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updateLinks="never" codeName="ThisWorkbook"/>
  <mc:AlternateContent xmlns:mc="http://schemas.openxmlformats.org/markup-compatibility/2006">
    <mc:Choice Requires="x15">
      <x15ac:absPath xmlns:x15ac="http://schemas.microsoft.com/office/spreadsheetml/2010/11/ac" url="D:\3.Weekly Progress Reports - West Region\37.WPR-13Oct2026\NJR1-05-005\"/>
    </mc:Choice>
  </mc:AlternateContent>
  <xr:revisionPtr revIDLastSave="0" documentId="13_ncr:1_{0C3C3E1C-F751-4EEC-B0AE-1D605FCA3BA6}" xr6:coauthVersionLast="47" xr6:coauthVersionMax="47" xr10:uidLastSave="{00000000-0000-0000-0000-000000000000}"/>
  <bookViews>
    <workbookView xWindow="-108" yWindow="-108" windowWidth="23256" windowHeight="13896" tabRatio="751" firstSheet="1" activeTab="6" xr2:uid="{CD376683-8A33-4217-AFF8-65B5BB1670CD}"/>
  </bookViews>
  <sheets>
    <sheet name="DB" sheetId="33" state="hidden" r:id="rId1"/>
    <sheet name="Weekly Progress Report" sheetId="1" r:id="rId2"/>
    <sheet name="General Information" sheetId="21" r:id="rId3"/>
    <sheet name="PV-PH" sheetId="40" state="hidden" r:id="rId4"/>
    <sheet name="PV" sheetId="37" state="hidden" r:id="rId5"/>
    <sheet name="Progress" sheetId="31" r:id="rId6"/>
    <sheet name="Weekly Photos" sheetId="34" r:id="rId7"/>
    <sheet name="FIR Summary" sheetId="35" r:id="rId8"/>
    <sheet name="Quality" sheetId="29" r:id="rId9"/>
    <sheet name="Quality-Stat" sheetId="18" r:id="rId10"/>
    <sheet name="HSE" sheetId="55" r:id="rId11"/>
    <sheet name="HSE-Stat" sheetId="51" r:id="rId12"/>
    <sheet name="Major Quantities" sheetId="25" r:id="rId13"/>
    <sheet name="Risk Register" sheetId="36" r:id="rId14"/>
    <sheet name="EV-Chart Data" sheetId="2" r:id="rId15"/>
    <sheet name="Physical-Chart Data" sheetId="11" r:id="rId16"/>
    <sheet name="Invoice Log" sheetId="12" r:id="rId17"/>
    <sheet name="Procurement" sheetId="56" r:id="rId18"/>
    <sheet name="CCO" sheetId="23" r:id="rId19"/>
    <sheet name="Issues" sheetId="24" r:id="rId20"/>
    <sheet name="Milestones" sheetId="19" r:id="rId21"/>
    <sheet name="Manpower" sheetId="6" r:id="rId22"/>
    <sheet name="Schedule" sheetId="27" r:id="rId23"/>
    <sheet name="Testing" sheetId="32" r:id="rId24"/>
    <sheet name="Lookahead" sheetId="57" r:id="rId25"/>
    <sheet name="Project Summary" sheetId="58" r:id="rId26"/>
    <sheet name="Codes" sheetId="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____________ccr1" localSheetId="7" hidden="1">{#N/A,#N/A,TRUE,"Cover";#N/A,#N/A,TRUE,"Conts";#N/A,#N/A,TRUE,"VOS";#N/A,#N/A,TRUE,"Warrington";#N/A,#N/A,TRUE,"Widnes"}</definedName>
    <definedName name="_____________ccr1" localSheetId="10"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7" hidden="1">{#N/A,#N/A,TRUE,"Cover";#N/A,#N/A,TRUE,"Conts";#N/A,#N/A,TRUE,"VOS";#N/A,#N/A,TRUE,"Warrington";#N/A,#N/A,TRUE,"Widnes"}</definedName>
    <definedName name="___________ccr1" localSheetId="10"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7" hidden="1">{#N/A,#N/A,TRUE,"Cover";#N/A,#N/A,TRUE,"Conts";#N/A,#N/A,TRUE,"VOS";#N/A,#N/A,TRUE,"Warrington";#N/A,#N/A,TRUE,"Widnes"}</definedName>
    <definedName name="__________ccr1" localSheetId="10"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7" hidden="1">{#N/A,#N/A,TRUE,"Cover";#N/A,#N/A,TRUE,"Conts";#N/A,#N/A,TRUE,"VOS";#N/A,#N/A,TRUE,"Warrington";#N/A,#N/A,TRUE,"Widnes"}</definedName>
    <definedName name="_________ccr1" localSheetId="10"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7" hidden="1">{#N/A,#N/A,TRUE,"Cover";#N/A,#N/A,TRUE,"Conts";#N/A,#N/A,TRUE,"VOS";#N/A,#N/A,TRUE,"Warrington";#N/A,#N/A,TRUE,"Widnes"}</definedName>
    <definedName name="________ccr1" localSheetId="10"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7" hidden="1">{#N/A,#N/A,TRUE,"Cover";#N/A,#N/A,TRUE,"Conts";#N/A,#N/A,TRUE,"VOS";#N/A,#N/A,TRUE,"Warrington";#N/A,#N/A,TRUE,"Widnes"}</definedName>
    <definedName name="_______ccr1" localSheetId="10"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7" hidden="1">{#N/A,#N/A,TRUE,"Cover";#N/A,#N/A,TRUE,"Conts";#N/A,#N/A,TRUE,"VOS";#N/A,#N/A,TRUE,"Warrington";#N/A,#N/A,TRUE,"Widnes"}</definedName>
    <definedName name="______ccr1" localSheetId="10"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7"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7" hidden="1">{#N/A,#N/A,TRUE,"Cover";#N/A,#N/A,TRUE,"Conts";#N/A,#N/A,TRUE,"VOS";#N/A,#N/A,TRUE,"Warrington";#N/A,#N/A,TRUE,"Widnes"}</definedName>
    <definedName name="_____ccr1" localSheetId="10"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7"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7"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7" hidden="1">{#N/A,#N/A,TRUE,"Cover";#N/A,#N/A,TRUE,"Conts";#N/A,#N/A,TRUE,"VOS";#N/A,#N/A,TRUE,"Warrington";#N/A,#N/A,TRUE,"Widnes"}</definedName>
    <definedName name="____ccr1" localSheetId="10"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7" hidden="1">{#N/A,#N/A,TRUE,"Cover";#N/A,#N/A,TRUE,"Conts";#N/A,#N/A,TRUE,"VOS";#N/A,#N/A,TRUE,"Warrington";#N/A,#N/A,TRUE,"Widnes"}</definedName>
    <definedName name="____ccr2" localSheetId="10"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7"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7"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7" hidden="1">{#N/A,#N/A,TRUE,"Cover";#N/A,#N/A,TRUE,"Conts";#N/A,#N/A,TRUE,"VOS";#N/A,#N/A,TRUE,"Warrington";#N/A,#N/A,TRUE,"Widnes"}</definedName>
    <definedName name="___ccr1" localSheetId="10"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7" hidden="1">{#N/A,#N/A,TRUE,"Cover";#N/A,#N/A,TRUE,"Conts";#N/A,#N/A,TRUE,"VOS";#N/A,#N/A,TRUE,"Warrington";#N/A,#N/A,TRUE,"Widnes"}</definedName>
    <definedName name="___ccr2" localSheetId="10"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7"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7" hidden="1">[1]SUM!#REF!</definedName>
    <definedName name="__123Graph_A" hidden="1">[1]SUM!#REF!</definedName>
    <definedName name="__123Graph_ACURRENT" localSheetId="7" hidden="1">[2]FitOutConfCentre!#REF!</definedName>
    <definedName name="__123Graph_ACURRENT" hidden="1">[2]FitOutConfCentre!#REF!</definedName>
    <definedName name="__123Graph_B" localSheetId="7" hidden="1">[3]SUM!#REF!</definedName>
    <definedName name="__123Graph_B" hidden="1">[3]SUM!#REF!</definedName>
    <definedName name="__ccr1" localSheetId="7" hidden="1">{#N/A,#N/A,TRUE,"Cover";#N/A,#N/A,TRUE,"Conts";#N/A,#N/A,TRUE,"VOS";#N/A,#N/A,TRUE,"Warrington";#N/A,#N/A,TRUE,"Widnes"}</definedName>
    <definedName name="__ccr1" localSheetId="10"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7">#REF!</definedName>
    <definedName name="_1B.05.M.010.0010" localSheetId="10">#REF!</definedName>
    <definedName name="_1B.05.M.010.0010">#REF!</definedName>
    <definedName name="_1B.05.M.010.0050" localSheetId="7">#REF!</definedName>
    <definedName name="_1B.05.M.010.0050" localSheetId="10">#REF!</definedName>
    <definedName name="_1B.05.M.010.0050">#REF!</definedName>
    <definedName name="_1B.05.M.0100.0010" localSheetId="7">#REF!</definedName>
    <definedName name="_1B.05.M.0100.0010">#REF!</definedName>
    <definedName name="_1B.05.M.020.0010" localSheetId="7">#REF!</definedName>
    <definedName name="_1B.05.M.020.0010">#REF!</definedName>
    <definedName name="_1B.05.M.020.0020" localSheetId="7">#REF!</definedName>
    <definedName name="_1B.05.M.020.0020">#REF!</definedName>
    <definedName name="_1B.05.M.020.0030" localSheetId="7">#REF!</definedName>
    <definedName name="_1B.05.M.020.0030">#REF!</definedName>
    <definedName name="_1B.05.M.020.0040" localSheetId="7">#REF!</definedName>
    <definedName name="_1B.05.M.020.0040">#REF!</definedName>
    <definedName name="_1B.05.M.030.0010" localSheetId="7">#REF!</definedName>
    <definedName name="_1B.05.M.030.0010">#REF!</definedName>
    <definedName name="_1B.05.M.030.0020" localSheetId="7">#REF!</definedName>
    <definedName name="_1B.05.M.030.0020">#REF!</definedName>
    <definedName name="_1B.05.M.040.0010" localSheetId="7">#REF!</definedName>
    <definedName name="_1B.05.M.040.0010">#REF!</definedName>
    <definedName name="_1B.05.M.050.0010" localSheetId="7">#REF!</definedName>
    <definedName name="_1B.05.M.050.0010">#REF!</definedName>
    <definedName name="_1B.05.M.050.0020" localSheetId="7">#REF!</definedName>
    <definedName name="_1B.05.M.050.0020">#REF!</definedName>
    <definedName name="_1B.05.M.050.0030" localSheetId="7">#REF!</definedName>
    <definedName name="_1B.05.M.050.0030">#REF!</definedName>
    <definedName name="_1B.05.M.060.0020" localSheetId="7">#REF!</definedName>
    <definedName name="_1B.05.M.060.0020">#REF!</definedName>
    <definedName name="_1B.05.M.060.0100" localSheetId="7">#REF!</definedName>
    <definedName name="_1B.05.M.060.0100">#REF!</definedName>
    <definedName name="_1B.05.M.070.0010" localSheetId="7">#REF!</definedName>
    <definedName name="_1B.05.M.070.0010">#REF!</definedName>
    <definedName name="_1B.05.M.070.0020" localSheetId="7">#REF!</definedName>
    <definedName name="_1B.05.M.070.0020">#REF!</definedName>
    <definedName name="_1B.05.M.070.0030" localSheetId="7">#REF!</definedName>
    <definedName name="_1B.05.M.070.0030">#REF!</definedName>
    <definedName name="_1B.05.M.070.0040" localSheetId="7">#REF!</definedName>
    <definedName name="_1B.05.M.070.0040">#REF!</definedName>
    <definedName name="_1B.05.M.070.0050" localSheetId="7">#REF!</definedName>
    <definedName name="_1B.05.M.070.0050">#REF!</definedName>
    <definedName name="_1B.05.M.080.0010" localSheetId="7">#REF!</definedName>
    <definedName name="_1B.05.M.080.0010">#REF!</definedName>
    <definedName name="_1B.05.M.090.0010" localSheetId="7">#REF!</definedName>
    <definedName name="_1B.05.M.090.0010">#REF!</definedName>
    <definedName name="_1B.09.P.010.0010" localSheetId="7">#REF!</definedName>
    <definedName name="_1B.09.P.010.0010">#REF!</definedName>
    <definedName name="_1B.09.P.010.0020" localSheetId="7">#REF!</definedName>
    <definedName name="_1B.09.P.010.0020">#REF!</definedName>
    <definedName name="_1B.09.P.010.0030" localSheetId="7">#REF!</definedName>
    <definedName name="_1B.09.P.010.0030">#REF!</definedName>
    <definedName name="_1B.09.P.010.0040" localSheetId="7">#REF!</definedName>
    <definedName name="_1B.09.P.010.0040">#REF!</definedName>
    <definedName name="_1B.09.P.010.0050" localSheetId="7">#REF!</definedName>
    <definedName name="_1B.09.P.010.0050">#REF!</definedName>
    <definedName name="_1B.09.P.010.0060" localSheetId="7">#REF!</definedName>
    <definedName name="_1B.09.P.010.0060">#REF!</definedName>
    <definedName name="_1B.09.P.010.0070" localSheetId="7">#REF!</definedName>
    <definedName name="_1B.09.P.010.0070">#REF!</definedName>
    <definedName name="_1B.09.P.020.0010" localSheetId="7">#REF!</definedName>
    <definedName name="_1B.09.P.020.0010">#REF!</definedName>
    <definedName name="_1B.09.P.020.0020" localSheetId="7">#REF!</definedName>
    <definedName name="_1B.09.P.020.0020">#REF!</definedName>
    <definedName name="_1B.09.P.020.0030" localSheetId="7">#REF!</definedName>
    <definedName name="_1B.09.P.020.0030">#REF!</definedName>
    <definedName name="_1B.09.P.020.0040" localSheetId="7">#REF!</definedName>
    <definedName name="_1B.09.P.020.0040">#REF!</definedName>
    <definedName name="_1B.09.P.020.0050" localSheetId="7">#REF!</definedName>
    <definedName name="_1B.09.P.020.0050">#REF!</definedName>
    <definedName name="_1B.09.P.020.0060" localSheetId="7">#REF!</definedName>
    <definedName name="_1B.09.P.020.0060">#REF!</definedName>
    <definedName name="_1B.09.P.020.0070" localSheetId="7">#REF!</definedName>
    <definedName name="_1B.09.P.020.0070">#REF!</definedName>
    <definedName name="_1B.09.P.020.0080" localSheetId="7">#REF!</definedName>
    <definedName name="_1B.09.P.020.0080">#REF!</definedName>
    <definedName name="_1B.09.P.020.0090" localSheetId="7">#REF!</definedName>
    <definedName name="_1B.09.P.020.0090">#REF!</definedName>
    <definedName name="_1B.09.P.020.0100" localSheetId="7">#REF!</definedName>
    <definedName name="_1B.09.P.020.0100">#REF!</definedName>
    <definedName name="_1B.09.P.020.0110" localSheetId="7">#REF!</definedName>
    <definedName name="_1B.09.P.020.0110">#REF!</definedName>
    <definedName name="_1B.09.P.020.0120" localSheetId="7">#REF!</definedName>
    <definedName name="_1B.09.P.020.0120">#REF!</definedName>
    <definedName name="_1B.09.P.020.0130" localSheetId="7">#REF!</definedName>
    <definedName name="_1B.09.P.020.0130">#REF!</definedName>
    <definedName name="_1B.09.P.020.0140" localSheetId="7">#REF!</definedName>
    <definedName name="_1B.09.P.020.0140">#REF!</definedName>
    <definedName name="_1B.09.P.020.0150" localSheetId="7">#REF!</definedName>
    <definedName name="_1B.09.P.020.0150">#REF!</definedName>
    <definedName name="_1B.09.P.030.0010" localSheetId="7">#REF!</definedName>
    <definedName name="_1B.09.P.030.0010">#REF!</definedName>
    <definedName name="_1B.09.P.030.0020" localSheetId="7">#REF!</definedName>
    <definedName name="_1B.09.P.030.0020">#REF!</definedName>
    <definedName name="_1B.09.P.030.0030" localSheetId="7">#REF!</definedName>
    <definedName name="_1B.09.P.030.0030">#REF!</definedName>
    <definedName name="_1B.09.P.030.0040" localSheetId="7">#REF!</definedName>
    <definedName name="_1B.09.P.030.0040">#REF!</definedName>
    <definedName name="_1B.09.P.030.0050" localSheetId="7">#REF!</definedName>
    <definedName name="_1B.09.P.030.0050">#REF!</definedName>
    <definedName name="_1B.09.P.030.0060" localSheetId="7">#REF!</definedName>
    <definedName name="_1B.09.P.030.0060">#REF!</definedName>
    <definedName name="_1B.09.P.040.0010" localSheetId="7">#REF!</definedName>
    <definedName name="_1B.09.P.040.0010">#REF!</definedName>
    <definedName name="_1B.09.P.040.0020" localSheetId="7">#REF!</definedName>
    <definedName name="_1B.09.P.040.0020">#REF!</definedName>
    <definedName name="_1B.09.P.040.0030" localSheetId="7">#REF!</definedName>
    <definedName name="_1B.09.P.040.0030">#REF!</definedName>
    <definedName name="_1B.09.P.050.0010" localSheetId="7">#REF!</definedName>
    <definedName name="_1B.09.P.050.0010">#REF!</definedName>
    <definedName name="_1B.09.P.050.0020" localSheetId="7">#REF!</definedName>
    <definedName name="_1B.09.P.050.0020">#REF!</definedName>
    <definedName name="_1B.09.P.060.0010" localSheetId="7">#REF!</definedName>
    <definedName name="_1B.09.P.060.0010">#REF!</definedName>
    <definedName name="_1B.09.P.060.0020" localSheetId="7">#REF!</definedName>
    <definedName name="_1B.09.P.060.0020">#REF!</definedName>
    <definedName name="_1B.09.P.060.0030" localSheetId="7">#REF!</definedName>
    <definedName name="_1B.09.P.060.0030">#REF!</definedName>
    <definedName name="_1B.09.P.060.0040" localSheetId="7">#REF!</definedName>
    <definedName name="_1B.09.P.060.0040">#REF!</definedName>
    <definedName name="_1B.09.P.060.0050" localSheetId="7">#REF!</definedName>
    <definedName name="_1B.09.P.060.0050">#REF!</definedName>
    <definedName name="_1B.09.P.060.0060" localSheetId="7">#REF!</definedName>
    <definedName name="_1B.09.P.060.0060">#REF!</definedName>
    <definedName name="_1B.09.P.060.0070" localSheetId="7">#REF!</definedName>
    <definedName name="_1B.09.P.060.0070">#REF!</definedName>
    <definedName name="_1B.09.P.060.0080" localSheetId="7">#REF!</definedName>
    <definedName name="_1B.09.P.060.0080">#REF!</definedName>
    <definedName name="_1B.09.P.060.0090" localSheetId="7">#REF!</definedName>
    <definedName name="_1B.09.P.060.0090">#REF!</definedName>
    <definedName name="_1B.09.P.060.0100" localSheetId="7">#REF!</definedName>
    <definedName name="_1B.09.P.060.0100">#REF!</definedName>
    <definedName name="_1B.09.P.060.0110" localSheetId="7">#REF!</definedName>
    <definedName name="_1B.09.P.060.0110">#REF!</definedName>
    <definedName name="_1B.09.P.070.0010" localSheetId="7">#REF!</definedName>
    <definedName name="_1B.09.P.070.0010">#REF!</definedName>
    <definedName name="_1B.09.P.070.0020" localSheetId="7">#REF!</definedName>
    <definedName name="_1B.09.P.070.0020">#REF!</definedName>
    <definedName name="_1B.09.P.070.0030" localSheetId="7">#REF!</definedName>
    <definedName name="_1B.09.P.070.0030">#REF!</definedName>
    <definedName name="_1B.09.P.080.0010" localSheetId="7">#REF!</definedName>
    <definedName name="_1B.09.P.080.0010">#REF!</definedName>
    <definedName name="_1B.09.R.010.0010" localSheetId="7">#REF!</definedName>
    <definedName name="_1B.09.R.010.0010">#REF!</definedName>
    <definedName name="_1B.09.R.010.0020" localSheetId="7">#REF!</definedName>
    <definedName name="_1B.09.R.010.0020">#REF!</definedName>
    <definedName name="_1B.09.R.010.0030" localSheetId="7">#REF!</definedName>
    <definedName name="_1B.09.R.010.0030">#REF!</definedName>
    <definedName name="_1B.09.R.010.0040" localSheetId="7">#REF!</definedName>
    <definedName name="_1B.09.R.010.0040">#REF!</definedName>
    <definedName name="_1B.09.R.010.0050" localSheetId="7">#REF!</definedName>
    <definedName name="_1B.09.R.010.0050">#REF!</definedName>
    <definedName name="_1B.09.R.010.0060" localSheetId="7">#REF!</definedName>
    <definedName name="_1B.09.R.010.0060">#REF!</definedName>
    <definedName name="_1B.09.R.010.0070" localSheetId="7">#REF!</definedName>
    <definedName name="_1B.09.R.010.0070">#REF!</definedName>
    <definedName name="_1B.09.R.010.0080" localSheetId="7">#REF!</definedName>
    <definedName name="_1B.09.R.010.0080">#REF!</definedName>
    <definedName name="_1B.09.R.010.0090" localSheetId="7">#REF!</definedName>
    <definedName name="_1B.09.R.010.0090">#REF!</definedName>
    <definedName name="_1B.09.R.010.0100" localSheetId="7">#REF!</definedName>
    <definedName name="_1B.09.R.010.0100">#REF!</definedName>
    <definedName name="_1B.09.R.010.0120" localSheetId="7">#REF!</definedName>
    <definedName name="_1B.09.R.010.0120">#REF!</definedName>
    <definedName name="_1B.09.R.010.0130" localSheetId="7">#REF!</definedName>
    <definedName name="_1B.09.R.010.0130">#REF!</definedName>
    <definedName name="_1B.09.R.010.0140" localSheetId="7">#REF!</definedName>
    <definedName name="_1B.09.R.010.0140">#REF!</definedName>
    <definedName name="_1B.09.R.010.0150" localSheetId="7">#REF!</definedName>
    <definedName name="_1B.09.R.010.0150">#REF!</definedName>
    <definedName name="_1B.09.R.010.0160" localSheetId="7">#REF!</definedName>
    <definedName name="_1B.09.R.010.0160">#REF!</definedName>
    <definedName name="_1B.09.R.020.0010" localSheetId="7">#REF!</definedName>
    <definedName name="_1B.09.R.020.0010">#REF!</definedName>
    <definedName name="_1B.09.R.020.0020" localSheetId="7">#REF!</definedName>
    <definedName name="_1B.09.R.020.0020">#REF!</definedName>
    <definedName name="_1B.09.R.020.0030" localSheetId="7">#REF!</definedName>
    <definedName name="_1B.09.R.020.0030">#REF!</definedName>
    <definedName name="_1B.09.R.020.0040" localSheetId="7">#REF!</definedName>
    <definedName name="_1B.09.R.020.0040">#REF!</definedName>
    <definedName name="_1B.09.R.020.0050" localSheetId="7">#REF!</definedName>
    <definedName name="_1B.09.R.020.0050">#REF!</definedName>
    <definedName name="_1B.09.R.020.0060" localSheetId="7">#REF!</definedName>
    <definedName name="_1B.09.R.020.0060">#REF!</definedName>
    <definedName name="_1B.09.R.020.0070" localSheetId="7">#REF!</definedName>
    <definedName name="_1B.09.R.020.0070">#REF!</definedName>
    <definedName name="_1B.09.R.020.0080" localSheetId="7">#REF!</definedName>
    <definedName name="_1B.09.R.020.0080">#REF!</definedName>
    <definedName name="_1B.09.R.020.0090" localSheetId="7">#REF!</definedName>
    <definedName name="_1B.09.R.020.0090">#REF!</definedName>
    <definedName name="_1B.09.R.020.0100" localSheetId="7">#REF!</definedName>
    <definedName name="_1B.09.R.020.0100">#REF!</definedName>
    <definedName name="_1B.09.R.030.0010" localSheetId="7">#REF!</definedName>
    <definedName name="_1B.09.R.030.0010">#REF!</definedName>
    <definedName name="_1B.09.R.040.0010" localSheetId="7">#REF!</definedName>
    <definedName name="_1B.09.R.040.0010">#REF!</definedName>
    <definedName name="_1B.09.R.040.0020" localSheetId="7">#REF!</definedName>
    <definedName name="_1B.09.R.040.0020">#REF!</definedName>
    <definedName name="_1B.09.R.040.0030" localSheetId="7">#REF!</definedName>
    <definedName name="_1B.09.R.040.0030">#REF!</definedName>
    <definedName name="_1B.09.R.040.0040" localSheetId="7">#REF!</definedName>
    <definedName name="_1B.09.R.040.0040">#REF!</definedName>
    <definedName name="_1B.09.R.040.0050" localSheetId="7">#REF!</definedName>
    <definedName name="_1B.09.R.040.0050">#REF!</definedName>
    <definedName name="_1B.09.R.040.0060" localSheetId="7">#REF!</definedName>
    <definedName name="_1B.09.R.040.0060">#REF!</definedName>
    <definedName name="_1B.09.R.040.0070" localSheetId="7">#REF!</definedName>
    <definedName name="_1B.09.R.040.0070">#REF!</definedName>
    <definedName name="_1B.09.R.040.0080" localSheetId="7">#REF!</definedName>
    <definedName name="_1B.09.R.040.0080">#REF!</definedName>
    <definedName name="_1B.09.R.040.0090" localSheetId="7">#REF!</definedName>
    <definedName name="_1B.09.R.040.0090">#REF!</definedName>
    <definedName name="_1B.09.R.040.0100" localSheetId="7">#REF!</definedName>
    <definedName name="_1B.09.R.040.0100">#REF!</definedName>
    <definedName name="_1B.09.R.040.0110" localSheetId="7">#REF!</definedName>
    <definedName name="_1B.09.R.040.0110">#REF!</definedName>
    <definedName name="_1B.09.R.050.0010" localSheetId="7">#REF!</definedName>
    <definedName name="_1B.09.R.050.0010">#REF!</definedName>
    <definedName name="_1B.09.R.060.0010" localSheetId="7">#REF!</definedName>
    <definedName name="_1B.09.R.060.0010">#REF!</definedName>
    <definedName name="_1B.09.R.060.0020" localSheetId="7">#REF!</definedName>
    <definedName name="_1B.09.R.060.0020">#REF!</definedName>
    <definedName name="_1B.09.R.060.0030" localSheetId="7">#REF!</definedName>
    <definedName name="_1B.09.R.060.0030">#REF!</definedName>
    <definedName name="_1B.09.R.070.0010" localSheetId="7">#REF!</definedName>
    <definedName name="_1B.09.R.070.0010">#REF!</definedName>
    <definedName name="_1B.09.R.080.0010" localSheetId="7">#REF!</definedName>
    <definedName name="_1B.09.R.080.0010">#REF!</definedName>
    <definedName name="_1B.09.R.080.0020" localSheetId="7">#REF!</definedName>
    <definedName name="_1B.09.R.080.0020">#REF!</definedName>
    <definedName name="_1B.09.R.080.0030" localSheetId="7">#REF!</definedName>
    <definedName name="_1B.09.R.080.0030">#REF!</definedName>
    <definedName name="_1B.09.R.080.0040" localSheetId="7">#REF!</definedName>
    <definedName name="_1B.09.R.080.0040">#REF!</definedName>
    <definedName name="_1B.09.R.080.0050" localSheetId="7">#REF!</definedName>
    <definedName name="_1B.09.R.080.0050">#REF!</definedName>
    <definedName name="_1B.09.R.080.0060" localSheetId="7">#REF!</definedName>
    <definedName name="_1B.09.R.080.0060">#REF!</definedName>
    <definedName name="_1B.09.R.080.0070" localSheetId="7">#REF!</definedName>
    <definedName name="_1B.09.R.080.0070">#REF!</definedName>
    <definedName name="_1B.09.R.080.0080" localSheetId="7">#REF!</definedName>
    <definedName name="_1B.09.R.080.0080">#REF!</definedName>
    <definedName name="_1B.09.R.080.0090" localSheetId="7">#REF!</definedName>
    <definedName name="_1B.09.R.080.0090">#REF!</definedName>
    <definedName name="_1B.09.R.080.0100" localSheetId="7">#REF!</definedName>
    <definedName name="_1B.09.R.080.0100">#REF!</definedName>
    <definedName name="_1B.09.R.080.0110" localSheetId="7">#REF!</definedName>
    <definedName name="_1B.09.R.080.0110">#REF!</definedName>
    <definedName name="_1B.09.R.080.0120" localSheetId="7">#REF!</definedName>
    <definedName name="_1B.09.R.080.0120">#REF!</definedName>
    <definedName name="_1B.09.R.090.0010" localSheetId="7">#REF!</definedName>
    <definedName name="_1B.09.R.090.0010">#REF!</definedName>
    <definedName name="_1B.09.U.010.0010" localSheetId="7">#REF!</definedName>
    <definedName name="_1B.09.U.010.0010">#REF!</definedName>
    <definedName name="_1B.09.U.010.0020" localSheetId="7">#REF!</definedName>
    <definedName name="_1B.09.U.010.0020">#REF!</definedName>
    <definedName name="_1B.09.U.020.0010" localSheetId="7">#REF!</definedName>
    <definedName name="_1B.09.U.020.0010">#REF!</definedName>
    <definedName name="_1B.09.U.020.0020" localSheetId="7">#REF!</definedName>
    <definedName name="_1B.09.U.020.0020">#REF!</definedName>
    <definedName name="_1B.09.U.020.0030" localSheetId="7">#REF!</definedName>
    <definedName name="_1B.09.U.020.0030">#REF!</definedName>
    <definedName name="_1B.09.U.020.0040" localSheetId="7">#REF!</definedName>
    <definedName name="_1B.09.U.020.0040">#REF!</definedName>
    <definedName name="_1B.09.U.020.0050" localSheetId="7">#REF!</definedName>
    <definedName name="_1B.09.U.020.0050">#REF!</definedName>
    <definedName name="_1B.09.U.020.0060" localSheetId="7">#REF!</definedName>
    <definedName name="_1B.09.U.020.0060">#REF!</definedName>
    <definedName name="_1B.09.U.020.0070" localSheetId="7">#REF!</definedName>
    <definedName name="_1B.09.U.020.0070">#REF!</definedName>
    <definedName name="_1B.09.U.020.0080" localSheetId="7">#REF!</definedName>
    <definedName name="_1B.09.U.020.0080">#REF!</definedName>
    <definedName name="_1B.09.U.030.0010" localSheetId="7">#REF!</definedName>
    <definedName name="_1B.09.U.030.0010">#REF!</definedName>
    <definedName name="_1B.09.U.030.0020" localSheetId="7">#REF!</definedName>
    <definedName name="_1B.09.U.030.0020">#REF!</definedName>
    <definedName name="_1B.09.U.030.0030" localSheetId="7">#REF!</definedName>
    <definedName name="_1B.09.U.030.0030">#REF!</definedName>
    <definedName name="_1B.09.U.030.0040" localSheetId="7">#REF!</definedName>
    <definedName name="_1B.09.U.030.0040">#REF!</definedName>
    <definedName name="_1B.09.U.040.0010" localSheetId="7">#REF!</definedName>
    <definedName name="_1B.09.U.040.0010">#REF!</definedName>
    <definedName name="_1B.09.U.040.0020" localSheetId="7">#REF!</definedName>
    <definedName name="_1B.09.U.040.0020">#REF!</definedName>
    <definedName name="_1B.09.U.040.0030" localSheetId="7">#REF!</definedName>
    <definedName name="_1B.09.U.040.0030">#REF!</definedName>
    <definedName name="_1B.09.U.040.0040" localSheetId="7">#REF!</definedName>
    <definedName name="_1B.09.U.040.0040">#REF!</definedName>
    <definedName name="_1B.09.U.040.0050" localSheetId="7">#REF!</definedName>
    <definedName name="_1B.09.U.040.0050">#REF!</definedName>
    <definedName name="_1B.09.U.040.0060" localSheetId="7">#REF!</definedName>
    <definedName name="_1B.09.U.040.0060">#REF!</definedName>
    <definedName name="_1B.09.U.040.0070" localSheetId="7">#REF!</definedName>
    <definedName name="_1B.09.U.040.0070">#REF!</definedName>
    <definedName name="_1B.09.U.040.0080" localSheetId="7">#REF!</definedName>
    <definedName name="_1B.09.U.040.0080">#REF!</definedName>
    <definedName name="_1B.09.U.040.0090" localSheetId="7">#REF!</definedName>
    <definedName name="_1B.09.U.040.0090">#REF!</definedName>
    <definedName name="_1B.09.U.040.0110" localSheetId="7">#REF!</definedName>
    <definedName name="_1B.09.U.040.0110">#REF!</definedName>
    <definedName name="_1B.09.U.040.0120" localSheetId="7">#REF!</definedName>
    <definedName name="_1B.09.U.040.0120">#REF!</definedName>
    <definedName name="_1B.09.U.040.0130" localSheetId="7">#REF!</definedName>
    <definedName name="_1B.09.U.040.0130">#REF!</definedName>
    <definedName name="_1B.09.U.040.0140" localSheetId="7">#REF!</definedName>
    <definedName name="_1B.09.U.040.0140">#REF!</definedName>
    <definedName name="_1B.09.U.040.0150" localSheetId="7">#REF!</definedName>
    <definedName name="_1B.09.U.040.0150">#REF!</definedName>
    <definedName name="_1B.09.U.040.0160" localSheetId="7">#REF!</definedName>
    <definedName name="_1B.09.U.040.0160">#REF!</definedName>
    <definedName name="_1B.09.U.040.0170" localSheetId="7">#REF!</definedName>
    <definedName name="_1B.09.U.040.0170">#REF!</definedName>
    <definedName name="_1B.09.U.040.0180" localSheetId="7">#REF!</definedName>
    <definedName name="_1B.09.U.040.0180">#REF!</definedName>
    <definedName name="_1B.09.U.040.0190" localSheetId="7">#REF!</definedName>
    <definedName name="_1B.09.U.040.0190">#REF!</definedName>
    <definedName name="_1B.09.U.040.0200" localSheetId="7">#REF!</definedName>
    <definedName name="_1B.09.U.040.0200">#REF!</definedName>
    <definedName name="_1B.09.U.040.0210" localSheetId="7">#REF!</definedName>
    <definedName name="_1B.09.U.040.0210">#REF!</definedName>
    <definedName name="_1B.09.U.040.0220" localSheetId="7">#REF!</definedName>
    <definedName name="_1B.09.U.040.0220">#REF!</definedName>
    <definedName name="_1B.09.U.040.0230" localSheetId="7">#REF!</definedName>
    <definedName name="_1B.09.U.040.0230">#REF!</definedName>
    <definedName name="_1B.09.U.040.0250" localSheetId="7">#REF!</definedName>
    <definedName name="_1B.09.U.040.0250">#REF!</definedName>
    <definedName name="_1B.09.U.050.0010" localSheetId="7">#REF!</definedName>
    <definedName name="_1B.09.U.050.0010">#REF!</definedName>
    <definedName name="_1B.09.U.050.0020" localSheetId="7">#REF!</definedName>
    <definedName name="_1B.09.U.050.0020">#REF!</definedName>
    <definedName name="_1B.09.U.050.0030" localSheetId="7">#REF!</definedName>
    <definedName name="_1B.09.U.050.0030">#REF!</definedName>
    <definedName name="_1B.09.U.050.0040" localSheetId="7">#REF!</definedName>
    <definedName name="_1B.09.U.050.0040">#REF!</definedName>
    <definedName name="_1B.09.U.050.0050" localSheetId="7">#REF!</definedName>
    <definedName name="_1B.09.U.050.0050">#REF!</definedName>
    <definedName name="_1B.09.U.060.0010" localSheetId="7">#REF!</definedName>
    <definedName name="_1B.09.U.060.0010">#REF!</definedName>
    <definedName name="_1B.09.U.060.0020" localSheetId="7">#REF!</definedName>
    <definedName name="_1B.09.U.060.0020">#REF!</definedName>
    <definedName name="_1B.09.U.060.0030" localSheetId="7">#REF!</definedName>
    <definedName name="_1B.09.U.060.0030">#REF!</definedName>
    <definedName name="_1B.09.U.060.0040" localSheetId="7">#REF!</definedName>
    <definedName name="_1B.09.U.060.0040">#REF!</definedName>
    <definedName name="_1B.09.U.060.0050" localSheetId="7">#REF!</definedName>
    <definedName name="_1B.09.U.060.0050">#REF!</definedName>
    <definedName name="_1B.09.U.060.0060" localSheetId="7">#REF!</definedName>
    <definedName name="_1B.09.U.060.0060">#REF!</definedName>
    <definedName name="_1B.09.U.070.0010" localSheetId="7">#REF!</definedName>
    <definedName name="_1B.09.U.070.0010">#REF!</definedName>
    <definedName name="_1B.09.U.070.0020" localSheetId="7">#REF!</definedName>
    <definedName name="_1B.09.U.070.0020">#REF!</definedName>
    <definedName name="_1B.09.U.070.0030" localSheetId="7">#REF!</definedName>
    <definedName name="_1B.09.U.070.0030">#REF!</definedName>
    <definedName name="_1B.09.U.080.0010" localSheetId="7">#REF!</definedName>
    <definedName name="_1B.09.U.080.0010">#REF!</definedName>
    <definedName name="_1B.09.U.080.0020" localSheetId="7">#REF!</definedName>
    <definedName name="_1B.09.U.080.0020">#REF!</definedName>
    <definedName name="_1B.09.U.080.0030" localSheetId="7">#REF!</definedName>
    <definedName name="_1B.09.U.080.0030">#REF!</definedName>
    <definedName name="_1B.09.U.080.0040" localSheetId="7">#REF!</definedName>
    <definedName name="_1B.09.U.080.0040">#REF!</definedName>
    <definedName name="_1B.09.U.090.0010" localSheetId="7">#REF!</definedName>
    <definedName name="_1B.09.U.090.0010">#REF!</definedName>
    <definedName name="_1B.09.U.090.0020" localSheetId="7">#REF!</definedName>
    <definedName name="_1B.09.U.090.0020">#REF!</definedName>
    <definedName name="_1B.09.U.090.0030" localSheetId="7">#REF!</definedName>
    <definedName name="_1B.09.U.090.0030">#REF!</definedName>
    <definedName name="_1B.09.U.100.0010" localSheetId="7">#REF!</definedName>
    <definedName name="_1B.09.U.100.0010">#REF!</definedName>
    <definedName name="_1B.09.U.100.0020" localSheetId="7">#REF!</definedName>
    <definedName name="_1B.09.U.100.0020">#REF!</definedName>
    <definedName name="_1B.09.U.100.0030" localSheetId="7">#REF!</definedName>
    <definedName name="_1B.09.U.100.0030">#REF!</definedName>
    <definedName name="_1B.09.U.100.0040" localSheetId="7">#REF!</definedName>
    <definedName name="_1B.09.U.100.0040">#REF!</definedName>
    <definedName name="_1B.09.U.110.0010" localSheetId="7">#REF!</definedName>
    <definedName name="_1B.09.U.110.0010">#REF!</definedName>
    <definedName name="_1B.09.U.110.0020" localSheetId="7">#REF!</definedName>
    <definedName name="_1B.09.U.110.0020">#REF!</definedName>
    <definedName name="_1B.09.U.110.0030" localSheetId="7">#REF!</definedName>
    <definedName name="_1B.09.U.110.0030">#REF!</definedName>
    <definedName name="_1B.09.U.110.0040" localSheetId="7">#REF!</definedName>
    <definedName name="_1B.09.U.110.0040">#REF!</definedName>
    <definedName name="_1B.09.U.110.0050" localSheetId="7">#REF!</definedName>
    <definedName name="_1B.09.U.110.0050">#REF!</definedName>
    <definedName name="_1B.09.U.110.0060" localSheetId="7">#REF!</definedName>
    <definedName name="_1B.09.U.110.0060">#REF!</definedName>
    <definedName name="_1B.09.U.110.0070" localSheetId="7">#REF!</definedName>
    <definedName name="_1B.09.U.110.0070">#REF!</definedName>
    <definedName name="_1B.09.U.120.0010" localSheetId="7">#REF!</definedName>
    <definedName name="_1B.09.U.120.0010">#REF!</definedName>
    <definedName name="_1B.09.U.130.0010" localSheetId="7">#REF!</definedName>
    <definedName name="_1B.09.U.130.0010">#REF!</definedName>
    <definedName name="_1B.09.U.130.0020" localSheetId="7">#REF!</definedName>
    <definedName name="_1B.09.U.130.0020">#REF!</definedName>
    <definedName name="_1B.09.U.200.0010" localSheetId="7">#REF!</definedName>
    <definedName name="_1B.09.U.200.0010">#REF!</definedName>
    <definedName name="_1B.09.W.010.0010" localSheetId="7">#REF!</definedName>
    <definedName name="_1B.09.W.010.0010">#REF!</definedName>
    <definedName name="_1B.09.W.010.0020" localSheetId="7">#REF!</definedName>
    <definedName name="_1B.09.W.010.0020">#REF!</definedName>
    <definedName name="_1B.09.W.010.0030" localSheetId="7">#REF!</definedName>
    <definedName name="_1B.09.W.010.0030">#REF!</definedName>
    <definedName name="_1B.09.W.010.0040" localSheetId="7">#REF!</definedName>
    <definedName name="_1B.09.W.010.0040">#REF!</definedName>
    <definedName name="_1B.09.W.010.0050" localSheetId="7">#REF!</definedName>
    <definedName name="_1B.09.W.010.0050">#REF!</definedName>
    <definedName name="_1B.09.W.010.0060" localSheetId="7">#REF!</definedName>
    <definedName name="_1B.09.W.010.0060">#REF!</definedName>
    <definedName name="_1B.09.W.010.0070" localSheetId="7">#REF!</definedName>
    <definedName name="_1B.09.W.010.0070">#REF!</definedName>
    <definedName name="_1B.09.W.010.0080" localSheetId="7">#REF!</definedName>
    <definedName name="_1B.09.W.010.0080">#REF!</definedName>
    <definedName name="_1B.09.W.010.0090" localSheetId="7">#REF!</definedName>
    <definedName name="_1B.09.W.010.0090">#REF!</definedName>
    <definedName name="_1B.09.W.010.0100" localSheetId="7">#REF!</definedName>
    <definedName name="_1B.09.W.010.0100">#REF!</definedName>
    <definedName name="_1B.09.W.010.0110" localSheetId="7">#REF!</definedName>
    <definedName name="_1B.09.W.010.0110">#REF!</definedName>
    <definedName name="_1B.09.W.010.0120" localSheetId="7">#REF!</definedName>
    <definedName name="_1B.09.W.010.0120">#REF!</definedName>
    <definedName name="_1B.09.W.010.0130" localSheetId="7">#REF!</definedName>
    <definedName name="_1B.09.W.010.0130">#REF!</definedName>
    <definedName name="_1B.09.W.010.0140" localSheetId="7">#REF!</definedName>
    <definedName name="_1B.09.W.010.0140">#REF!</definedName>
    <definedName name="_1B.09.W.010.0150" localSheetId="7">#REF!</definedName>
    <definedName name="_1B.09.W.010.0150">#REF!</definedName>
    <definedName name="_1B.09.W.020.0010" localSheetId="7">#REF!</definedName>
    <definedName name="_1B.09.W.020.0010">#REF!</definedName>
    <definedName name="_ab1" localSheetId="7"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7" hidden="1">{#N/A,#N/A,TRUE,"Cover";#N/A,#N/A,TRUE,"Conts";#N/A,#N/A,TRUE,"VOS";#N/A,#N/A,TRUE,"Warrington";#N/A,#N/A,TRUE,"Widnes"}</definedName>
    <definedName name="_ccr1" localSheetId="10"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7" hidden="1">{#N/A,#N/A,TRUE,"Cover";#N/A,#N/A,TRUE,"Conts";#N/A,#N/A,TRUE,"VOS";#N/A,#N/A,TRUE,"Warrington";#N/A,#N/A,TRUE,"Widnes"}</definedName>
    <definedName name="_ccr2" localSheetId="10"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7" hidden="1">#REF!</definedName>
    <definedName name="_Dist_Values" localSheetId="10" hidden="1">#REF!</definedName>
    <definedName name="_Dist_Values" hidden="1">#REF!</definedName>
    <definedName name="_Fill" localSheetId="7" hidden="1">[4]GRSummary!#REF!</definedName>
    <definedName name="_Fill" localSheetId="10" hidden="1">[4]GRSummary!#REF!</definedName>
    <definedName name="_Fill" hidden="1">[4]GRSummary!#REF!</definedName>
    <definedName name="_xlnm._FilterDatabase" localSheetId="7" hidden="1">'FIR Summary'!$A$6:$H$7</definedName>
    <definedName name="_xlnm._FilterDatabase" localSheetId="10" hidden="1">#REF!</definedName>
    <definedName name="_xlnm._FilterDatabase" localSheetId="24" hidden="1">Lookahead!#REF!</definedName>
    <definedName name="_xlnm._FilterDatabase" localSheetId="17" hidden="1">Procurement!$A$5:$Z$113</definedName>
    <definedName name="_xlnm._FilterDatabase" localSheetId="5" hidden="1">Progress!$R$27:$V$67</definedName>
    <definedName name="_xlnm._FilterDatabase" localSheetId="4" hidden="1">PV!$B$5:$H$82</definedName>
    <definedName name="_xlnm._FilterDatabase" localSheetId="3" hidden="1">'PV-PH'!$B$6:$D$58</definedName>
    <definedName name="_xlnm._FilterDatabase" hidden="1">#REF!</definedName>
    <definedName name="_jj300" localSheetId="7">#REF!</definedName>
    <definedName name="_jj300" localSheetId="10">#REF!</definedName>
    <definedName name="_jj300">#REF!</definedName>
    <definedName name="_Key1" localSheetId="7" hidden="1">#REF!</definedName>
    <definedName name="_Key1" localSheetId="10" hidden="1">#REF!</definedName>
    <definedName name="_Key1" hidden="1">#REF!</definedName>
    <definedName name="_Key2" localSheetId="7" hidden="1">'[5]LTR-2'!#REF!</definedName>
    <definedName name="_Key2" localSheetId="10" hidden="1">'[5]LTR-2'!#REF!</definedName>
    <definedName name="_Key2" hidden="1">'[5]LTR-2'!#REF!</definedName>
    <definedName name="_old3" localSheetId="7"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7" hidden="1">[6]PriceSummary!#REF!</definedName>
    <definedName name="_Parse_In" hidden="1">[6]PriceSummary!#REF!</definedName>
    <definedName name="_Parse_Out" localSheetId="7" hidden="1">#REF!</definedName>
    <definedName name="_Parse_Out" localSheetId="10" hidden="1">#REF!</definedName>
    <definedName name="_Parse_Out" hidden="1">#REF!</definedName>
    <definedName name="_Regression_Int" hidden="1">1</definedName>
    <definedName name="_Sort" localSheetId="7" hidden="1">#REF!</definedName>
    <definedName name="_Sort" localSheetId="10" hidden="1">#REF!</definedName>
    <definedName name="_Sort" hidden="1">#REF!</definedName>
    <definedName name="_WT" localSheetId="7">#REF!</definedName>
    <definedName name="_WT" localSheetId="10">#REF!</definedName>
    <definedName name="_WT">#REF!</definedName>
    <definedName name="A" localSheetId="7">#REF!</definedName>
    <definedName name="A" localSheetId="10">#REF!</definedName>
    <definedName name="A">#REF!</definedName>
    <definedName name="a\sdasdf" localSheetId="7" hidden="1">{#N/A,#N/A,TRUE,"Cover";#N/A,#N/A,TRUE,"Conts";#N/A,#N/A,TRUE,"VOS";#N/A,#N/A,TRUE,"Warrington";#N/A,#N/A,TRUE,"Widnes"}</definedName>
    <definedName name="a\sdasdf" localSheetId="10"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7" hidden="1">#REF!</definedName>
    <definedName name="AAA" localSheetId="10" hidden="1">#REF!</definedName>
    <definedName name="AAA" hidden="1">#REF!</definedName>
    <definedName name="aaaaaaaa" localSheetId="7" hidden="1">{#N/A,#N/A,TRUE,"Cover";#N/A,#N/A,TRUE,"Conts";#N/A,#N/A,TRUE,"VOS";#N/A,#N/A,TRUE,"Warrington";#N/A,#N/A,TRUE,"Widnes"}</definedName>
    <definedName name="aaaaaaaa" localSheetId="10"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7" hidden="1">{#N/A,#N/A,TRUE,"Cover";#N/A,#N/A,TRUE,"Conts";#N/A,#N/A,TRUE,"VOS";#N/A,#N/A,TRUE,"Warrington";#N/A,#N/A,TRUE,"Widnes"}</definedName>
    <definedName name="ACC" localSheetId="10"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7" hidden="1">#REF!</definedName>
    <definedName name="accomation" localSheetId="10" hidden="1">#REF!</definedName>
    <definedName name="accomation" hidden="1">#REF!</definedName>
    <definedName name="ACT" localSheetId="7">[7]WorkBreakDown!#REF!</definedName>
    <definedName name="ACT" localSheetId="10">[7]WorkBreakDown!#REF!</definedName>
    <definedName name="ACT">[7]WorkBreakDown!#REF!</definedName>
    <definedName name="aegrgas" localSheetId="7" hidden="1">{#N/A,#N/A,TRUE,"Cover";#N/A,#N/A,TRUE,"Conts";#N/A,#N/A,TRUE,"VOS";#N/A,#N/A,TRUE,"Warrington";#N/A,#N/A,TRUE,"Widnes"}</definedName>
    <definedName name="aegrgas" localSheetId="10"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7" hidden="1">{#N/A,#N/A,TRUE,"Cover";#N/A,#N/A,TRUE,"Conts";#N/A,#N/A,TRUE,"VOS";#N/A,#N/A,TRUE,"Warrington";#N/A,#N/A,TRUE,"Widnes"}</definedName>
    <definedName name="AERAFG" localSheetId="10"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7" hidden="1">{#N/A,#N/A,TRUE,"Cover";#N/A,#N/A,TRUE,"Conts";#N/A,#N/A,TRUE,"VOS";#N/A,#N/A,TRUE,"Warrington";#N/A,#N/A,TRUE,"Widnes"}</definedName>
    <definedName name="aerte" localSheetId="10"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7" hidden="1">{#N/A,#N/A,TRUE,"Cover";#N/A,#N/A,TRUE,"Conts";#N/A,#N/A,TRUE,"VOS";#N/A,#N/A,TRUE,"Warrington";#N/A,#N/A,TRUE,"Widnes"}</definedName>
    <definedName name="aertes" localSheetId="10"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7" hidden="1">{#N/A,#N/A,TRUE,"Cover";#N/A,#N/A,TRUE,"Conts";#N/A,#N/A,TRUE,"VOS";#N/A,#N/A,TRUE,"Warrington";#N/A,#N/A,TRUE,"Widnes"}</definedName>
    <definedName name="aetertryh" localSheetId="10"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7" hidden="1">#REF!</definedName>
    <definedName name="anvoice1" localSheetId="10" hidden="1">#REF!</definedName>
    <definedName name="anvoice1" hidden="1">#REF!</definedName>
    <definedName name="APPO" localSheetId="7" hidden="1">#REF!</definedName>
    <definedName name="APPO" localSheetId="10" hidden="1">#REF!</definedName>
    <definedName name="APPO" hidden="1">#REF!</definedName>
    <definedName name="appraisal" localSheetId="7" hidden="1">{#N/A,#N/A,TRUE,"Cover";#N/A,#N/A,TRUE,"Conts";#N/A,#N/A,TRUE,"VOS";#N/A,#N/A,TRUE,"Warrington";#N/A,#N/A,TRUE,"Widnes"}</definedName>
    <definedName name="appraisal" localSheetId="10"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7" hidden="1">#REF!</definedName>
    <definedName name="ARUN" localSheetId="10" hidden="1">#REF!</definedName>
    <definedName name="ARUN" hidden="1">#REF!</definedName>
    <definedName name="asdfsa" localSheetId="7" hidden="1">#REF!</definedName>
    <definedName name="asdfsa" localSheetId="10" hidden="1">#REF!</definedName>
    <definedName name="asdfsa" hidden="1">#REF!</definedName>
    <definedName name="asgseg" localSheetId="7" hidden="1">{#N/A,#N/A,TRUE,"Cover";#N/A,#N/A,TRUE,"Conts";#N/A,#N/A,TRUE,"VOS";#N/A,#N/A,TRUE,"Warrington";#N/A,#N/A,TRUE,"Widnes"}</definedName>
    <definedName name="asgseg" localSheetId="10"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7" hidden="1">{#N/A,#N/A,TRUE,"Cover";#N/A,#N/A,TRUE,"Conts";#N/A,#N/A,TRUE,"VOS";#N/A,#N/A,TRUE,"Warrington";#N/A,#N/A,TRUE,"Widnes"}</definedName>
    <definedName name="asrasnrjutu" localSheetId="10"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0">[9]Lookups!#REF!</definedName>
    <definedName name="Audit_Category" localSheetId="19">[9]Lookups!#REF!</definedName>
    <definedName name="Audit_Category" localSheetId="8">[9]Lookups!#REF!</definedName>
    <definedName name="Audit_Category" localSheetId="6">[9]Lookups!#REF!</definedName>
    <definedName name="Audit_Category">[9]Lookups!#REF!</definedName>
    <definedName name="awt" localSheetId="7" hidden="1">{#N/A,#N/A,TRUE,"Cover";#N/A,#N/A,TRUE,"Conts";#N/A,#N/A,TRUE,"VOS";#N/A,#N/A,TRUE,"Warrington";#N/A,#N/A,TRUE,"Widnes"}</definedName>
    <definedName name="awt" localSheetId="10"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7" hidden="1">{#N/A,#N/A,TRUE,"Cover";#N/A,#N/A,TRUE,"Conts";#N/A,#N/A,TRUE,"VOS";#N/A,#N/A,TRUE,"Warrington";#N/A,#N/A,TRUE,"Widnes"}</definedName>
    <definedName name="awyawghh" localSheetId="10"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7" hidden="1">{"'TELEPHONE Nos'!$A$1:$D$55"}</definedName>
    <definedName name="BAB_Control" localSheetId="10" hidden="1">{"'TELEPHONE Nos'!$A$1:$D$55"}</definedName>
    <definedName name="BAB_Control" localSheetId="11" hidden="1">{"'TELEPHONE Nos'!$A$1:$D$55"}</definedName>
    <definedName name="BAB_Control" hidden="1">{"'TELEPHONE Nos'!$A$1:$D$55"}</definedName>
    <definedName name="bb" localSheetId="7" hidden="1">{#N/A,#N/A,TRUE,"Cover";#N/A,#N/A,TRUE,"Conts";#N/A,#N/A,TRUE,"VOS";#N/A,#N/A,TRUE,"Warrington";#N/A,#N/A,TRUE,"Widnes"}</definedName>
    <definedName name="bb" localSheetId="10"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7" hidden="1">#REF!</definedName>
    <definedName name="bbbbbbbbbb" localSheetId="10" hidden="1">#REF!</definedName>
    <definedName name="bbbbbbbbbb" hidden="1">#REF!</definedName>
    <definedName name="BC">[7]WorkBreakDown!$G$4</definedName>
    <definedName name="BCIS" localSheetId="7" hidden="1">{#N/A,#N/A,TRUE,"Cover";#N/A,#N/A,TRUE,"Conts";#N/A,#N/A,TRUE,"VOS";#N/A,#N/A,TRUE,"Warrington";#N/A,#N/A,TRUE,"Widnes"}</definedName>
    <definedName name="BCIS" localSheetId="10"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7">'[11]Build-up'!#REF!</definedName>
    <definedName name="BUILDER_S__PROFIT__AND__ATTENDANCE" localSheetId="10">'[11]Build-up'!#REF!</definedName>
    <definedName name="BUILDER_S__PROFIT__AND__ATTENDANCE">'[11]Build-up'!#REF!</definedName>
    <definedName name="BuiltIn_Print_Area___0" localSheetId="7">#REF!</definedName>
    <definedName name="BuiltIn_Print_Area___0" localSheetId="10">#REF!</definedName>
    <definedName name="BuiltIn_Print_Area___0">#REF!</definedName>
    <definedName name="car_park_cash_flow">'[8]Car park lease'!$A$21:$G$161</definedName>
    <definedName name="CARGO" localSheetId="7"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7" hidden="1">{#N/A,#N/A,TRUE,"Cover";#N/A,#N/A,TRUE,"Conts";#N/A,#N/A,TRUE,"VOS";#N/A,#N/A,TRUE,"Warrington";#N/A,#N/A,TRUE,"Widnes"}</definedName>
    <definedName name="cashfl" localSheetId="10"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7" hidden="1">{#N/A,#N/A,TRUE,"Cover";#N/A,#N/A,TRUE,"Conts";#N/A,#N/A,TRUE,"VOS";#N/A,#N/A,TRUE,"Warrington";#N/A,#N/A,TRUE,"Widnes"}</definedName>
    <definedName name="cccccc" localSheetId="10"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7" hidden="1">{#N/A,#N/A,TRUE,"Cover";#N/A,#N/A,TRUE,"Conts";#N/A,#N/A,TRUE,"VOS";#N/A,#N/A,TRUE,"Warrington";#N/A,#N/A,TRUE,"Widnes"}</definedName>
    <definedName name="CCR" localSheetId="10"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7">'[11]Build-up'!#REF!</definedName>
    <definedName name="CEILING__FINISHES">'[11]Build-up'!#REF!</definedName>
    <definedName name="CEMP_Category" localSheetId="10">[9]Lookups!#REF!</definedName>
    <definedName name="CEMP_Category" localSheetId="19">[9]Lookups!#REF!</definedName>
    <definedName name="CEMP_Category" localSheetId="8">[9]Lookups!#REF!</definedName>
    <definedName name="CEMP_Category" localSheetId="6">[9]Lookups!#REF!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7" hidden="1">{#N/A,#N/A,TRUE,"Cover";#N/A,#N/A,TRUE,"Conts";#N/A,#N/A,TRUE,"VOS";#N/A,#N/A,TRUE,"Warrington";#N/A,#N/A,TRUE,"Widnes"}</definedName>
    <definedName name="chris" localSheetId="10"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7">#REF!</definedName>
    <definedName name="Comp_ME" localSheetId="10">#REF!</definedName>
    <definedName name="Comp_ME">#REF!</definedName>
    <definedName name="complete" localSheetId="7">#REF!</definedName>
    <definedName name="complete" localSheetId="10">#REF!</definedName>
    <definedName name="complete" localSheetId="19">#REF!</definedName>
    <definedName name="complete" localSheetId="8">#REF!</definedName>
    <definedName name="complete" localSheetId="6">#REF!</definedName>
    <definedName name="complete">#REF!</definedName>
    <definedName name="completion_date">[8]Assumptions!$C$46</definedName>
    <definedName name="CON" localSheetId="7" hidden="1">{#N/A,#N/A,TRUE,"Cover";#N/A,#N/A,TRUE,"Conts";#N/A,#N/A,TRUE,"VOS";#N/A,#N/A,TRUE,"Warrington";#N/A,#N/A,TRUE,"Widnes"}</definedName>
    <definedName name="CON" localSheetId="10"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7" hidden="1">{#N/A,#N/A,TRUE,"Cover";#N/A,#N/A,TRUE,"Conts";#N/A,#N/A,TRUE,"VOS";#N/A,#N/A,TRUE,"Warrington";#N/A,#N/A,TRUE,"Widnes"}</definedName>
    <definedName name="CONCOURSE" localSheetId="10"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7">#REF!</definedName>
    <definedName name="_xlnm.Database" localSheetId="10">#REF!</definedName>
    <definedName name="_xlnm.Database">#REF!</definedName>
    <definedName name="Date">'[16]Fill this out first...'!$D$14</definedName>
    <definedName name="dd" localSheetId="7" hidden="1">{#N/A,#N/A,TRUE,"Cover";#N/A,#N/A,TRUE,"Conts";#N/A,#N/A,TRUE,"VOS";#N/A,#N/A,TRUE,"Warrington";#N/A,#N/A,TRUE,"Widnes"}</definedName>
    <definedName name="dd" localSheetId="10"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7" hidden="1">{#N/A,#N/A,TRUE,"Cover";#N/A,#N/A,TRUE,"Conts";#N/A,#N/A,TRUE,"VOS";#N/A,#N/A,TRUE,"Warrington";#N/A,#N/A,TRUE,"Widnes"}</definedName>
    <definedName name="ddddd" localSheetId="10"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7">#REF!</definedName>
    <definedName name="DEPTH" localSheetId="10">#REF!</definedName>
    <definedName name="DEPTH">#REF!</definedName>
    <definedName name="DETAILS" localSheetId="7"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7" hidden="1">[17]Micro!#REF!</definedName>
    <definedName name="dfde" hidden="1">[17]Micro!#REF!</definedName>
    <definedName name="dfffff" localSheetId="7"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7" hidden="1">{#N/A,#N/A,TRUE,"Cover";#N/A,#N/A,TRUE,"Conts";#N/A,#N/A,TRUE,"VOS";#N/A,#N/A,TRUE,"Warrington";#N/A,#N/A,TRUE,"Widnes"}</definedName>
    <definedName name="dfgd" localSheetId="10"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7"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7" hidden="1">{#N/A,#N/A,TRUE,"Cover";#N/A,#N/A,TRUE,"Conts";#N/A,#N/A,TRUE,"VOS";#N/A,#N/A,TRUE,"Warrington";#N/A,#N/A,TRUE,"Widnes"}</definedName>
    <definedName name="djjii" localSheetId="10"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7">'[11]Build-up'!#REF!</definedName>
    <definedName name="DRAINAGE">'[11]Build-up'!#REF!</definedName>
    <definedName name="drytytuyu" localSheetId="7" hidden="1">{#N/A,#N/A,TRUE,"Cover";#N/A,#N/A,TRUE,"Conts";#N/A,#N/A,TRUE,"VOS";#N/A,#N/A,TRUE,"Warrington";#N/A,#N/A,TRUE,"Widnes"}</definedName>
    <definedName name="drytytuyu" localSheetId="10"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7" hidden="1">{#N/A,#N/A,TRUE,"Cover";#N/A,#N/A,TRUE,"Conts";#N/A,#N/A,TRUE,"VOS";#N/A,#N/A,TRUE,"Warrington";#N/A,#N/A,TRUE,"Widnes"}</definedName>
    <definedName name="dtdry" localSheetId="10"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7" hidden="1">{#N/A,#N/A,TRUE,"Cover";#N/A,#N/A,TRUE,"Conts";#N/A,#N/A,TRUE,"VOS";#N/A,#N/A,TRUE,"Warrington";#N/A,#N/A,TRUE,"Widnes"}</definedName>
    <definedName name="dturuthju" localSheetId="10"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7" hidden="1">{#N/A,#N/A,TRUE,"Cover";#N/A,#N/A,TRUE,"Conts";#N/A,#N/A,TRUE,"VOS";#N/A,#N/A,TRUE,"Warrington";#N/A,#N/A,TRUE,"Widnes"}</definedName>
    <definedName name="dueuuiyj" localSheetId="10"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7"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7" hidden="1">[2]FitOutConfCentre!#REF!</definedName>
    <definedName name="dwede" hidden="1">[2]FitOutConfCentre!#REF!</definedName>
    <definedName name="dydfugfuj" localSheetId="7" hidden="1">{#N/A,#N/A,TRUE,"Cover";#N/A,#N/A,TRUE,"Conts";#N/A,#N/A,TRUE,"VOS";#N/A,#N/A,TRUE,"Warrington";#N/A,#N/A,TRUE,"Widnes"}</definedName>
    <definedName name="dydfugfuj" localSheetId="10"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7" hidden="1">{#N/A,#N/A,TRUE,"Cover";#N/A,#N/A,TRUE,"Conts";#N/A,#N/A,TRUE,"VOS";#N/A,#N/A,TRUE,"Warrington";#N/A,#N/A,TRUE,"Widnes"}</definedName>
    <definedName name="dyuiuouo" localSheetId="10"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7" hidden="1">{#N/A,#N/A,TRUE,"Cover";#N/A,#N/A,TRUE,"Conts";#N/A,#N/A,TRUE,"VOS";#N/A,#N/A,TRUE,"Warrington";#N/A,#N/A,TRUE,"Widnes"}</definedName>
    <definedName name="eagrga" localSheetId="10"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7" hidden="1">{#N/A,#N/A,TRUE,"Cover";#N/A,#N/A,TRUE,"Conts";#N/A,#N/A,TRUE,"VOS";#N/A,#N/A,TRUE,"Warrington";#N/A,#N/A,TRUE,"Widnes"}</definedName>
    <definedName name="ee" localSheetId="10"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7" hidden="1">{#N/A,#N/A,TRUE,"Cover";#N/A,#N/A,TRUE,"Conts";#N/A,#N/A,TRUE,"VOS";#N/A,#N/A,TRUE,"Warrington";#N/A,#N/A,TRUE,"Widnes"}</definedName>
    <definedName name="eeeee" localSheetId="10"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7" hidden="1">{#N/A,#N/A,TRUE,"Cover";#N/A,#N/A,TRUE,"Conts";#N/A,#N/A,TRUE,"VOS";#N/A,#N/A,TRUE,"Warrington";#N/A,#N/A,TRUE,"Widnes"}</definedName>
    <definedName name="egag" localSheetId="10"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7">'[11]Build-up'!#REF!</definedName>
    <definedName name="ELECTRICAL__INSTALLATIONS">'[11]Build-up'!#REF!</definedName>
    <definedName name="EMP_Category" localSheetId="7">[9]Lookups!#REF!</definedName>
    <definedName name="EMP_Category" localSheetId="10">[9]Lookups!#REF!</definedName>
    <definedName name="EMP_Category" localSheetId="19">[9]Lookups!#REF!</definedName>
    <definedName name="EMP_Category" localSheetId="8">[9]Lookups!#REF!</definedName>
    <definedName name="EMP_Category" localSheetId="6">[9]Lookups!#REF!</definedName>
    <definedName name="EMP_Category">[9]Lookups!#REF!</definedName>
    <definedName name="er" localSheetId="7"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7" hidden="1">{#N/A,#N/A,TRUE,"Cover";#N/A,#N/A,TRUE,"Conts";#N/A,#N/A,TRUE,"VOS";#N/A,#N/A,TRUE,"Warrington";#N/A,#N/A,TRUE,"Widnes"}</definedName>
    <definedName name="ergaghag" localSheetId="10"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7" hidden="1">{#N/A,#N/A,TRUE,"Cover";#N/A,#N/A,TRUE,"Conts";#N/A,#N/A,TRUE,"VOS";#N/A,#N/A,TRUE,"Warrington";#N/A,#N/A,TRUE,"Widnes"}</definedName>
    <definedName name="ergega" localSheetId="10"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7" hidden="1">{#N/A,#N/A,TRUE,"Cover";#N/A,#N/A,TRUE,"Conts";#N/A,#N/A,TRUE,"VOS";#N/A,#N/A,TRUE,"Warrington";#N/A,#N/A,TRUE,"Widnes"}</definedName>
    <definedName name="ergtaeg" localSheetId="10"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7" hidden="1">{#N/A,#N/A,TRUE,"Cover";#N/A,#N/A,TRUE,"Conts";#N/A,#N/A,TRUE,"VOS";#N/A,#N/A,TRUE,"Warrington";#N/A,#N/A,TRUE,"Widnes"}</definedName>
    <definedName name="ersyy" localSheetId="10"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7" hidden="1">{#N/A,#N/A,TRUE,"Cover";#N/A,#N/A,TRUE,"Conts";#N/A,#N/A,TRUE,"VOS";#N/A,#N/A,TRUE,"Warrington";#N/A,#N/A,TRUE,"Widnes"}</definedName>
    <definedName name="ertertyry" localSheetId="10"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7" hidden="1">{#N/A,#N/A,TRUE,"Cover";#N/A,#N/A,TRUE,"Conts";#N/A,#N/A,TRUE,"VOS";#N/A,#N/A,TRUE,"Warrington";#N/A,#N/A,TRUE,"Widnes"}</definedName>
    <definedName name="erterydrutru" localSheetId="10"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7" hidden="1">{#N/A,#N/A,TRUE,"Cover";#N/A,#N/A,TRUE,"Conts";#N/A,#N/A,TRUE,"VOS";#N/A,#N/A,TRUE,"Warrington";#N/A,#N/A,TRUE,"Widnes"}</definedName>
    <definedName name="erteysry" localSheetId="10"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7" hidden="1">{#N/A,#N/A,TRUE,"Cover";#N/A,#N/A,TRUE,"Conts";#N/A,#N/A,TRUE,"VOS";#N/A,#N/A,TRUE,"Warrington";#N/A,#N/A,TRUE,"Widnes"}</definedName>
    <definedName name="eryr" localSheetId="10"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7" hidden="1">{#N/A,#N/A,TRUE,"Cover";#N/A,#N/A,TRUE,"Conts";#N/A,#N/A,TRUE,"VOS";#N/A,#N/A,TRUE,"Warrington";#N/A,#N/A,TRUE,"Widnes"}</definedName>
    <definedName name="eryrutru" localSheetId="10"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7" hidden="1">{#N/A,#N/A,TRUE,"Cover";#N/A,#N/A,TRUE,"Conts";#N/A,#N/A,TRUE,"VOS";#N/A,#N/A,TRUE,"Warrington";#N/A,#N/A,TRUE,"Widnes"}</definedName>
    <definedName name="erytrh" localSheetId="10"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7" hidden="1">{#N/A,#N/A,TRUE,"Cover";#N/A,#N/A,TRUE,"Conts";#N/A,#N/A,TRUE,"VOS";#N/A,#N/A,TRUE,"Warrington";#N/A,#N/A,TRUE,"Widnes"}</definedName>
    <definedName name="erytuui" localSheetId="10"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7" hidden="1">{#N/A,#N/A,TRUE,"Cover";#N/A,#N/A,TRUE,"Conts";#N/A,#N/A,TRUE,"VOS";#N/A,#N/A,TRUE,"Warrington";#N/A,#N/A,TRUE,"Widnes"}</definedName>
    <definedName name="eryytrysy" localSheetId="10"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7" hidden="1">{#N/A,#N/A,TRUE,"Cover";#N/A,#N/A,TRUE,"Conts";#N/A,#N/A,TRUE,"VOS";#N/A,#N/A,TRUE,"Warrington";#N/A,#N/A,TRUE,"Widnes"}</definedName>
    <definedName name="estetystry" localSheetId="10"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7" hidden="1">{#N/A,#N/A,TRUE,"Cover";#N/A,#N/A,TRUE,"Conts";#N/A,#N/A,TRUE,"VOS";#N/A,#N/A,TRUE,"Warrington";#N/A,#N/A,TRUE,"Widnes"}</definedName>
    <definedName name="estimateb" localSheetId="10"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7" hidden="1">{#N/A,#N/A,TRUE,"Cover";#N/A,#N/A,TRUE,"Conts";#N/A,#N/A,TRUE,"VOS";#N/A,#N/A,TRUE,"Warrington";#N/A,#N/A,TRUE,"Widnes"}</definedName>
    <definedName name="etertyr" localSheetId="10"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7" hidden="1">{#N/A,#N/A,TRUE,"Cover";#N/A,#N/A,TRUE,"Conts";#N/A,#N/A,TRUE,"VOS";#N/A,#N/A,TRUE,"Warrington";#N/A,#N/A,TRUE,"Widnes"}</definedName>
    <definedName name="etetert" localSheetId="10"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7" hidden="1">{#N/A,#N/A,TRUE,"Cover";#N/A,#N/A,TRUE,"Conts";#N/A,#N/A,TRUE,"VOS";#N/A,#N/A,TRUE,"Warrington";#N/A,#N/A,TRUE,"Widnes"}</definedName>
    <definedName name="etr6str7tuiuo" localSheetId="10"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7" hidden="1">{#N/A,#N/A,TRUE,"Cover";#N/A,#N/A,TRUE,"Conts";#N/A,#N/A,TRUE,"VOS";#N/A,#N/A,TRUE,"Warrington";#N/A,#N/A,TRUE,"Widnes"}</definedName>
    <definedName name="etretyer" localSheetId="10"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7" hidden="1">{#N/A,#N/A,TRUE,"Cover";#N/A,#N/A,TRUE,"Conts";#N/A,#N/A,TRUE,"VOS";#N/A,#N/A,TRUE,"Warrington";#N/A,#N/A,TRUE,"Widnes"}</definedName>
    <definedName name="etyegf" localSheetId="10"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7" hidden="1">{#N/A,#N/A,TRUE,"Cover";#N/A,#N/A,TRUE,"Conts";#N/A,#N/A,TRUE,"VOS";#N/A,#N/A,TRUE,"Warrington";#N/A,#N/A,TRUE,"Widnes"}</definedName>
    <definedName name="etyytr" localSheetId="10"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7" hidden="1">{#N/A,#N/A,TRUE,"Cover";#N/A,#N/A,TRUE,"Conts";#N/A,#N/A,TRUE,"VOS";#N/A,#N/A,TRUE,"Warrington";#N/A,#N/A,TRUE,"Widnes"}</definedName>
    <definedName name="ewateryryxyz" localSheetId="10"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7" hidden="1">{#N/A,#N/A,TRUE,"Cover";#N/A,#N/A,TRUE,"Conts";#N/A,#N/A,TRUE,"VOS";#N/A,#N/A,TRUE,"Warrington";#N/A,#N/A,TRUE,"Widnes"}</definedName>
    <definedName name="ewt" localSheetId="10"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7" hidden="1">{#N/A,#N/A,TRUE,"Cover";#N/A,#N/A,TRUE,"Conts";#N/A,#N/A,TRUE,"VOS";#N/A,#N/A,TRUE,"Warrington";#N/A,#N/A,TRUE,"Widnes"}</definedName>
    <definedName name="ewtateryry" localSheetId="10"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7">'[11]Build-up'!#REF!</definedName>
    <definedName name="EXTERNAL__SERVICES" localSheetId="10">'[11]Build-up'!#REF!</definedName>
    <definedName name="EXTERNAL__SERVICES">'[11]Build-up'!#REF!</definedName>
    <definedName name="EXTERNAL__WALLS" localSheetId="7">'[11]Build-up'!#REF!</definedName>
    <definedName name="EXTERNAL__WALLS" localSheetId="10">'[11]Build-up'!#REF!</definedName>
    <definedName name="EXTERNAL__WALLS">'[11]Build-up'!#REF!</definedName>
    <definedName name="eyy" localSheetId="7" hidden="1">{#N/A,#N/A,TRUE,"Cover";#N/A,#N/A,TRUE,"Conts";#N/A,#N/A,TRUE,"VOS";#N/A,#N/A,TRUE,"Warrington";#N/A,#N/A,TRUE,"Widnes"}</definedName>
    <definedName name="eyy" localSheetId="10"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7"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7" hidden="1">{#N/A,#N/A,TRUE,"Cover";#N/A,#N/A,TRUE,"Conts";#N/A,#N/A,TRUE,"VOS";#N/A,#N/A,TRUE,"Warrington";#N/A,#N/A,TRUE,"Widnes"}</definedName>
    <definedName name="Fees.1" localSheetId="10"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7" hidden="1">{#N/A,#N/A,TRUE,"Cover";#N/A,#N/A,TRUE,"Conts";#N/A,#N/A,TRUE,"VOS";#N/A,#N/A,TRUE,"Warrington";#N/A,#N/A,TRUE,"Widnes"}</definedName>
    <definedName name="fg" localSheetId="10"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7"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7"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7"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7" hidden="1">{#N/A,#N/A,TRUE,"Cover";#N/A,#N/A,TRUE,"Conts";#N/A,#N/A,TRUE,"VOS";#N/A,#N/A,TRUE,"Warrington";#N/A,#N/A,TRUE,"Widnes"}</definedName>
    <definedName name="fgjjjkyg" localSheetId="10"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7" hidden="1">{#N/A,#N/A,TRUE,"Cover";#N/A,#N/A,TRUE,"Conts";#N/A,#N/A,TRUE,"VOS";#N/A,#N/A,TRUE,"Warrington";#N/A,#N/A,TRUE,"Widnes"}</definedName>
    <definedName name="fhgujguthi" localSheetId="10"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7" hidden="1">{#N/A,#N/A,TRUE,"Cover";#N/A,#N/A,TRUE,"Conts";#N/A,#N/A,TRUE,"VOS";#N/A,#N/A,TRUE,"Warrington";#N/A,#N/A,TRUE,"Widnes"}</definedName>
    <definedName name="fhjsjs" localSheetId="10"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kfkvhikkhju" localSheetId="7" hidden="1">{#N/A,#N/A,TRUE,"Cover";#N/A,#N/A,TRUE,"Conts";#N/A,#N/A,TRUE,"VOS";#N/A,#N/A,TRUE,"Warrington";#N/A,#N/A,TRUE,"Widnes"}</definedName>
    <definedName name="fkfkvhikkhju" localSheetId="10"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7">'[11]Build-up'!#REF!</definedName>
    <definedName name="FLOOR__FINISHES">'[11]Build-up'!#REF!</definedName>
    <definedName name="FRAME" localSheetId="7">'[11]Build-up'!#REF!</definedName>
    <definedName name="FRAME">'[11]Build-up'!#REF!</definedName>
    <definedName name="frjj" localSheetId="7" hidden="1">{#N/A,#N/A,TRUE,"Cover";#N/A,#N/A,TRUE,"Conts";#N/A,#N/A,TRUE,"VOS";#N/A,#N/A,TRUE,"Warrington";#N/A,#N/A,TRUE,"Widnes"}</definedName>
    <definedName name="frjj" localSheetId="10"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7" hidden="1">{#N/A,#N/A,TRUE,"Cover";#N/A,#N/A,TRUE,"Conts";#N/A,#N/A,TRUE,"VOS";#N/A,#N/A,TRUE,"Warrington";#N/A,#N/A,TRUE,"Widnes"}</definedName>
    <definedName name="gaeg" localSheetId="10"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7" hidden="1">{#N/A,#N/A,TRUE,"Cover";#N/A,#N/A,TRUE,"Conts";#N/A,#N/A,TRUE,"VOS";#N/A,#N/A,TRUE,"Warrington";#N/A,#N/A,TRUE,"Widnes"}</definedName>
    <definedName name="gaegg" localSheetId="10"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7" hidden="1">{#N/A,#N/A,TRUE,"Cover";#N/A,#N/A,TRUE,"Conts";#N/A,#N/A,TRUE,"VOS";#N/A,#N/A,TRUE,"Warrington";#N/A,#N/A,TRUE,"Widnes"}</definedName>
    <definedName name="geag" localSheetId="10"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7" hidden="1">{#N/A,#N/A,TRUE,"Cover";#N/A,#N/A,TRUE,"Conts";#N/A,#N/A,TRUE,"VOS";#N/A,#N/A,TRUE,"Warrington";#N/A,#N/A,TRUE,"Widnes"}</definedName>
    <definedName name="gerger" localSheetId="10"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7" hidden="1">{#N/A,#N/A,TRUE,"Cover";#N/A,#N/A,TRUE,"Conts";#N/A,#N/A,TRUE,"VOS";#N/A,#N/A,TRUE,"Warrington";#N/A,#N/A,TRUE,"Widnes"}</definedName>
    <definedName name="gf" localSheetId="10"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7"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7"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7" hidden="1">{#N/A,#N/A,FALSE,"SumG";#N/A,#N/A,FALSE,"ElecG";#N/A,#N/A,FALSE,"MechG";#N/A,#N/A,FALSE,"GeotG";#N/A,#N/A,FALSE,"PrcsG";#N/A,#N/A,FALSE,"TunnG";#N/A,#N/A,FALSE,"CivlG";#N/A,#N/A,FALSE,"NtwkG";#N/A,#N/A,FALSE,"EstgG";#N/A,#N/A,FALSE,"PEngG"}</definedName>
    <definedName name="GG">'[19]GEN PROG'!$A$1:$P$27</definedName>
    <definedName name="ggdrgdfhyyj" localSheetId="7" hidden="1">{#N/A,#N/A,TRUE,"Cover";#N/A,#N/A,TRUE,"Conts";#N/A,#N/A,TRUE,"VOS";#N/A,#N/A,TRUE,"Warrington";#N/A,#N/A,TRUE,"Widnes"}</definedName>
    <definedName name="ggdrgdfhyyj" localSheetId="10"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7" hidden="1">#REF!</definedName>
    <definedName name="ggg" localSheetId="10" hidden="1">#REF!</definedName>
    <definedName name="ggg" hidden="1">#REF!</definedName>
    <definedName name="gggg" localSheetId="7"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7"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7" hidden="1">{#N/A,#N/A,TRUE,"Cover";#N/A,#N/A,TRUE,"Conts";#N/A,#N/A,TRUE,"VOS";#N/A,#N/A,TRUE,"Warrington";#N/A,#N/A,TRUE,"Widnes"}</definedName>
    <definedName name="ghsdhth" localSheetId="10"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7" hidden="1">{#N/A,#N/A,TRUE,"Cover";#N/A,#N/A,TRUE,"Conts";#N/A,#N/A,TRUE,"VOS";#N/A,#N/A,TRUE,"Warrington";#N/A,#N/A,TRUE,"Widnes"}</definedName>
    <definedName name="ghsg" localSheetId="10"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7" hidden="1">{#N/A,#N/A,TRUE,"Cover";#N/A,#N/A,TRUE,"Conts";#N/A,#N/A,TRUE,"VOS";#N/A,#N/A,TRUE,"Warrington";#N/A,#N/A,TRUE,"Widnes"}</definedName>
    <definedName name="gjahgkj" localSheetId="10"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7" hidden="1">{#N/A,#N/A,TRUE,"Cover";#N/A,#N/A,TRUE,"Conts";#N/A,#N/A,TRUE,"VOS";#N/A,#N/A,TRUE,"Warrington";#N/A,#N/A,TRUE,"Widnes"}</definedName>
    <definedName name="gjkkl" localSheetId="10"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7" hidden="1">{#N/A,#N/A,TRUE,"Cover";#N/A,#N/A,TRUE,"Conts";#N/A,#N/A,TRUE,"VOS";#N/A,#N/A,TRUE,"Warrington";#N/A,#N/A,TRUE,"Widnes"}</definedName>
    <definedName name="gtrghr" localSheetId="10"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7" hidden="1">{#N/A,#N/A,TRUE,"Cover";#N/A,#N/A,TRUE,"Conts";#N/A,#N/A,TRUE,"VOS";#N/A,#N/A,TRUE,"Warrington";#N/A,#N/A,TRUE,"Widnes"}</definedName>
    <definedName name="gwgtergyr" localSheetId="10"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7" hidden="1">{#N/A,#N/A,TRUE,"Cover";#N/A,#N/A,TRUE,"Conts";#N/A,#N/A,TRUE,"VOS";#N/A,#N/A,TRUE,"Warrington";#N/A,#N/A,TRUE,"Widnes"}</definedName>
    <definedName name="hfhgf" localSheetId="10"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7" hidden="1">{#N/A,#N/A,TRUE,"Cover";#N/A,#N/A,TRUE,"Conts";#N/A,#N/A,TRUE,"VOS";#N/A,#N/A,TRUE,"Warrington";#N/A,#N/A,TRUE,"Widnes"}</definedName>
    <definedName name="hgkhkg" localSheetId="10"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7" hidden="1">{#N/A,#N/A,TRUE,"Cover";#N/A,#N/A,TRUE,"Conts";#N/A,#N/A,TRUE,"VOS";#N/A,#N/A,TRUE,"Warrington";#N/A,#N/A,TRUE,"Widnes"}</definedName>
    <definedName name="hjdj" localSheetId="10"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7">#REF!</definedName>
    <definedName name="HOME" localSheetId="10">#REF!</definedName>
    <definedName name="HOME">#REF!</definedName>
    <definedName name="HPTAL" localSheetId="7" hidden="1">#REF!</definedName>
    <definedName name="HPTAL" localSheetId="10" hidden="1">#REF!</definedName>
    <definedName name="HPTAL" hidden="1">#REF!</definedName>
    <definedName name="hshjy" localSheetId="7" hidden="1">{#N/A,#N/A,TRUE,"Cover";#N/A,#N/A,TRUE,"Conts";#N/A,#N/A,TRUE,"VOS";#N/A,#N/A,TRUE,"Warrington";#N/A,#N/A,TRUE,"Widnes"}</definedName>
    <definedName name="hshjy" localSheetId="10"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7" hidden="1">{#N/A,#N/A,TRUE,"Cover";#N/A,#N/A,TRUE,"Conts";#N/A,#N/A,TRUE,"VOS";#N/A,#N/A,TRUE,"Warrington";#N/A,#N/A,TRUE,"Widnes"}</definedName>
    <definedName name="hshxdht" localSheetId="10"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7" hidden="1">{#N/A,#N/A,TRUE,"Cover";#N/A,#N/A,TRUE,"Conts";#N/A,#N/A,TRUE,"VOS";#N/A,#N/A,TRUE,"Warrington";#N/A,#N/A,TRUE,"Widnes"}</definedName>
    <definedName name="hsyhjtyhj" localSheetId="10"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7" hidden="1">{"'Appendix 3 Currency'!$A$1:$U$96"}</definedName>
    <definedName name="HTML_Control" localSheetId="10"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7" hidden="1">{#N/A,#N/A,TRUE,"Cover";#N/A,#N/A,TRUE,"Conts";#N/A,#N/A,TRUE,"VOS";#N/A,#N/A,TRUE,"Warrington";#N/A,#N/A,TRUE,"Widnes"}</definedName>
    <definedName name="htrhrsth" localSheetId="10"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7" hidden="1">{#N/A,#N/A,TRUE,"Cover";#N/A,#N/A,TRUE,"Conts";#N/A,#N/A,TRUE,"VOS";#N/A,#N/A,TRUE,"Warrington";#N/A,#N/A,TRUE,"Widnes"}</definedName>
    <definedName name="hutgfru" localSheetId="10"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7" hidden="1">{#N/A,#N/A,TRUE,"Cover";#N/A,#N/A,TRUE,"Conts";#N/A,#N/A,TRUE,"VOS";#N/A,#N/A,TRUE,"Warrington";#N/A,#N/A,TRUE,"Widnes"}</definedName>
    <definedName name="i8uiuyi" localSheetId="10"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7" hidden="1">{#N/A,#N/A,TRUE,"Cover";#N/A,#N/A,TRUE,"Conts";#N/A,#N/A,TRUE,"VOS";#N/A,#N/A,TRUE,"Warrington";#N/A,#N/A,TRUE,"Widnes"}</definedName>
    <definedName name="ihg" localSheetId="10"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7" hidden="1">{#N/A,#N/A,TRUE,"Cover";#N/A,#N/A,TRUE,"Conts";#N/A,#N/A,TRUE,"VOS";#N/A,#N/A,TRUE,"Warrington";#N/A,#N/A,TRUE,"Widnes"}</definedName>
    <definedName name="iho" localSheetId="10"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0">[9]Lookups!#REF!</definedName>
    <definedName name="Incident_Tier" localSheetId="19">[9]Lookups!#REF!</definedName>
    <definedName name="Incident_Tier" localSheetId="6">[9]Lookups!#REF!</definedName>
    <definedName name="Incident_Tier">[9]Lookups!#REF!</definedName>
    <definedName name="Incident_Type" localSheetId="10">[9]Lookups!#REF!</definedName>
    <definedName name="Incident_Type" localSheetId="19">[9]Lookups!#REF!</definedName>
    <definedName name="Incident_Type" localSheetId="6">[9]Lookups!#REF!</definedName>
    <definedName name="Incident_Type">[9]Lookups!#REF!</definedName>
    <definedName name="Inside_Dia__ID">'[20]Pipe Schedule'!$C$7:$E$15</definedName>
    <definedName name="Interior" localSheetId="7">#REF!</definedName>
    <definedName name="Interior" localSheetId="10">#REF!</definedName>
    <definedName name="Interior">#REF!</definedName>
    <definedName name="INTERNAL__WALLS__AND__PARTITIONS" localSheetId="7">'[11]Build-up'!#REF!</definedName>
    <definedName name="INTERNAL__WALLS__AND__PARTITIONS" localSheetId="10">'[11]Build-up'!#REF!</definedName>
    <definedName name="INTERNAL__WALLS__AND__PARTITIONS">'[11]Build-up'!#REF!</definedName>
    <definedName name="INVOICE2" localSheetId="7" hidden="1">#REF!</definedName>
    <definedName name="INVOICE2" localSheetId="10" hidden="1">#REF!</definedName>
    <definedName name="INVOICE2" hidden="1">#REF!</definedName>
    <definedName name="io" localSheetId="7" hidden="1">{#N/A,#N/A,TRUE,"Cover";#N/A,#N/A,TRUE,"Conts";#N/A,#N/A,TRUE,"VOS";#N/A,#N/A,TRUE,"Warrington";#N/A,#N/A,TRUE,"Widnes"}</definedName>
    <definedName name="io" localSheetId="10"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7" hidden="1">{#N/A,#N/A,TRUE,"Cover";#N/A,#N/A,TRUE,"Conts";#N/A,#N/A,TRUE,"VOS";#N/A,#N/A,TRUE,"Warrington";#N/A,#N/A,TRUE,"Widnes"}</definedName>
    <definedName name="io8yuou8y" localSheetId="10"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7" hidden="1">{#N/A,#N/A,TRUE,"Cover";#N/A,#N/A,TRUE,"Conts";#N/A,#N/A,TRUE,"VOS";#N/A,#N/A,TRUE,"Warrington";#N/A,#N/A,TRUE,"Widnes"}</definedName>
    <definedName name="iol" localSheetId="10"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7" hidden="1">{#N/A,#N/A,TRUE,"Cover";#N/A,#N/A,TRUE,"Conts";#N/A,#N/A,TRUE,"VOS";#N/A,#N/A,TRUE,"Warrington";#N/A,#N/A,TRUE,"Widnes"}</definedName>
    <definedName name="ioykyoyu" localSheetId="10"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7">'FIR Summary'!#REF!</definedName>
    <definedName name="IRR" localSheetId="10">#REF!</definedName>
    <definedName name="IRR">#REF!</definedName>
    <definedName name="IssEscStatus1" localSheetId="6">'[21]#1'!$B$10:$B$14</definedName>
    <definedName name="IssEscStatus1">'[22]#1'!$B$10:$B$14</definedName>
    <definedName name="Item_Range" localSheetId="7">#REF!</definedName>
    <definedName name="Item_Range" localSheetId="10">#REF!</definedName>
    <definedName name="Item_Range">#REF!</definedName>
    <definedName name="iu" localSheetId="7" hidden="1">{#N/A,#N/A,TRUE,"Cover";#N/A,#N/A,TRUE,"Conts";#N/A,#N/A,TRUE,"VOS";#N/A,#N/A,TRUE,"Warrington";#N/A,#N/A,TRUE,"Widnes"}</definedName>
    <definedName name="iu" localSheetId="10"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7" hidden="1">{#N/A,#N/A,TRUE,"Cover";#N/A,#N/A,TRUE,"Conts";#N/A,#N/A,TRUE,"VOS";#N/A,#N/A,TRUE,"Warrington";#N/A,#N/A,TRUE,"Widnes"}</definedName>
    <definedName name="iuh" localSheetId="10"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7" hidden="1">{#N/A,#N/A,TRUE,"Cover";#N/A,#N/A,TRUE,"Conts";#N/A,#N/A,TRUE,"VOS";#N/A,#N/A,TRUE,"Warrington";#N/A,#N/A,TRUE,"Widnes"}</definedName>
    <definedName name="iui" localSheetId="10"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7" hidden="1">{#N/A,#N/A,TRUE,"Cover";#N/A,#N/A,TRUE,"Conts";#N/A,#N/A,TRUE,"VOS";#N/A,#N/A,TRUE,"Warrington";#N/A,#N/A,TRUE,"Widnes"}</definedName>
    <definedName name="iuiou" localSheetId="10"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7" hidden="1">{#N/A,#N/A,TRUE,"Cover";#N/A,#N/A,TRUE,"Conts";#N/A,#N/A,TRUE,"VOS";#N/A,#N/A,TRUE,"Warrington";#N/A,#N/A,TRUE,"Widnes"}</definedName>
    <definedName name="iuk" localSheetId="10"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7" hidden="1">{#N/A,#N/A,TRUE,"Cover";#N/A,#N/A,TRUE,"Conts";#N/A,#N/A,TRUE,"VOS";#N/A,#N/A,TRUE,"Warrington";#N/A,#N/A,TRUE,"Widnes"}</definedName>
    <definedName name="iukh" localSheetId="10"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7" hidden="1">{#N/A,#N/A,TRUE,"Cover";#N/A,#N/A,TRUE,"Conts";#N/A,#N/A,TRUE,"VOS";#N/A,#N/A,TRUE,"Warrington";#N/A,#N/A,TRUE,"Widnes"}</definedName>
    <definedName name="iulouy" localSheetId="10"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7" hidden="1">{#N/A,#N/A,TRUE,"Cover";#N/A,#N/A,TRUE,"Conts";#N/A,#N/A,TRUE,"VOS";#N/A,#N/A,TRUE,"Warrington";#N/A,#N/A,TRUE,"Widnes"}</definedName>
    <definedName name="jg" localSheetId="10"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7" hidden="1">{#N/A,#N/A,TRUE,"Cover";#N/A,#N/A,TRUE,"Conts";#N/A,#N/A,TRUE,"VOS";#N/A,#N/A,TRUE,"Warrington";#N/A,#N/A,TRUE,"Widnes"}</definedName>
    <definedName name="jh" localSheetId="10"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7" hidden="1">{#N/A,#N/A,TRUE,"Cover";#N/A,#N/A,TRUE,"Conts";#N/A,#N/A,TRUE,"VOS";#N/A,#N/A,TRUE,"Warrington";#N/A,#N/A,TRUE,"Widnes"}</definedName>
    <definedName name="jhg" localSheetId="10"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7" hidden="1">{#N/A,#N/A,TRUE,"Cover";#N/A,#N/A,TRUE,"Conts";#N/A,#N/A,TRUE,"VOS";#N/A,#N/A,TRUE,"Warrington";#N/A,#N/A,TRUE,"Widnes"}</definedName>
    <definedName name="jk" localSheetId="10"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7" hidden="1">{#N/A,#N/A,TRUE,"Cover";#N/A,#N/A,TRUE,"Conts";#N/A,#N/A,TRUE,"VOS";#N/A,#N/A,TRUE,"Warrington";#N/A,#N/A,TRUE,"Widnes"}</definedName>
    <definedName name="jk.j.oi" localSheetId="10"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7" hidden="1">{#N/A,#N/A,TRUE,"Cover";#N/A,#N/A,TRUE,"Conts";#N/A,#N/A,TRUE,"VOS";#N/A,#N/A,TRUE,"Warrington";#N/A,#N/A,TRUE,"Widnes"}</definedName>
    <definedName name="JKGKJHK" localSheetId="10"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7" hidden="1">{#N/A,#N/A,TRUE,"Cover";#N/A,#N/A,TRUE,"Conts";#N/A,#N/A,TRUE,"VOS";#N/A,#N/A,TRUE,"Warrington";#N/A,#N/A,TRUE,"Widnes"}</definedName>
    <definedName name="jkljljkl" localSheetId="10"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7" hidden="1">{#N/A,#N/A,TRUE,"Cover";#N/A,#N/A,TRUE,"Conts";#N/A,#N/A,TRUE,"VOS";#N/A,#N/A,TRUE,"Warrington";#N/A,#N/A,TRUE,"Widnes"}</definedName>
    <definedName name="jktrujij" localSheetId="10"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7" hidden="1">{#N/A,#N/A,TRUE,"Cover";#N/A,#N/A,TRUE,"Conts";#N/A,#N/A,TRUE,"VOS";#N/A,#N/A,TRUE,"Warrington";#N/A,#N/A,TRUE,"Widnes"}</definedName>
    <definedName name="jktukk" localSheetId="10"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7" hidden="1">{#N/A,#N/A,TRUE,"Cover";#N/A,#N/A,TRUE,"Conts";#N/A,#N/A,TRUE,"VOS";#N/A,#N/A,TRUE,"Warrington";#N/A,#N/A,TRUE,"Widnes"}</definedName>
    <definedName name="jky" localSheetId="10"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7" hidden="1">{#N/A,#N/A,TRUE,"Cover";#N/A,#N/A,TRUE,"Conts";#N/A,#N/A,TRUE,"VOS";#N/A,#N/A,TRUE,"Warrington";#N/A,#N/A,TRUE,"Widnes"}</definedName>
    <definedName name="jtyhjswjy" localSheetId="10"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7" hidden="1">{#N/A,#N/A,TRUE,"Cover";#N/A,#N/A,TRUE,"Conts";#N/A,#N/A,TRUE,"VOS";#N/A,#N/A,TRUE,"Warrington";#N/A,#N/A,TRUE,"Widnes"}</definedName>
    <definedName name="k" localSheetId="10"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'[23]Channel Invert'!$D$11:$E$543</definedName>
    <definedName name="K9B_2">'[23]Channel Invert'!$D$544:$E$1393</definedName>
    <definedName name="kgjfgjgj" localSheetId="7" hidden="1">{#N/A,#N/A,TRUE,"Cover";#N/A,#N/A,TRUE,"Conts";#N/A,#N/A,TRUE,"VOS";#N/A,#N/A,TRUE,"Warrington";#N/A,#N/A,TRUE,"Widnes"}</definedName>
    <definedName name="kgjfgjgj" localSheetId="10"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7" hidden="1">{#N/A,#N/A,TRUE,"Cover";#N/A,#N/A,TRUE,"Conts";#N/A,#N/A,TRUE,"VOS";#N/A,#N/A,TRUE,"Warrington";#N/A,#N/A,TRUE,"Widnes"}</definedName>
    <definedName name="khgfkhgf" localSheetId="10"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7" hidden="1">{#N/A,#N/A,TRUE,"Cover";#N/A,#N/A,TRUE,"Conts";#N/A,#N/A,TRUE,"VOS";#N/A,#N/A,TRUE,"Warrington";#N/A,#N/A,TRUE,"Widnes"}</definedName>
    <definedName name="kj" localSheetId="10"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7"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7" hidden="1">{#N/A,#N/A,TRUE,"Cover";#N/A,#N/A,TRUE,"Conts";#N/A,#N/A,TRUE,"VOS";#N/A,#N/A,TRUE,"Warrington";#N/A,#N/A,TRUE,"Widnes"}</definedName>
    <definedName name="kklmlk" localSheetId="10"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0">#REF!</definedName>
    <definedName name="kpi" localSheetId="19">#REF!</definedName>
    <definedName name="kpi" localSheetId="8">#REF!</definedName>
    <definedName name="kpi" localSheetId="6">#REF!</definedName>
    <definedName name="kpi">#REF!</definedName>
    <definedName name="kryk" localSheetId="7" hidden="1">{#N/A,#N/A,TRUE,"Cover";#N/A,#N/A,TRUE,"Conts";#N/A,#N/A,TRUE,"VOS";#N/A,#N/A,TRUE,"Warrington";#N/A,#N/A,TRUE,"Widnes"}</definedName>
    <definedName name="kryk" localSheetId="10"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7" hidden="1">{#N/A,#N/A,TRUE,"Cover";#N/A,#N/A,TRUE,"Conts";#N/A,#N/A,TRUE,"VOS";#N/A,#N/A,TRUE,"Warrington";#N/A,#N/A,TRUE,"Widnes"}</definedName>
    <definedName name="KYSTH" localSheetId="10"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7" hidden="1">{#N/A,#N/A,TRUE,"Cover";#N/A,#N/A,TRUE,"Conts";#N/A,#N/A,TRUE,"VOS";#N/A,#N/A,TRUE,"Warrington";#N/A,#N/A,TRUE,"Widnes"}</definedName>
    <definedName name="l" localSheetId="10"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[24]RATES!$E$65</definedName>
    <definedName name="LAB_UPLIFT">[24]RATES!$G$65</definedName>
    <definedName name="level" localSheetId="7" hidden="1">{#N/A,#N/A,TRUE,"Cover";#N/A,#N/A,TRUE,"Conts";#N/A,#N/A,TRUE,"VOS";#N/A,#N/A,TRUE,"Warrington";#N/A,#N/A,TRUE,"Widnes"}</definedName>
    <definedName name="level" localSheetId="10"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7" hidden="1">{#N/A,#N/A,TRUE,"Cover";#N/A,#N/A,TRUE,"Conts";#N/A,#N/A,TRUE,"VOS";#N/A,#N/A,TRUE,"Warrington";#N/A,#N/A,TRUE,"Widnes"}</definedName>
    <definedName name="level3" localSheetId="10"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7" hidden="1">{#N/A,#N/A,TRUE,"Cover";#N/A,#N/A,TRUE,"Conts";#N/A,#N/A,TRUE,"VOS";#N/A,#N/A,TRUE,"Warrington";#N/A,#N/A,TRUE,"Widnes"}</definedName>
    <definedName name="lgoguliu" localSheetId="10"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7">#REF!</definedName>
    <definedName name="Lib_Range" localSheetId="10">#REF!</definedName>
    <definedName name="Lib_Range">#REF!</definedName>
    <definedName name="lkjikjoi" localSheetId="7" hidden="1">{#N/A,#N/A,TRUE,"Cover";#N/A,#N/A,TRUE,"Conts";#N/A,#N/A,TRUE,"VOS";#N/A,#N/A,TRUE,"Warrington";#N/A,#N/A,TRUE,"Widnes"}</definedName>
    <definedName name="lkjikjoi" localSheetId="10"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7"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7">City&amp;" "&amp;State</definedName>
    <definedName name="Location" localSheetId="10">City&amp;" "&amp;State</definedName>
    <definedName name="Location" localSheetId="11">City&amp;" "&amp;State</definedName>
    <definedName name="Location">City&amp;" "&amp;State</definedName>
    <definedName name="m" localSheetId="7" hidden="1">#REF!</definedName>
    <definedName name="m" localSheetId="10" hidden="1">#REF!</definedName>
    <definedName name="m" hidden="1">#REF!</definedName>
    <definedName name="ma" localSheetId="7" hidden="1">{#N/A,#N/A,TRUE,"Cover";#N/A,#N/A,TRUE,"Conts";#N/A,#N/A,TRUE,"VOS";#N/A,#N/A,TRUE,"Warrington";#N/A,#N/A,TRUE,"Widnes"}</definedName>
    <definedName name="ma" localSheetId="10"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'[25]Manhole Sch'!$F$12:$Q$20</definedName>
    <definedName name="MANUEL_INPUT" localSheetId="7">#REF!</definedName>
    <definedName name="MANUEL_INPUT" localSheetId="10">#REF!</definedName>
    <definedName name="MANUEL_INPUT">#REF!</definedName>
    <definedName name="masontry" localSheetId="7"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7">City&amp;" "&amp;State</definedName>
    <definedName name="Material" localSheetId="10">City&amp;" "&amp;State</definedName>
    <definedName name="Material" localSheetId="11">City&amp;" "&amp;State</definedName>
    <definedName name="Material">City&amp;" "&amp;State</definedName>
    <definedName name="MATL_PART">[24]RATES!$E$67</definedName>
    <definedName name="MEP" localSheetId="7"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7"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7">'[11]Build-up'!#REF!</definedName>
    <definedName name="MINOR__BUILDING__WORKS">'[11]Build-up'!#REF!</definedName>
    <definedName name="mortor">#N/A</definedName>
    <definedName name="MS_DW_1">'[26]D Wall ~ Moorgate Shaft'!$O$6</definedName>
    <definedName name="MS_DW_10">'[26]D Wall ~ Moorgate Shaft'!$O$190</definedName>
    <definedName name="MS_DW_13">'[26]D Wall ~ Moorgate Shaft'!$O$229</definedName>
    <definedName name="MS_DW_14">'[26]D Wall ~ Moorgate Shaft'!$O$246</definedName>
    <definedName name="MS_DW_15">'[26]D Wall ~ Moorgate Shaft'!$O$281</definedName>
    <definedName name="MS_DW_16">'[26]D Wall ~ Moorgate Shaft'!$O$288</definedName>
    <definedName name="MS_DW_2">'[26]D Wall ~ Moorgate Shaft'!$O$24</definedName>
    <definedName name="MS_DW_3">'[26]D Wall ~ Moorgate Shaft'!$O$59</definedName>
    <definedName name="MS_DW_4">'[26]D Wall ~ Moorgate Shaft'!$O$102</definedName>
    <definedName name="MS_DW_5">'[26]D Wall ~ Moorgate Shaft'!$O$110</definedName>
    <definedName name="MS_DW_6">'[26]D Wall ~ Moorgate Shaft'!$O$126</definedName>
    <definedName name="MS_DW_7">'[26]D Wall ~ Moorgate Shaft'!$O$146</definedName>
    <definedName name="MS_DW_8">'[26]D Wall ~ Moorgate Shaft'!$O$161</definedName>
    <definedName name="MS_DW_9">'[26]D Wall ~ Moorgate Shaft'!$O$177</definedName>
    <definedName name="nddddddddf" localSheetId="7" hidden="1">{#N/A,#N/A,TRUE,"Cover";#N/A,#N/A,TRUE,"Conts";#N/A,#N/A,TRUE,"VOS";#N/A,#N/A,TRUE,"Warrington";#N/A,#N/A,TRUE,"Widnes"}</definedName>
    <definedName name="nddddddddf" localSheetId="10"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7"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7" hidden="1">{#N/A,#N/A,TRUE,"Cover";#N/A,#N/A,TRUE,"Conts";#N/A,#N/A,TRUE,"VOS";#N/A,#N/A,TRUE,"Warrington";#N/A,#N/A,TRUE,"Widnes"}</definedName>
    <definedName name="no.1" localSheetId="10"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7" hidden="1">{#N/A,#N/A,TRUE,"Cover";#N/A,#N/A,TRUE,"Conts";#N/A,#N/A,TRUE,"VOS";#N/A,#N/A,TRUE,"Warrington";#N/A,#N/A,TRUE,"Widnes"}</definedName>
    <definedName name="o9u0piupi" localSheetId="10"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7" hidden="1">{#N/A,#N/A,TRUE,"Cover";#N/A,#N/A,TRUE,"Conts";#N/A,#N/A,TRUE,"VOS";#N/A,#N/A,TRUE,"Warrington";#N/A,#N/A,TRUE,"Widnes"}</definedName>
    <definedName name="oi" localSheetId="10"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7" hidden="1">{#N/A,#N/A,TRUE,"Cover";#N/A,#N/A,TRUE,"Conts";#N/A,#N/A,TRUE,"VOS";#N/A,#N/A,TRUE,"Warrington";#N/A,#N/A,TRUE,"Widnes"}</definedName>
    <definedName name="opogd" localSheetId="10"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7">#REF!</definedName>
    <definedName name="ORBC" localSheetId="10">#REF!</definedName>
    <definedName name="ORBC">#REF!</definedName>
    <definedName name="ORBQ" localSheetId="7">#REF!</definedName>
    <definedName name="ORBQ" localSheetId="10">#REF!</definedName>
    <definedName name="ORBQ">#REF!</definedName>
    <definedName name="osdnvkls" hidden="1">'[27]Labor abs-NMR'!$I$1:$I$7</definedName>
    <definedName name="p" localSheetId="7" hidden="1">#REF!</definedName>
    <definedName name="p" localSheetId="10" hidden="1">#REF!</definedName>
    <definedName name="p" hidden="1">#REF!</definedName>
    <definedName name="P1R" localSheetId="7">'[16]Fill this out first...'!#REF!</definedName>
    <definedName name="P1R" localSheetId="10">'[16]Fill this out first...'!#REF!</definedName>
    <definedName name="P1R">'[16]Fill this out first...'!#REF!</definedName>
    <definedName name="P2R" localSheetId="7">'[16]Fill this out first...'!#REF!</definedName>
    <definedName name="P2R">'[16]Fill this out first...'!#REF!</definedName>
    <definedName name="P3R" localSheetId="7">'[16]Fill this out first...'!#REF!</definedName>
    <definedName name="P3R">'[16]Fill this out first...'!#REF!</definedName>
    <definedName name="P4R" localSheetId="7">'[16]Fill this out first...'!#REF!</definedName>
    <definedName name="P4R">'[16]Fill this out first...'!#REF!</definedName>
    <definedName name="P5R" localSheetId="7">'[16]Fill this out first...'!#REF!</definedName>
    <definedName name="P5R">'[16]Fill this out first...'!#REF!</definedName>
    <definedName name="p7y" localSheetId="7" hidden="1">{#N/A,#N/A,TRUE,"Cover";#N/A,#N/A,TRUE,"Conts";#N/A,#N/A,TRUE,"VOS";#N/A,#N/A,TRUE,"Warrington";#N/A,#N/A,TRUE,"Widnes"}</definedName>
    <definedName name="p7y" localSheetId="10"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7" hidden="1">{#N/A,#N/A,TRUE,"Cover";#N/A,#N/A,TRUE,"Conts";#N/A,#N/A,TRUE,"VOS";#N/A,#N/A,TRUE,"Warrington";#N/A,#N/A,TRUE,"Widnes"}</definedName>
    <definedName name="pafegseg" localSheetId="10"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7">#REF!</definedName>
    <definedName name="PAN_TILES" localSheetId="10">#REF!</definedName>
    <definedName name="PAN_TILES">#REF!</definedName>
    <definedName name="Pavement_Type">[12]Road_Schedule!$Q$4:$X$6</definedName>
    <definedName name="PCA" localSheetId="7"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7" hidden="1">{#N/A,#N/A,FALSE,"intag";#N/A,#N/A,FALSE,"budg";#N/A,#N/A,FALSE,"samtl"}</definedName>
    <definedName name="perbolag" localSheetId="10"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7" hidden="1">{#N/A,#N/A,FALSE,"intag";#N/A,#N/A,FALSE,"budg";#N/A,#N/A,FALSE,"samtl"}</definedName>
    <definedName name="perbolagneu" localSheetId="10" hidden="1">{#N/A,#N/A,FALSE,"intag";#N/A,#N/A,FALSE,"budg";#N/A,#N/A,FALSE,"samtl"}</definedName>
    <definedName name="perbolagneu" localSheetId="11" hidden="1">{#N/A,#N/A,FALSE,"intag";#N/A,#N/A,FALSE,"budg";#N/A,#N/A,FALSE,"samtl"}</definedName>
    <definedName name="perbolagneu" hidden="1">{#N/A,#N/A,FALSE,"intag";#N/A,#N/A,FALSE,"budg";#N/A,#N/A,FALSE,"samtl"}</definedName>
    <definedName name="PhaseCode">'[16]Fill this out first...'!$D$17</definedName>
    <definedName name="PILE_1_MOOR">'[26]Moorgate Piling'!$O$5</definedName>
    <definedName name="PILE_10_Moor">'[26]Moorgate Piling'!$O$236</definedName>
    <definedName name="PILE_11_Moor">'[26]Moorgate Piling'!$O$250</definedName>
    <definedName name="PILE_12_Moor">'[26]Moorgate Piling'!$O$264</definedName>
    <definedName name="PILE_2_LUL">'[26]Moorgate Piling'!$O$85</definedName>
    <definedName name="PILE_2_Moor">'[26]Moorgate Piling'!$O$45</definedName>
    <definedName name="PILE_2a_LUL">'[26]Moorgate Piling'!$O$125</definedName>
    <definedName name="PILE_3_Moor">'[26]Moorgate Piling'!$O$170</definedName>
    <definedName name="PILE_4_Moor">'[26]Moorgate Piling'!$O$192</definedName>
    <definedName name="PILE_5_Moor">'[26]Moorgate Piling'!$O$201</definedName>
    <definedName name="PILE_6_Moor">'[26]Moorgate Piling'!$O$208</definedName>
    <definedName name="PILE_7_Moor">'[26]Moorgate Piling'!$O$215</definedName>
    <definedName name="PILE_8_Moor">'[26]Moorgate Piling'!$O$222</definedName>
    <definedName name="PILE_9_Moor">'[26]Moorgate Piling'!$O$229</definedName>
    <definedName name="PipeClass">'[12]CESMM3 class'!$B$7:$C$14</definedName>
    <definedName name="PipeSize">'[28]Pipe Schedule'!$C$7:$W$15</definedName>
    <definedName name="PipeSizeFRP">'[28]Pipe Schedule'!$B$44:$Q$88</definedName>
    <definedName name="Pkg_col" localSheetId="7">#REF!</definedName>
    <definedName name="Pkg_col" localSheetId="10">#REF!</definedName>
    <definedName name="Pkg_col">#REF!</definedName>
    <definedName name="pkml" localSheetId="7" hidden="1">{#N/A,#N/A,TRUE,"Cover";#N/A,#N/A,TRUE,"Conts";#N/A,#N/A,TRUE,"VOS";#N/A,#N/A,TRUE,"Warrington";#N/A,#N/A,TRUE,"Widnes"}</definedName>
    <definedName name="pkml" localSheetId="10"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[24]RATES!$E$66</definedName>
    <definedName name="PLANT_UPLIFT">[24]RATES!$G$66</definedName>
    <definedName name="PLAT" localSheetId="7" hidden="1">{#N/A,#N/A,TRUE,"Cover";#N/A,#N/A,TRUE,"Conts";#N/A,#N/A,TRUE,"VOS";#N/A,#N/A,TRUE,"Warrington";#N/A,#N/A,TRUE,"Widnes"}</definedName>
    <definedName name="PLAT" localSheetId="10"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7" hidden="1">{#N/A,#N/A,TRUE,"Cover";#N/A,#N/A,TRUE,"Conts";#N/A,#N/A,TRUE,"VOS";#N/A,#N/A,TRUE,"Warrington";#N/A,#N/A,TRUE,"Widnes"}</definedName>
    <definedName name="PLATFORM" localSheetId="10"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[29]Rates!$M$252</definedName>
    <definedName name="pmlr28">[29]Rates!$M$257</definedName>
    <definedName name="pmlr29">[29]Rates!$M$262</definedName>
    <definedName name="pmlr63">[29]Rates!$M$770</definedName>
    <definedName name="point1" localSheetId="7">#REF!</definedName>
    <definedName name="point1" localSheetId="10">#REF!</definedName>
    <definedName name="point1">#REF!</definedName>
    <definedName name="pojboijioljn" localSheetId="7" hidden="1">{#N/A,#N/A,TRUE,"Cover";#N/A,#N/A,TRUE,"Conts";#N/A,#N/A,TRUE,"VOS";#N/A,#N/A,TRUE,"Warrington";#N/A,#N/A,TRUE,"Widnes"}</definedName>
    <definedName name="pojboijioljn" localSheetId="10"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0">#REF!</definedName>
    <definedName name="Pos_Neg_Obs" localSheetId="19">#REF!</definedName>
    <definedName name="Pos_Neg_Obs" localSheetId="6">#REF!</definedName>
    <definedName name="Pos_Neg_Obs">#REF!</definedName>
    <definedName name="ppok" localSheetId="7" hidden="1">{#N/A,#N/A,TRUE,"Cover";#N/A,#N/A,TRUE,"Conts";#N/A,#N/A,TRUE,"VOS";#N/A,#N/A,TRUE,"Warrington";#N/A,#N/A,TRUE,"Widnes"}</definedName>
    <definedName name="ppok" localSheetId="10"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7">'[16]Fill this out first...'!#REF!</definedName>
    <definedName name="PrevYears">'[16]Fill this out first...'!#REF!</definedName>
    <definedName name="_xlnm.Print_Area" localSheetId="7">'FIR Summary'!$A$1:$I$24</definedName>
    <definedName name="_xlnm.Print_Area" localSheetId="10">HSE!$B$1:$AH$29</definedName>
    <definedName name="_xlnm.Print_Area" localSheetId="16">'Invoice Log'!$B$5:$AB$32</definedName>
    <definedName name="_xlnm.Print_Area" localSheetId="19">#REF!</definedName>
    <definedName name="_xlnm.Print_Area" localSheetId="24">Lookahead!$A$1:$AC$3</definedName>
    <definedName name="_xlnm.Print_Area" localSheetId="21">Manpower!$A$1:$Z$20</definedName>
    <definedName name="_xlnm.Print_Area" localSheetId="20">Milestones!$A$1:$G$16</definedName>
    <definedName name="_xlnm.Print_Area" localSheetId="17">Procurement!$B$1:$X$114</definedName>
    <definedName name="_xlnm.Print_Area" localSheetId="25">'Project Summary'!$A$1:$O$36</definedName>
    <definedName name="_xlnm.Print_Area" localSheetId="8">Quality!$A$1:$AD$53</definedName>
    <definedName name="_xlnm.Print_Area" localSheetId="6">#REF!</definedName>
    <definedName name="_xlnm.Print_Area" localSheetId="1">'Weekly Progress Report'!$A$1:$AH$99</definedName>
    <definedName name="_xlnm.Print_Area">#REF!</definedName>
    <definedName name="PRINT_AREA_MI" localSheetId="7">#REF!</definedName>
    <definedName name="PRINT_AREA_MI" localSheetId="10">#REF!</definedName>
    <definedName name="PRINT_AREA_MI" localSheetId="19">#REF!</definedName>
    <definedName name="PRINT_AREA_MI" localSheetId="8">#REF!</definedName>
    <definedName name="PRINT_AREA_MI" localSheetId="6">#REF!</definedName>
    <definedName name="PRINT_AREA_MI">#REF!</definedName>
    <definedName name="Print_Range" localSheetId="7">#REF!</definedName>
    <definedName name="Print_Range">#REF!</definedName>
    <definedName name="_xlnm.Print_Titles" localSheetId="7">'FIR Summary'!$6:$6</definedName>
    <definedName name="_xlnm.Print_Titles" localSheetId="10">#REF!</definedName>
    <definedName name="_xlnm.Print_Titles" localSheetId="19">Issues!$2:$6</definedName>
    <definedName name="_xlnm.Print_Titles" localSheetId="17">Procurement!$1:$5</definedName>
    <definedName name="_xlnm.Print_Titles" localSheetId="13">'Risk Register'!$2:$6</definedName>
    <definedName name="_xlnm.Print_Titles">#REF!</definedName>
    <definedName name="Print_Titles_MI" localSheetId="7">#REF!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7" hidden="1">{#N/A,#N/A,TRUE,"Cover";#N/A,#N/A,TRUE,"Conts";#N/A,#N/A,TRUE,"VOS";#N/A,#N/A,TRUE,"Warrington";#N/A,#N/A,TRUE,"Widnes"}</definedName>
    <definedName name="pswyry" localSheetId="10"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7" hidden="1">{#N/A,#N/A,TRUE,"Cover";#N/A,#N/A,TRUE,"Conts";#N/A,#N/A,TRUE,"VOS";#N/A,#N/A,TRUE,"Warrington";#N/A,#N/A,TRUE,"Widnes"}</definedName>
    <definedName name="puy" localSheetId="10"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7" hidden="1">{#N/A,#N/A,TRUE,"Cover";#N/A,#N/A,TRUE,"Conts";#N/A,#N/A,TRUE,"VOS";#N/A,#N/A,TRUE,"Warrington";#N/A,#N/A,TRUE,"Widnes"}</definedName>
    <definedName name="q3tqtq" localSheetId="10"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7" hidden="1">{#N/A,#N/A,TRUE,"Cover";#N/A,#N/A,TRUE,"Conts";#N/A,#N/A,TRUE,"VOS";#N/A,#N/A,TRUE,"Warrington";#N/A,#N/A,TRUE,"Widnes"}</definedName>
    <definedName name="q5ttyr" localSheetId="10"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'[19]REG-BASIS'!$C$3:$S$150</definedName>
    <definedName name="qqq" localSheetId="7" hidden="1">{#N/A,#N/A,TRUE,"Cover";#N/A,#N/A,TRUE,"Conts";#N/A,#N/A,TRUE,"VOS";#N/A,#N/A,TRUE,"Warrington";#N/A,#N/A,TRUE,"Widnes"}</definedName>
    <definedName name="qqq" localSheetId="10"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7" hidden="1">{#N/A,#N/A,TRUE,"Cover";#N/A,#N/A,TRUE,"Conts";#N/A,#N/A,TRUE,"VOS";#N/A,#N/A,TRUE,"Warrington";#N/A,#N/A,TRUE,"Widnes"}</definedName>
    <definedName name="qrt" localSheetId="10"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7" hidden="1">{#N/A,#N/A,TRUE,"Cover";#N/A,#N/A,TRUE,"Conts";#N/A,#N/A,TRUE,"VOS";#N/A,#N/A,TRUE,"Warrington";#N/A,#N/A,TRUE,"Widnes"}</definedName>
    <definedName name="qttyry" localSheetId="10"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7" hidden="1">{#N/A,#N/A,TRUE,"Cover";#N/A,#N/A,TRUE,"Conts";#N/A,#N/A,TRUE,"VOS";#N/A,#N/A,TRUE,"Warrington";#N/A,#N/A,TRUE,"Widnes"}</definedName>
    <definedName name="qtyhytrh" localSheetId="10"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7" hidden="1">{#N/A,#N/A,TRUE,"Cover";#N/A,#N/A,TRUE,"Conts";#N/A,#N/A,TRUE,"VOS";#N/A,#N/A,TRUE,"Warrington";#N/A,#N/A,TRUE,"Widnes"}</definedName>
    <definedName name="qtyu" localSheetId="10"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7" hidden="1">{#N/A,#N/A,TRUE,"Cover";#N/A,#N/A,TRUE,"Conts";#N/A,#N/A,TRUE,"VOS";#N/A,#N/A,TRUE,"Warrington";#N/A,#N/A,TRUE,"Widnes"}</definedName>
    <definedName name="qtyyut" localSheetId="10"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7" hidden="1">{#N/A,#N/A,TRUE,"Cover";#N/A,#N/A,TRUE,"Conts";#N/A,#N/A,TRUE,"VOS";#N/A,#N/A,TRUE,"Warrington";#N/A,#N/A,TRUE,"Widnes"}</definedName>
    <definedName name="qtyyyhh" localSheetId="10"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7" hidden="1">{#N/A,#N/A,TRUE,"Cover";#N/A,#N/A,TRUE,"Conts";#N/A,#N/A,TRUE,"VOS";#N/A,#N/A,TRUE,"Warrington";#N/A,#N/A,TRUE,"Widnes"}</definedName>
    <definedName name="rasgg" localSheetId="10"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'[28]Pipe Schedule'!$C$5:$Z$19</definedName>
    <definedName name="RcpPipes2">'[28]Pipe Schedule'!$C$21:$Y$37</definedName>
    <definedName name="RD" localSheetId="7">#REF!</definedName>
    <definedName name="RD" localSheetId="10">#REF!</definedName>
    <definedName name="RD">#REF!</definedName>
    <definedName name="rdegsegrg" localSheetId="7" hidden="1">{#N/A,#N/A,TRUE,"Cover";#N/A,#N/A,TRUE,"Conts";#N/A,#N/A,TRUE,"VOS";#N/A,#N/A,TRUE,"Warrington";#N/A,#N/A,TRUE,"Widnes"}</definedName>
    <definedName name="rdegsegrg" localSheetId="10"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7">#REF!</definedName>
    <definedName name="_xlnm.Recorder" localSheetId="10">#REF!</definedName>
    <definedName name="_xlnm.Recorder">#REF!</definedName>
    <definedName name="Reinforcement">'[10]RCBC Reinforcement'!$G$5:$S$77</definedName>
    <definedName name="REMOVE">#N/A</definedName>
    <definedName name="rer" localSheetId="7" hidden="1">{#N/A,#N/A,TRUE,"Cover";#N/A,#N/A,TRUE,"Conts";#N/A,#N/A,TRUE,"VOS";#N/A,#N/A,TRUE,"Warrington";#N/A,#N/A,TRUE,"Widnes"}</definedName>
    <definedName name="rer" localSheetId="10"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7">[7]WorkBreakDown!#REF!</definedName>
    <definedName name="RES">[7]WorkBreakDown!#REF!</definedName>
    <definedName name="rghhythy" localSheetId="7" hidden="1">{#N/A,#N/A,TRUE,"Cover";#N/A,#N/A,TRUE,"Conts";#N/A,#N/A,TRUE,"VOS";#N/A,#N/A,TRUE,"Warrington";#N/A,#N/A,TRUE,"Widnes"}</definedName>
    <definedName name="rghhythy" localSheetId="10"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7" hidden="1">{#N/A,#N/A,TRUE,"Cover";#N/A,#N/A,TRUE,"Conts";#N/A,#N/A,TRUE,"VOS";#N/A,#N/A,TRUE,"Warrington";#N/A,#N/A,TRUE,"Widnes"}</definedName>
    <definedName name="rhyuyi" localSheetId="10"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7">[7]WorkBreakDown!#REF!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7">#REF!</definedName>
    <definedName name="rolly" localSheetId="10">#REF!</definedName>
    <definedName name="rolly">#REF!</definedName>
    <definedName name="ROOF" localSheetId="7">'[11]Build-up'!#REF!</definedName>
    <definedName name="ROOF" localSheetId="10">'[11]Build-up'!#REF!</definedName>
    <definedName name="ROOF">'[11]Build-up'!#REF!</definedName>
    <definedName name="RR" localSheetId="7"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7" hidden="1">{#N/A,#N/A,TRUE,"Cover";#N/A,#N/A,TRUE,"Conts";#N/A,#N/A,TRUE,"VOS";#N/A,#N/A,TRUE,"Warrington";#N/A,#N/A,TRUE,"Widnes"}</definedName>
    <definedName name="rrr" localSheetId="10"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7" hidden="1">{#N/A,#N/A,TRUE,"Cover";#N/A,#N/A,TRUE,"Conts";#N/A,#N/A,TRUE,"VOS";#N/A,#N/A,TRUE,"Warrington";#N/A,#N/A,TRUE,"Widnes"}</definedName>
    <definedName name="rrrr" localSheetId="10"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7" hidden="1">{#N/A,#N/A,TRUE,"Cover";#N/A,#N/A,TRUE,"Conts";#N/A,#N/A,TRUE,"VOS";#N/A,#N/A,TRUE,"Warrington";#N/A,#N/A,TRUE,"Widnes"}</definedName>
    <definedName name="rrrrr" localSheetId="10"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7" hidden="1">{#N/A,#N/A,TRUE,"Cover";#N/A,#N/A,TRUE,"Conts";#N/A,#N/A,TRUE,"VOS";#N/A,#N/A,TRUE,"Warrington";#N/A,#N/A,TRUE,"Widnes"}</definedName>
    <definedName name="rrrrrrr" localSheetId="10"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7" hidden="1">{#N/A,#N/A,TRUE,"Cover";#N/A,#N/A,TRUE,"Conts";#N/A,#N/A,TRUE,"VOS";#N/A,#N/A,TRUE,"Warrington";#N/A,#N/A,TRUE,"Widnes"}</definedName>
    <definedName name="rrrrrrrrrr" localSheetId="10"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7" hidden="1">{#N/A,#N/A,TRUE,"Cover";#N/A,#N/A,TRUE,"Conts";#N/A,#N/A,TRUE,"VOS";#N/A,#N/A,TRUE,"Warrington";#N/A,#N/A,TRUE,"Widnes"}</definedName>
    <definedName name="rrttt" localSheetId="10"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7" hidden="1">{#N/A,#N/A,TRUE,"Cover";#N/A,#N/A,TRUE,"Conts";#N/A,#N/A,TRUE,"VOS";#N/A,#N/A,TRUE,"Warrington";#N/A,#N/A,TRUE,"Widnes"}</definedName>
    <definedName name="rt" localSheetId="10"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7" hidden="1">{#N/A,#N/A,TRUE,"Cover";#N/A,#N/A,TRUE,"Conts";#N/A,#N/A,TRUE,"VOS";#N/A,#N/A,TRUE,"Warrington";#N/A,#N/A,TRUE,"Widnes"}</definedName>
    <definedName name="rthsrhs" localSheetId="10"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7" hidden="1">{#N/A,#N/A,TRUE,"Cover";#N/A,#N/A,TRUE,"Conts";#N/A,#N/A,TRUE,"VOS";#N/A,#N/A,TRUE,"Warrington";#N/A,#N/A,TRUE,"Widnes"}</definedName>
    <definedName name="RTRGJHJ" localSheetId="10"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7" hidden="1">{#N/A,#N/A,TRUE,"Cover";#N/A,#N/A,TRUE,"Conts";#N/A,#N/A,TRUE,"VOS";#N/A,#N/A,TRUE,"Warrington";#N/A,#N/A,TRUE,"Widnes"}</definedName>
    <definedName name="rtryj" localSheetId="10"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7" hidden="1">{#N/A,#N/A,TRUE,"Cover";#N/A,#N/A,TRUE,"Conts";#N/A,#N/A,TRUE,"VOS";#N/A,#N/A,TRUE,"Warrington";#N/A,#N/A,TRUE,"Widnes"}</definedName>
    <definedName name="rturudu" localSheetId="10"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7" hidden="1">{#N/A,#N/A,TRUE,"Cover";#N/A,#N/A,TRUE,"Conts";#N/A,#N/A,TRUE,"VOS";#N/A,#N/A,TRUE,"Warrington";#N/A,#N/A,TRUE,"Widnes"}</definedName>
    <definedName name="rtysh" localSheetId="10"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7">[7]WorkBreakDown!#REF!</definedName>
    <definedName name="RUT">[7]WorkBreakDown!#REF!</definedName>
    <definedName name="rwt" localSheetId="7" hidden="1">{#N/A,#N/A,TRUE,"Cover";#N/A,#N/A,TRUE,"Conts";#N/A,#N/A,TRUE,"VOS";#N/A,#N/A,TRUE,"Warrington";#N/A,#N/A,TRUE,"Widnes"}</definedName>
    <definedName name="rwt" localSheetId="10"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7" hidden="1">{#N/A,#N/A,TRUE,"Cover";#N/A,#N/A,TRUE,"Conts";#N/A,#N/A,TRUE,"VOS";#N/A,#N/A,TRUE,"Warrington";#N/A,#N/A,TRUE,"Widnes"}</definedName>
    <definedName name="ryeru" localSheetId="10"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7" hidden="1">{#N/A,#N/A,TRUE,"Cover";#N/A,#N/A,TRUE,"Conts";#N/A,#N/A,TRUE,"VOS";#N/A,#N/A,TRUE,"Warrington";#N/A,#N/A,TRUE,"Widnes"}</definedName>
    <definedName name="rysrtryftry" localSheetId="10"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7"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7" hidden="1">{#N/A,#N/A,TRUE,"Cover";#N/A,#N/A,TRUE,"Conts";#N/A,#N/A,TRUE,"VOS";#N/A,#N/A,TRUE,"Warrington";#N/A,#N/A,TRUE,"Widnes"}</definedName>
    <definedName name="sdefegdeg" localSheetId="10"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7" hidden="1">{#N/A,#N/A,TRUE,"Cover";#N/A,#N/A,TRUE,"Conts";#N/A,#N/A,TRUE,"VOS";#N/A,#N/A,TRUE,"Warrington";#N/A,#N/A,TRUE,"Widnes"}</definedName>
    <definedName name="sdf" localSheetId="10"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7" hidden="1">{#N/A,#N/A,TRUE,"Cover";#N/A,#N/A,TRUE,"Conts";#N/A,#N/A,TRUE,"VOS";#N/A,#N/A,TRUE,"Warrington";#N/A,#N/A,TRUE,"Widnes"}</definedName>
    <definedName name="sdhydfyftuu" localSheetId="10"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7"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7" hidden="1">{#N/A,#N/A,TRUE,"Cover";#N/A,#N/A,TRUE,"Conts";#N/A,#N/A,TRUE,"VOS";#N/A,#N/A,TRUE,"Warrington";#N/A,#N/A,TRUE,"Widnes"}</definedName>
    <definedName name="setdydy" localSheetId="10"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7">'FIR Summary'!#REF!</definedName>
    <definedName name="Sewer" localSheetId="10">#REF!</definedName>
    <definedName name="Sewer">#REF!</definedName>
    <definedName name="sffff" localSheetId="7"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7" hidden="1">{#N/A,#N/A,TRUE,"Cover";#N/A,#N/A,TRUE,"Conts";#N/A,#N/A,TRUE,"VOS";#N/A,#N/A,TRUE,"Warrington";#N/A,#N/A,TRUE,"Widnes"}</definedName>
    <definedName name="sfhdfj" localSheetId="10"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7" hidden="1">{#N/A,#N/A,TRUE,"Cover";#N/A,#N/A,TRUE,"Conts";#N/A,#N/A,TRUE,"VOS";#N/A,#N/A,TRUE,"Warrington";#N/A,#N/A,TRUE,"Widnes"}</definedName>
    <definedName name="sgsegegrt" localSheetId="10"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7" hidden="1">{#N/A,#N/A,TRUE,"Cover";#N/A,#N/A,TRUE,"Conts";#N/A,#N/A,TRUE,"VOS";#N/A,#N/A,TRUE,"Warrington";#N/A,#N/A,TRUE,"Widnes"}</definedName>
    <definedName name="sgsghju" localSheetId="10"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7" hidden="1">{#N/A,#N/A,TRUE,"Cover";#N/A,#N/A,TRUE,"Conts";#N/A,#N/A,TRUE,"VOS";#N/A,#N/A,TRUE,"Warrington";#N/A,#N/A,TRUE,"Widnes"}</definedName>
    <definedName name="sgsgr" localSheetId="10"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7" hidden="1">{#N/A,#N/A,TRUE,"Cover";#N/A,#N/A,TRUE,"Conts";#N/A,#N/A,TRUE,"VOS";#N/A,#N/A,TRUE,"Warrington";#N/A,#N/A,TRUE,"Widnes"}</definedName>
    <definedName name="sheet" localSheetId="10"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7" hidden="1">{#N/A,#N/A,TRUE,"Cover";#N/A,#N/A,TRUE,"Conts";#N/A,#N/A,TRUE,"VOS";#N/A,#N/A,TRUE,"Warrington";#N/A,#N/A,TRUE,"Widnes"}</definedName>
    <definedName name="shshgtr" localSheetId="10"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7">'[11]Build-up'!#REF!</definedName>
    <definedName name="SITE__WORKS">'[11]Build-up'!#REF!</definedName>
    <definedName name="SOP">[12]data_sop!$E$9:$AJ$1574</definedName>
    <definedName name="specific">[9]Lookups!$A$2:$A$28</definedName>
    <definedName name="Specific_Category" localSheetId="7">#REF!</definedName>
    <definedName name="Specific_Category" localSheetId="10">#REF!</definedName>
    <definedName name="Specific_Category" localSheetId="19">#REF!</definedName>
    <definedName name="Specific_Category" localSheetId="8">#REF!</definedName>
    <definedName name="Specific_Category" localSheetId="6">#REF!</definedName>
    <definedName name="Specific_Category">#REF!</definedName>
    <definedName name="srhrh" localSheetId="7" hidden="1">{#N/A,#N/A,TRUE,"Cover";#N/A,#N/A,TRUE,"Conts";#N/A,#N/A,TRUE,"VOS";#N/A,#N/A,TRUE,"Warrington";#N/A,#N/A,TRUE,"Widnes"}</definedName>
    <definedName name="srhrh" localSheetId="10"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7" hidden="1">{#N/A,#N/A,TRUE,"Cover";#N/A,#N/A,TRUE,"Conts";#N/A,#N/A,TRUE,"VOS";#N/A,#N/A,TRUE,"Warrington";#N/A,#N/A,TRUE,"Widnes"}</definedName>
    <definedName name="srsetrthgfh" localSheetId="10"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7" hidden="1">{#N/A,#N/A,TRUE,"Cover";#N/A,#N/A,TRUE,"Conts";#N/A,#N/A,TRUE,"VOS";#N/A,#N/A,TRUE,"Warrington";#N/A,#N/A,TRUE,"Widnes"}</definedName>
    <definedName name="srsretr" localSheetId="10"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7" hidden="1">{#N/A,#N/A,TRUE,"Cover";#N/A,#N/A,TRUE,"Conts";#N/A,#N/A,TRUE,"VOS";#N/A,#N/A,TRUE,"Warrington";#N/A,#N/A,TRUE,"Widnes"}</definedName>
    <definedName name="sryeysr" localSheetId="10"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7"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7">'[11]Build-up'!#REF!</definedName>
    <definedName name="STAIRS" localSheetId="10">'[11]Build-up'!#REF!</definedName>
    <definedName name="STAIRS">'[11]Build-up'!#REF!</definedName>
    <definedName name="start" localSheetId="7">#REF!</definedName>
    <definedName name="start" localSheetId="10">#REF!</definedName>
    <definedName name="start">#REF!</definedName>
    <definedName name="Status">[9]Lookups!$C$2:$C$3</definedName>
    <definedName name="steps" localSheetId="7"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7">'FIR Summary'!#REF!</definedName>
    <definedName name="Storm" localSheetId="10">#REF!</definedName>
    <definedName name="Storm">#REF!</definedName>
    <definedName name="stormwater_pipe_network">'[12]Stormwater Pipe Network'!$D$13:$F$1575</definedName>
    <definedName name="stryt5u8h87" localSheetId="7" hidden="1">{#N/A,#N/A,TRUE,"Cover";#N/A,#N/A,TRUE,"Conts";#N/A,#N/A,TRUE,"VOS";#N/A,#N/A,TRUE,"Warrington";#N/A,#N/A,TRUE,"Widnes"}</definedName>
    <definedName name="stryt5u8h87" localSheetId="10"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7">'[11]Build-up'!#REF!</definedName>
    <definedName name="SUBSTRUCTIRE" localSheetId="10">'[11]Build-up'!#REF!</definedName>
    <definedName name="SUBSTRUCTIRE">'[11]Build-up'!#REF!</definedName>
    <definedName name="sum6b" localSheetId="7">#REF!</definedName>
    <definedName name="sum6b" localSheetId="10">#REF!</definedName>
    <definedName name="sum6b">#REF!</definedName>
    <definedName name="sum6C" localSheetId="7">#REF!</definedName>
    <definedName name="sum6C" localSheetId="10">#REF!</definedName>
    <definedName name="sum6C">#REF!</definedName>
    <definedName name="summary" localSheetId="7">#REF!</definedName>
    <definedName name="summary" localSheetId="10">#REF!</definedName>
    <definedName name="summary">#REF!</definedName>
    <definedName name="swsdfa" localSheetId="7" hidden="1">{#N/A,#N/A,TRUE,"Cover";#N/A,#N/A,TRUE,"Conts";#N/A,#N/A,TRUE,"VOS";#N/A,#N/A,TRUE,"Warrington";#N/A,#N/A,TRUE,"Widnes"}</definedName>
    <definedName name="swsdfa" localSheetId="10"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7" hidden="1">{#N/A,#N/A,TRUE,"Cover";#N/A,#N/A,TRUE,"Conts";#N/A,#N/A,TRUE,"VOS";#N/A,#N/A,TRUE,"Warrington";#N/A,#N/A,TRUE,"Widnes"}</definedName>
    <definedName name="syu" localSheetId="10"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7"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7" hidden="1">{#N/A,#N/A,TRUE,"Cover";#N/A,#N/A,TRUE,"Conts";#N/A,#N/A,TRUE,"VOS";#N/A,#N/A,TRUE,"Warrington";#N/A,#N/A,TRUE,"Widnes"}</definedName>
    <definedName name="thwghrt" localSheetId="10"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7">[7]WorkBreakDown!#REF!</definedName>
    <definedName name="TITLE">[7]WorkBreakDown!#REF!</definedName>
    <definedName name="Total" localSheetId="7">'FIR Summary'!#REF!</definedName>
    <definedName name="Total" localSheetId="10">#REF!</definedName>
    <definedName name="Total">#REF!</definedName>
    <definedName name="total_net_rent_for_cashflow">'[8]Net rent analysis'!$J$190:$X$191</definedName>
    <definedName name="TP">'[19]TENDER PROG.'!$A$1:$P$17</definedName>
    <definedName name="trbnuomi" localSheetId="7" hidden="1">{#N/A,#N/A,TRUE,"Cover";#N/A,#N/A,TRUE,"Conts";#N/A,#N/A,TRUE,"VOS";#N/A,#N/A,TRUE,"Warrington";#N/A,#N/A,TRUE,"Widnes"}</definedName>
    <definedName name="trbnuomi" localSheetId="10"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7" hidden="1">{#N/A,#N/A,TRUE,"Cover";#N/A,#N/A,TRUE,"Conts";#N/A,#N/A,TRUE,"VOS";#N/A,#N/A,TRUE,"Warrington";#N/A,#N/A,TRUE,"Widnes"}</definedName>
    <definedName name="trgr" localSheetId="10"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7" hidden="1">{#N/A,#N/A,TRUE,"Cover";#N/A,#N/A,TRUE,"Conts";#N/A,#N/A,TRUE,"VOS";#N/A,#N/A,TRUE,"Warrington";#N/A,#N/A,TRUE,"Widnes"}</definedName>
    <definedName name="trhe" localSheetId="10"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7" hidden="1">{#N/A,#N/A,TRUE,"Cover";#N/A,#N/A,TRUE,"Conts";#N/A,#N/A,TRUE,"VOS";#N/A,#N/A,TRUE,"Warrington";#N/A,#N/A,TRUE,"Widnes"}</definedName>
    <definedName name="trhsh" localSheetId="10"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7" hidden="1">{#N/A,#N/A,TRUE,"Cover";#N/A,#N/A,TRUE,"Conts";#N/A,#N/A,TRUE,"VOS";#N/A,#N/A,TRUE,"Warrington";#N/A,#N/A,TRUE,"Widnes"}</definedName>
    <definedName name="trhsw" localSheetId="10"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7" hidden="1">{#N/A,#N/A,TRUE,"Cover";#N/A,#N/A,TRUE,"Conts";#N/A,#N/A,TRUE,"VOS";#N/A,#N/A,TRUE,"Warrington";#N/A,#N/A,TRUE,"Widnes"}</definedName>
    <definedName name="tui" localSheetId="10"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7" hidden="1">{#N/A,#N/A,TRUE,"Cover";#N/A,#N/A,TRUE,"Conts";#N/A,#N/A,TRUE,"VOS";#N/A,#N/A,TRUE,"Warrington";#N/A,#N/A,TRUE,"Widnes"}</definedName>
    <definedName name="tuite" localSheetId="10"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7" hidden="1">{#N/A,#N/A,TRUE,"Cover";#N/A,#N/A,TRUE,"Conts";#N/A,#N/A,TRUE,"VOS";#N/A,#N/A,TRUE,"Warrington";#N/A,#N/A,TRUE,"Widnes"}</definedName>
    <definedName name="tvtyiuoujl" localSheetId="10"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7" hidden="1">{#N/A,#N/A,TRUE,"Cover";#N/A,#N/A,TRUE,"Conts";#N/A,#N/A,TRUE,"VOS";#N/A,#N/A,TRUE,"Warrington";#N/A,#N/A,TRUE,"Widnes"}</definedName>
    <definedName name="ty" localSheetId="10"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0">[9]Lookups!#REF!</definedName>
    <definedName name="Type_of_Incident" localSheetId="19">[9]Lookups!#REF!</definedName>
    <definedName name="Type_of_Incident" localSheetId="6">[9]Lookups!#REF!</definedName>
    <definedName name="Type_of_Incident">[9]Lookups!#REF!</definedName>
    <definedName name="Type_of_Inspection" localSheetId="7">#REF!</definedName>
    <definedName name="Type_of_Inspection" localSheetId="10">#REF!</definedName>
    <definedName name="Type_of_Inspection" localSheetId="19">#REF!</definedName>
    <definedName name="Type_of_Inspection" localSheetId="6">#REF!</definedName>
    <definedName name="Type_of_Inspection">#REF!</definedName>
    <definedName name="TypeOfFinish">'[28]CESMM3 class'!$B$19:$B$20</definedName>
    <definedName name="TypeOfPipes">'[12]CESMM3 class'!$B$7:$B$14</definedName>
    <definedName name="tyutri" localSheetId="7" hidden="1">{#N/A,#N/A,TRUE,"Cover";#N/A,#N/A,TRUE,"Conts";#N/A,#N/A,TRUE,"VOS";#N/A,#N/A,TRUE,"Warrington";#N/A,#N/A,TRUE,"Widnes"}</definedName>
    <definedName name="tyutri" localSheetId="10"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7" hidden="1">{#N/A,#N/A,TRUE,"Cover";#N/A,#N/A,TRUE,"Conts";#N/A,#N/A,TRUE,"VOS";#N/A,#N/A,TRUE,"Warrington";#N/A,#N/A,TRUE,"Widnes"}</definedName>
    <definedName name="u" localSheetId="10"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7" hidden="1">{#N/A,#N/A,TRUE,"Cover";#N/A,#N/A,TRUE,"Conts";#N/A,#N/A,TRUE,"VOS";#N/A,#N/A,TRUE,"Warrington";#N/A,#N/A,TRUE,"Widnes"}</definedName>
    <definedName name="uhhtrytrs" localSheetId="10"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7" hidden="1">{#N/A,#N/A,TRUE,"Cover";#N/A,#N/A,TRUE,"Conts";#N/A,#N/A,TRUE,"VOS";#N/A,#N/A,TRUE,"Warrington";#N/A,#N/A,TRUE,"Widnes"}</definedName>
    <definedName name="ui" localSheetId="10"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7" hidden="1">{#N/A,#N/A,TRUE,"Cover";#N/A,#N/A,TRUE,"Conts";#N/A,#N/A,TRUE,"VOS";#N/A,#N/A,TRUE,"Warrington";#N/A,#N/A,TRUE,"Widnes"}</definedName>
    <definedName name="uih" localSheetId="10"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7" hidden="1">{#N/A,#N/A,TRUE,"Cover";#N/A,#N/A,TRUE,"Conts";#N/A,#N/A,TRUE,"VOS";#N/A,#N/A,TRUE,"Warrington";#N/A,#N/A,TRUE,"Widnes"}</definedName>
    <definedName name="uit" localSheetId="10"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7" hidden="1">{#N/A,#N/A,TRUE,"Cover";#N/A,#N/A,TRUE,"Conts";#N/A,#N/A,TRUE,"VOS";#N/A,#N/A,TRUE,"Warrington";#N/A,#N/A,TRUE,"Widnes"}</definedName>
    <definedName name="uiuif" localSheetId="10"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7" hidden="1">{#N/A,#N/A,TRUE,"Cover";#N/A,#N/A,TRUE,"Conts";#N/A,#N/A,TRUE,"VOS";#N/A,#N/A,TRUE,"Warrington";#N/A,#N/A,TRUE,"Widnes"}</definedName>
    <definedName name="uiy" localSheetId="10"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7" hidden="1">{#N/A,#N/A,TRUE,"Cover";#N/A,#N/A,TRUE,"Conts";#N/A,#N/A,TRUE,"VOS";#N/A,#N/A,TRUE,"Warrington";#N/A,#N/A,TRUE,"Widnes"}</definedName>
    <definedName name="uiyuitii" localSheetId="10"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7"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7" hidden="1">{#N/A,#N/A,TRUE,"Cover";#N/A,#N/A,TRUE,"Conts";#N/A,#N/A,TRUE,"VOS";#N/A,#N/A,TRUE,"Warrington";#N/A,#N/A,TRUE,"Widnes"}</definedName>
    <definedName name="ulppuipui" localSheetId="10"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7" hidden="1">{#N/A,#N/A,TRUE,"Cover";#N/A,#N/A,TRUE,"Conts";#N/A,#N/A,TRUE,"VOS";#N/A,#N/A,TRUE,"Warrington";#N/A,#N/A,TRUE,"Widnes"}</definedName>
    <definedName name="undo" localSheetId="10"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7" hidden="1">{#N/A,#N/A,TRUE,"Cover";#N/A,#N/A,TRUE,"Conts";#N/A,#N/A,TRUE,"VOS";#N/A,#N/A,TRUE,"Warrington";#N/A,#N/A,TRUE,"Widnes"}</definedName>
    <definedName name="uolougouio" localSheetId="10"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7">[7]WorkBreakDown!#REF!</definedName>
    <definedName name="UPT">[7]WorkBreakDown!#REF!</definedName>
    <definedName name="uy" localSheetId="7" hidden="1">{#N/A,#N/A,TRUE,"Cover";#N/A,#N/A,TRUE,"Conts";#N/A,#N/A,TRUE,"VOS";#N/A,#N/A,TRUE,"Warrington";#N/A,#N/A,TRUE,"Widnes"}</definedName>
    <definedName name="uy" localSheetId="10"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7" hidden="1">{#N/A,#N/A,TRUE,"Cover";#N/A,#N/A,TRUE,"Conts";#N/A,#N/A,TRUE,"VOS";#N/A,#N/A,TRUE,"Warrington";#N/A,#N/A,TRUE,"Widnes"}</definedName>
    <definedName name="v" localSheetId="10"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7">#REF!</definedName>
    <definedName name="Value_Col" localSheetId="10">#REF!</definedName>
    <definedName name="Value_Col">#REF!</definedName>
    <definedName name="Variation" localSheetId="7"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7" hidden="1">{#N/A,#N/A,TRUE,"Cover";#N/A,#N/A,TRUE,"Conts";#N/A,#N/A,TRUE,"VOS";#N/A,#N/A,TRUE,"Warrington";#N/A,#N/A,TRUE,"Widnes"}</definedName>
    <definedName name="VENT" localSheetId="10"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7" hidden="1">{#N/A,#N/A,TRUE,"Cover";#N/A,#N/A,TRUE,"Conts";#N/A,#N/A,TRUE,"VOS";#N/A,#N/A,TRUE,"Warrington";#N/A,#N/A,TRUE,"Widnes"}</definedName>
    <definedName name="vj" localSheetId="10"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7">'FIR Summary'!#REF!</definedName>
    <definedName name="VO" localSheetId="10">#REF!</definedName>
    <definedName name="VO">#REF!</definedName>
    <definedName name="W" localSheetId="7">#REF!</definedName>
    <definedName name="W" localSheetId="10">#REF!</definedName>
    <definedName name="W">#REF!</definedName>
    <definedName name="w26te" localSheetId="7" hidden="1">{#N/A,#N/A,TRUE,"Cover";#N/A,#N/A,TRUE,"Conts";#N/A,#N/A,TRUE,"VOS";#N/A,#N/A,TRUE,"Warrington";#N/A,#N/A,TRUE,"Widnes"}</definedName>
    <definedName name="w26te" localSheetId="10"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7" hidden="1">{#N/A,#N/A,TRUE,"Cover";#N/A,#N/A,TRUE,"Conts";#N/A,#N/A,TRUE,"VOS";#N/A,#N/A,TRUE,"Warrington";#N/A,#N/A,TRUE,"Widnes"}</definedName>
    <definedName name="w6y" localSheetId="10"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7" hidden="1">{#N/A,#N/A,TRUE,"Cover";#N/A,#N/A,TRUE,"Conts";#N/A,#N/A,TRUE,"VOS";#N/A,#N/A,TRUE,"Warrington";#N/A,#N/A,TRUE,"Widnes"}</definedName>
    <definedName name="waff" localSheetId="10"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7">'[11]Build-up'!#REF!</definedName>
    <definedName name="WALL__FINISHES">'[11]Build-up'!#REF!</definedName>
    <definedName name="warergtrjyiu" localSheetId="7" hidden="1">{#N/A,#N/A,TRUE,"Cover";#N/A,#N/A,TRUE,"Conts";#N/A,#N/A,TRUE,"VOS";#N/A,#N/A,TRUE,"Warrington";#N/A,#N/A,TRUE,"Widnes"}</definedName>
    <definedName name="warergtrjyiu" localSheetId="10"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7" hidden="1">{#N/A,#N/A,TRUE,"Cover";#N/A,#N/A,TRUE,"Conts";#N/A,#N/A,TRUE,"VOS";#N/A,#N/A,TRUE,"Warrington";#N/A,#N/A,TRUE,"Widnes"}</definedName>
    <definedName name="wawst" localSheetId="10"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7" hidden="1">{#N/A,#N/A,TRUE,"Cover";#N/A,#N/A,TRUE,"Conts";#N/A,#N/A,TRUE,"VOS";#N/A,#N/A,TRUE,"Warrington";#N/A,#N/A,TRUE,"Widnes"}</definedName>
    <definedName name="wegywegt" localSheetId="10"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7"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7" hidden="1">{#N/A,#N/A,TRUE,"Cover";#N/A,#N/A,TRUE,"Conts";#N/A,#N/A,TRUE,"VOS";#N/A,#N/A,TRUE,"Warrington";#N/A,#N/A,TRUE,"Widnes"}</definedName>
    <definedName name="wert" localSheetId="10"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7" hidden="1">{#N/A,#N/A,TRUE,"Cover";#N/A,#N/A,TRUE,"Conts";#N/A,#N/A,TRUE,"VOS";#N/A,#N/A,TRUE,"Warrington";#N/A,#N/A,TRUE,"Widnes"}</definedName>
    <definedName name="wetjy" localSheetId="10"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7" hidden="1">{#N/A,#N/A,TRUE,"Cover";#N/A,#N/A,TRUE,"Conts";#N/A,#N/A,TRUE,"VOS";#N/A,#N/A,TRUE,"Warrington";#N/A,#N/A,TRUE,"Widnes"}</definedName>
    <definedName name="wetyrutu" localSheetId="10"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7">'[11]Build-up'!#REF!</definedName>
    <definedName name="WINDOWS__AND__EXTERNAL__DOORS">'[11]Build-up'!#REF!</definedName>
    <definedName name="wqer" localSheetId="7" hidden="1">{#N/A,#N/A,TRUE,"Cover";#N/A,#N/A,TRUE,"Conts";#N/A,#N/A,TRUE,"VOS";#N/A,#N/A,TRUE,"Warrington";#N/A,#N/A,TRUE,"Widnes"}</definedName>
    <definedName name="wqer" localSheetId="10"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7"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7"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7"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7" hidden="1">{"Base Year Demand",#N/A,FALSE,"Demand-Base Year"}</definedName>
    <definedName name="wrn.BaseYearDemand." localSheetId="10"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7" hidden="1">{"LTV Output",#N/A,FALSE,"Output";"DCR Output",#N/A,FALSE,"Output"}</definedName>
    <definedName name="wrn.Both._.Outputs." localSheetId="10"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7" hidden="1">{"DCR Output",#N/A,FALSE,"Output"}</definedName>
    <definedName name="wrn.DCR._.Output." localSheetId="10" hidden="1">{"DCR Output",#N/A,FALSE,"Output"}</definedName>
    <definedName name="wrn.DCR._.Output." localSheetId="11" hidden="1">{"DCR Output",#N/A,FALSE,"Output"}</definedName>
    <definedName name="wrn.DCR._.Output." hidden="1">{"DCR Output",#N/A,FALSE,"Output"}</definedName>
    <definedName name="wrn.Demand._.Calcs." localSheetId="7" hidden="1">{#N/A,#N/A,FALSE,"Demand Calcs"}</definedName>
    <definedName name="wrn.Demand._.Calcs." localSheetId="10" hidden="1">{#N/A,#N/A,FALSE,"Demand Calcs"}</definedName>
    <definedName name="wrn.Demand._.Calcs." localSheetId="11" hidden="1">{#N/A,#N/A,FALSE,"Demand Calcs"}</definedName>
    <definedName name="wrn.Demand._.Calcs." hidden="1">{#N/A,#N/A,FALSE,"Demand Calcs"}</definedName>
    <definedName name="wrn.Demand._.Inputs." localSheetId="7" hidden="1">{#N/A,#N/A,FALSE,"Demand Inputs"}</definedName>
    <definedName name="wrn.Demand._.Inputs." localSheetId="10" hidden="1">{#N/A,#N/A,FALSE,"Demand Inputs"}</definedName>
    <definedName name="wrn.Demand._.Inputs." localSheetId="11" hidden="1">{#N/A,#N/A,FALSE,"Demand Inputs"}</definedName>
    <definedName name="wrn.Demand._.Inputs." hidden="1">{#N/A,#N/A,FALSE,"Demand Inputs"}</definedName>
    <definedName name="wrn.Fair._.Share._.Calcs." localSheetId="7" hidden="1">{#N/A,#N/A,FALSE,"Fair Share"}</definedName>
    <definedName name="wrn.Fair._.Share._.Calcs." localSheetId="10" hidden="1">{#N/A,#N/A,FALSE,"Fair Share"}</definedName>
    <definedName name="wrn.Fair._.Share._.Calcs." localSheetId="11" hidden="1">{#N/A,#N/A,FALSE,"Fair Share"}</definedName>
    <definedName name="wrn.Fair._.Share._.Calcs." hidden="1">{#N/A,#N/A,FALSE,"Fair Share"}</definedName>
    <definedName name="wrn.Final._.Output." localSheetId="7" hidden="1">{#N/A,#N/A,FALSE,"Final Output"}</definedName>
    <definedName name="wrn.Final._.Output." localSheetId="10" hidden="1">{#N/A,#N/A,FALSE,"Final Output"}</definedName>
    <definedName name="wrn.Final._.Output." localSheetId="11" hidden="1">{#N/A,#N/A,FALSE,"Final Output"}</definedName>
    <definedName name="wrn.Final._.Output." hidden="1">{#N/A,#N/A,FALSE,"Final Output"}</definedName>
    <definedName name="wrn.Full._.Report." localSheetId="7"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7" hidden="1">{#N/A,#N/A,FALSE,"Input"}</definedName>
    <definedName name="wrn.Inputs." localSheetId="10" hidden="1">{#N/A,#N/A,FALSE,"Input"}</definedName>
    <definedName name="wrn.Inputs." localSheetId="11" hidden="1">{#N/A,#N/A,FALSE,"Input"}</definedName>
    <definedName name="wrn.Inputs." hidden="1">{#N/A,#N/A,FALSE,"Input"}</definedName>
    <definedName name="wrn.Latent._.Demand._.Inputs." localSheetId="7" hidden="1">{#N/A,#N/A,FALSE,"Latent"}</definedName>
    <definedName name="wrn.Latent._.Demand._.Inputs." localSheetId="10" hidden="1">{#N/A,#N/A,FALSE,"Latent"}</definedName>
    <definedName name="wrn.Latent._.Demand._.Inputs." localSheetId="11" hidden="1">{#N/A,#N/A,FALSE,"Latent"}</definedName>
    <definedName name="wrn.Latent._.Demand._.Inputs." hidden="1">{#N/A,#N/A,FALSE,"Latent"}</definedName>
    <definedName name="wrn.LTV._.Output." localSheetId="7" hidden="1">{"LTV Output",#N/A,FALSE,"Output"}</definedName>
    <definedName name="wrn.LTV._.Output." localSheetId="10" hidden="1">{"LTV Output",#N/A,FALSE,"Output"}</definedName>
    <definedName name="wrn.LTV._.Output." localSheetId="11" hidden="1">{"LTV Output",#N/A,FALSE,"Output"}</definedName>
    <definedName name="wrn.LTV._.Output." hidden="1">{"LTV Output",#N/A,FALSE,"Output"}</definedName>
    <definedName name="wrn.Occupancy._.Calcs." localSheetId="7" hidden="1">{#N/A,#N/A,FALSE,"Occ. Calcs"}</definedName>
    <definedName name="wrn.Occupancy._.Calcs." localSheetId="10" hidden="1">{#N/A,#N/A,FALSE,"Occ. Calcs"}</definedName>
    <definedName name="wrn.Occupancy._.Calcs." localSheetId="11" hidden="1">{#N/A,#N/A,FALSE,"Occ. Calcs"}</definedName>
    <definedName name="wrn.Occupancy._.Calcs." hidden="1">{#N/A,#N/A,FALSE,"Occ. Calcs"}</definedName>
    <definedName name="wrn.Penetration." localSheetId="7" hidden="1">{#N/A,#N/A,FALSE,"Mkt Pen"}</definedName>
    <definedName name="wrn.Penetration." localSheetId="10" hidden="1">{#N/A,#N/A,FALSE,"Mkt Pen"}</definedName>
    <definedName name="wrn.Penetration." localSheetId="11" hidden="1">{#N/A,#N/A,FALSE,"Mkt Pen"}</definedName>
    <definedName name="wrn.Penetration." hidden="1">{#N/A,#N/A,FALSE,"Mkt Pen"}</definedName>
    <definedName name="wrn.pr3sty." localSheetId="7" hidden="1">{#N/A,#N/A,FALSE,"intag";#N/A,#N/A,FALSE,"budg";#N/A,#N/A,FALSE,"samtl"}</definedName>
    <definedName name="wrn.pr3sty." localSheetId="10"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7" hidden="1">{#N/A,#N/A,FALSE,"intag";#N/A,#N/A,FALSE,"budg";#N/A,#N/A,FALSE,"samtl"}</definedName>
    <definedName name="wrn.pr3sty.neu" localSheetId="10"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7" hidden="1">{#N/A,#N/A,FALSE,"Primary"}</definedName>
    <definedName name="wrn.Primary._.Competition." localSheetId="10" hidden="1">{#N/A,#N/A,FALSE,"Primary"}</definedName>
    <definedName name="wrn.Primary._.Competition." localSheetId="11" hidden="1">{#N/A,#N/A,FALSE,"Primary"}</definedName>
    <definedName name="wrn.Primary._.Competition." hidden="1">{#N/A,#N/A,FALSE,"Primary"}</definedName>
    <definedName name="wrn.PrintallD." localSheetId="7"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7"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7" hidden="1">{#N/A,#N/A,FALSE,"Secondary"}</definedName>
    <definedName name="wrn.Secondary._.Competition." localSheetId="10" hidden="1">{#N/A,#N/A,FALSE,"Secondary"}</definedName>
    <definedName name="wrn.Secondary._.Competition." localSheetId="11" hidden="1">{#N/A,#N/A,FALSE,"Secondary"}</definedName>
    <definedName name="wrn.Secondary._.Competition." hidden="1">{#N/A,#N/A,FALSE,"Secondary"}</definedName>
    <definedName name="wrn.STAMPA._.TUTTO." localSheetId="7"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7" hidden="1">{#N/A,#N/A,TRUE,"arnitower";#N/A,#N/A,TRUE,"arnigarage "}</definedName>
    <definedName name="wrn.struckgi." localSheetId="10"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7" hidden="1">{#N/A,#N/A,FALSE,"Supply Addn"}</definedName>
    <definedName name="wrn.Supply._.Additions." localSheetId="10" hidden="1">{#N/A,#N/A,FALSE,"Supply Addn"}</definedName>
    <definedName name="wrn.Supply._.Additions." localSheetId="11" hidden="1">{#N/A,#N/A,FALSE,"Supply Addn"}</definedName>
    <definedName name="wrn.Supply._.Additions." hidden="1">{#N/A,#N/A,FALSE,"Supply Addn"}</definedName>
    <definedName name="wrn.Warrington._.Widnes._.QS._.Costs." localSheetId="7"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7" hidden="1">{#N/A,#N/A,TRUE,"Cover";#N/A,#N/A,TRUE,"Conts";#N/A,#N/A,TRUE,"VOS";#N/A,#N/A,TRUE,"Warrington";#N/A,#N/A,TRUE,"Widnes"}</definedName>
    <definedName name="wrrwerwrew" localSheetId="10"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7" hidden="1">{#N/A,#N/A,TRUE,"Cover";#N/A,#N/A,TRUE,"Conts";#N/A,#N/A,TRUE,"VOS";#N/A,#N/A,TRUE,"Warrington";#N/A,#N/A,TRUE,"Widnes"}</definedName>
    <definedName name="wryuwyrututwys" localSheetId="10"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7" hidden="1">{#N/A,#N/A,TRUE,"Cover";#N/A,#N/A,TRUE,"Conts";#N/A,#N/A,TRUE,"VOS";#N/A,#N/A,TRUE,"Warrington";#N/A,#N/A,TRUE,"Widnes"}</definedName>
    <definedName name="WT" localSheetId="10"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7" hidden="1">{#N/A,#N/A,TRUE,"Cover";#N/A,#N/A,TRUE,"Conts";#N/A,#N/A,TRUE,"VOS";#N/A,#N/A,TRUE,"Warrington";#N/A,#N/A,TRUE,"Widnes"}</definedName>
    <definedName name="wtey" localSheetId="10"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7" hidden="1">{#N/A,#N/A,TRUE,"Cover";#N/A,#N/A,TRUE,"Conts";#N/A,#N/A,TRUE,"VOS";#N/A,#N/A,TRUE,"Warrington";#N/A,#N/A,TRUE,"Widnes"}</definedName>
    <definedName name="wtrwt" localSheetId="10"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7" hidden="1">{#N/A,#N/A,TRUE,"Cover";#N/A,#N/A,TRUE,"Conts";#N/A,#N/A,TRUE,"VOS";#N/A,#N/A,TRUE,"Warrington";#N/A,#N/A,TRUE,"Widnes"}</definedName>
    <definedName name="wtrywryt" localSheetId="10"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7" hidden="1">{#N/A,#N/A,TRUE,"Cover";#N/A,#N/A,TRUE,"Conts";#N/A,#N/A,TRUE,"VOS";#N/A,#N/A,TRUE,"Warrington";#N/A,#N/A,TRUE,"Widnes"}</definedName>
    <definedName name="wtwt" localSheetId="10"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7" hidden="1">{#N/A,#N/A,TRUE,"Cover";#N/A,#N/A,TRUE,"Conts";#N/A,#N/A,TRUE,"VOS";#N/A,#N/A,TRUE,"Warrington";#N/A,#N/A,TRUE,"Widnes"}</definedName>
    <definedName name="wtwy" localSheetId="10"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7" hidden="1">{#N/A,#N/A,TRUE,"Cover";#N/A,#N/A,TRUE,"Conts";#N/A,#N/A,TRUE,"VOS";#N/A,#N/A,TRUE,"Warrington";#N/A,#N/A,TRUE,"Widnes"}</definedName>
    <definedName name="www" localSheetId="10"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7" hidden="1">{#N/A,#N/A,TRUE,"Cover";#N/A,#N/A,TRUE,"Conts";#N/A,#N/A,TRUE,"VOS";#N/A,#N/A,TRUE,"Warrington";#N/A,#N/A,TRUE,"Widnes"}</definedName>
    <definedName name="wwwww" localSheetId="10"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7" hidden="1">#REF!</definedName>
    <definedName name="wwwwwwwww" localSheetId="10" hidden="1">#REF!</definedName>
    <definedName name="wwwwwwwww" hidden="1">#REF!</definedName>
    <definedName name="wy7u7y" localSheetId="7" hidden="1">{#N/A,#N/A,TRUE,"Cover";#N/A,#N/A,TRUE,"Conts";#N/A,#N/A,TRUE,"VOS";#N/A,#N/A,TRUE,"Warrington";#N/A,#N/A,TRUE,"Widnes"}</definedName>
    <definedName name="wy7u7y" localSheetId="10"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7"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7" hidden="1">{#N/A,#N/A,TRUE,"Cover";#N/A,#N/A,TRUE,"Conts";#N/A,#N/A,TRUE,"VOS";#N/A,#N/A,TRUE,"Warrington";#N/A,#N/A,TRUE,"Widnes"}</definedName>
    <definedName name="yhrsh" localSheetId="10"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7" hidden="1">{#N/A,#N/A,TRUE,"Cover";#N/A,#N/A,TRUE,"Conts";#N/A,#N/A,TRUE,"VOS";#N/A,#N/A,TRUE,"Warrington";#N/A,#N/A,TRUE,"Widnes"}</definedName>
    <definedName name="ykhljkdggzsf" localSheetId="10"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7" hidden="1">{#N/A,#N/A,TRUE,"Cover";#N/A,#N/A,TRUE,"Conts";#N/A,#N/A,TRUE,"VOS";#N/A,#N/A,TRUE,"Warrington";#N/A,#N/A,TRUE,"Widnes"}</definedName>
    <definedName name="ykkllylulf" localSheetId="10"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7" hidden="1">{#N/A,#N/A,TRUE,"Cover";#N/A,#N/A,TRUE,"Conts";#N/A,#N/A,TRUE,"VOS";#N/A,#N/A,TRUE,"Warrington";#N/A,#N/A,TRUE,"Widnes"}</definedName>
    <definedName name="yrtyet" localSheetId="10"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7" hidden="1">{#N/A,#N/A,TRUE,"Cover";#N/A,#N/A,TRUE,"Conts";#N/A,#N/A,TRUE,"VOS";#N/A,#N/A,TRUE,"Warrington";#N/A,#N/A,TRUE,"Widnes"}</definedName>
    <definedName name="yry" localSheetId="10"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7" hidden="1">{#N/A,#N/A,TRUE,"Cover";#N/A,#N/A,TRUE,"Conts";#N/A,#N/A,TRUE,"VOS";#N/A,#N/A,TRUE,"Warrington";#N/A,#N/A,TRUE,"Widnes"}</definedName>
    <definedName name="yt" localSheetId="10"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7" hidden="1">{#N/A,#N/A,TRUE,"Cover";#N/A,#N/A,TRUE,"Conts";#N/A,#N/A,TRUE,"VOS";#N/A,#N/A,TRUE,"Warrington";#N/A,#N/A,TRUE,"Widnes"}</definedName>
    <definedName name="ytjtyjre" localSheetId="10"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7" hidden="1">{#N/A,#N/A,TRUE,"Cover";#N/A,#N/A,TRUE,"Conts";#N/A,#N/A,TRUE,"VOS";#N/A,#N/A,TRUE,"Warrington";#N/A,#N/A,TRUE,"Widnes"}</definedName>
    <definedName name="ytuloioio" localSheetId="10"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7" hidden="1">{#N/A,#N/A,TRUE,"Cover";#N/A,#N/A,TRUE,"Conts";#N/A,#N/A,TRUE,"VOS";#N/A,#N/A,TRUE,"Warrington";#N/A,#N/A,TRUE,"Widnes"}</definedName>
    <definedName name="yuti7i78o" localSheetId="10"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7" hidden="1">{#N/A,#N/A,TRUE,"Cover";#N/A,#N/A,TRUE,"Conts";#N/A,#N/A,TRUE,"VOS";#N/A,#N/A,TRUE,"Warrington";#N/A,#N/A,TRUE,"Widnes"}</definedName>
    <definedName name="yyy" localSheetId="10"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7"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7"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7" hidden="1">#REF!</definedName>
    <definedName name="Z_0E5612F1_1C5C_4147_BE42_908BDE0B1405_.wvu.PrintTitles" localSheetId="10"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7"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7"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7"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7"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7"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7"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7" hidden="1">'[34]GM &amp; TA'!#REF!,'[34]GM &amp; TA'!#REF!</definedName>
    <definedName name="Z_8FCC9949_BB10_48DD_835F_9D6E68B3AE12_.wvu.Rows" localSheetId="10" hidden="1">'[34]GM &amp; TA'!#REF!,'[34]GM &amp; TA'!#REF!</definedName>
    <definedName name="Z_8FCC9949_BB10_48DD_835F_9D6E68B3AE12_.wvu.Rows" hidden="1">'[34]GM &amp; TA'!#REF!,'[34]GM &amp; TA'!#REF!</definedName>
    <definedName name="Z_911FCEE4_2CBF_4A90_9E55_ED72CBEECF9A_.wvu.FilterData" localSheetId="7" hidden="1">#REF!</definedName>
    <definedName name="Z_911FCEE4_2CBF_4A90_9E55_ED72CBEECF9A_.wvu.FilterData" localSheetId="10" hidden="1">#REF!</definedName>
    <definedName name="Z_911FCEE4_2CBF_4A90_9E55_ED72CBEECF9A_.wvu.FilterData" hidden="1">#REF!</definedName>
    <definedName name="Z_C4987C22_A4BC_4088_8093_02A2E532FBED_.wvu.FilterData" localSheetId="7"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7" hidden="1">#REF!</definedName>
    <definedName name="Z_C4987C22_A4BC_4088_8093_02A2E532FBED_.wvu.PrintTitles" localSheetId="10" hidden="1">#REF!</definedName>
    <definedName name="Z_C4987C22_A4BC_4088_8093_02A2E532FBED_.wvu.PrintTitles" hidden="1">#REF!</definedName>
    <definedName name="Z_E61184E6_4A82_48AD_BD46_AD03682B9E61_.wvu.Rows" localSheetId="7" hidden="1">[17]Micro!#REF!</definedName>
    <definedName name="Z_E61184E6_4A82_48AD_BD46_AD03682B9E61_.wvu.Rows" localSheetId="10" hidden="1">[17]Micro!#REF!</definedName>
    <definedName name="Z_E61184E6_4A82_48AD_BD46_AD03682B9E61_.wvu.Rows" hidden="1">[17]Micro!#REF!</definedName>
    <definedName name="Z_F8A287BF_980C_4986_B08C_54EAB9AA17CB_.wvu.FilterData" localSheetId="7"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7" hidden="1">#REF!</definedName>
    <definedName name="Z_F8A287BF_980C_4986_B08C_54EAB9AA17CB_.wvu.PrintTitles" localSheetId="10" hidden="1">#REF!</definedName>
    <definedName name="Z_F8A287BF_980C_4986_B08C_54EAB9AA17CB_.wvu.PrintTitles" hidden="1">#REF!</definedName>
    <definedName name="zaed" localSheetId="7" hidden="1">{#N/A,#N/A,TRUE,"Cover";#N/A,#N/A,TRUE,"Conts";#N/A,#N/A,TRUE,"VOS";#N/A,#N/A,TRUE,"Warrington";#N/A,#N/A,TRUE,"Widnes"}</definedName>
    <definedName name="zaed" localSheetId="10"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7" hidden="1">{#N/A,#N/A,TRUE,"Cover";#N/A,#N/A,TRUE,"Conts";#N/A,#N/A,TRUE,"VOS";#N/A,#N/A,TRUE,"Warrington";#N/A,#N/A,TRUE,"Widnes"}</definedName>
    <definedName name="ZBDZBDFB" localSheetId="10"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7"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7" hidden="1">{#N/A,#N/A,TRUE,"Cover";#N/A,#N/A,TRUE,"Conts";#N/A,#N/A,TRUE,"VOS";#N/A,#N/A,TRUE,"Warrington";#N/A,#N/A,TRUE,"Widnes"}</definedName>
    <definedName name="zxdvzdv" localSheetId="10"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7" hidden="1">{#N/A,#N/A,FALSE,"SumD";#N/A,#N/A,FALSE,"ElecD";#N/A,#N/A,FALSE,"MechD";#N/A,#N/A,FALSE,"GeotD";#N/A,#N/A,FALSE,"PrcsD";#N/A,#N/A,FALSE,"TunnD";#N/A,#N/A,FALSE,"CivlD";#N/A,#N/A,FALSE,"NtwkD";#N/A,#N/A,FALSE,"EstgD";#N/A,#N/A,FALSE,"PEngD"}</definedName>
    <definedName name="ZZ">'[19]DET.ENGG.PROG'!$A$1:$Q$23</definedName>
    <definedName name="zzz" localSheetId="7" hidden="1">{#N/A,#N/A,TRUE,"Cover";#N/A,#N/A,TRUE,"Conts";#N/A,#N/A,TRUE,"VOS";#N/A,#N/A,TRUE,"Warrington";#N/A,#N/A,TRUE,"Widnes"}</definedName>
    <definedName name="zzz" localSheetId="10"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s>
  <calcPr calcId="191029"/>
  <extLst>
    <ext xmlns:x14="http://schemas.microsoft.com/office/spreadsheetml/2009/9/main" uri="{79F54976-1DA5-4618-B147-4CDE4B953A38}">
      <x14:workbookPr defaultImageDpi="330" discardImageEditData="1"/>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9" i="55" l="1"/>
  <c r="L29" i="55"/>
  <c r="D29" i="55"/>
  <c r="X27" i="55"/>
  <c r="G27" i="55"/>
  <c r="C51" i="51"/>
  <c r="F51" i="51" s="1"/>
  <c r="AC14" i="12"/>
  <c r="AB14" i="12"/>
  <c r="AA14" i="12"/>
  <c r="O14" i="12"/>
  <c r="Q14" i="12" s="1"/>
  <c r="S14" i="12" s="1"/>
  <c r="T14" i="12" s="1"/>
  <c r="V14" i="12" s="1"/>
  <c r="W14" i="12" s="1"/>
  <c r="H14" i="12"/>
  <c r="G14" i="12"/>
  <c r="J14" i="12" s="1"/>
  <c r="C71" i="18"/>
  <c r="F71" i="18" s="1"/>
  <c r="G71" i="18" s="1"/>
  <c r="P14" i="12" l="1"/>
  <c r="S6" i="1" l="1"/>
  <c r="M22" i="31"/>
  <c r="M10" i="31"/>
  <c r="N10" i="31"/>
  <c r="N22" i="31"/>
  <c r="E8" i="25"/>
  <c r="E5" i="25"/>
  <c r="E6" i="25"/>
  <c r="E12" i="25" l="1"/>
  <c r="T16" i="56" l="1"/>
  <c r="E28" i="25"/>
  <c r="E27" i="25"/>
  <c r="E11" i="25"/>
  <c r="C50" i="51" l="1"/>
  <c r="F50" i="51" s="1"/>
  <c r="C70" i="18"/>
  <c r="F70" i="18" s="1"/>
  <c r="G70" i="18" s="1"/>
  <c r="L11" i="11" l="1"/>
  <c r="O11" i="2"/>
  <c r="F10" i="31" l="1"/>
  <c r="E10" i="31"/>
  <c r="C49" i="51" l="1"/>
  <c r="F49" i="51" s="1"/>
  <c r="C69" i="18"/>
  <c r="F69" i="18" s="1"/>
  <c r="G69" i="18" s="1"/>
  <c r="C48" i="51" l="1"/>
  <c r="F48" i="51" s="1"/>
  <c r="C68" i="18"/>
  <c r="F68" i="18" s="1"/>
  <c r="G68" i="18" s="1"/>
  <c r="AC13" i="12"/>
  <c r="AA13" i="12"/>
  <c r="AB13" i="12"/>
  <c r="O13" i="12"/>
  <c r="Q13" i="12" s="1"/>
  <c r="S13" i="12" s="1"/>
  <c r="T13" i="12" s="1"/>
  <c r="V13" i="12" s="1"/>
  <c r="H13" i="12"/>
  <c r="G13" i="12"/>
  <c r="J13" i="12" s="1"/>
  <c r="W13" i="12" l="1"/>
  <c r="P13" i="12"/>
  <c r="C47" i="51" l="1"/>
  <c r="F47" i="51" s="1"/>
  <c r="E10" i="25" l="1"/>
  <c r="C67" i="18"/>
  <c r="F67" i="18" s="1"/>
  <c r="G67" i="18" s="1"/>
  <c r="C46" i="51" l="1"/>
  <c r="F46" i="51" s="1"/>
  <c r="E66" i="18" l="1"/>
  <c r="E67" i="18" s="1"/>
  <c r="E68" i="18" s="1"/>
  <c r="E69" i="18" s="1"/>
  <c r="E70" i="18" s="1"/>
  <c r="E71" i="18" s="1"/>
  <c r="C66" i="18"/>
  <c r="F66" i="18" s="1"/>
  <c r="G66" i="18" s="1"/>
  <c r="P22" i="31"/>
  <c r="O22" i="31"/>
  <c r="P10" i="31"/>
  <c r="O10" i="31"/>
  <c r="I22" i="31"/>
  <c r="H22" i="31"/>
  <c r="G22" i="31"/>
  <c r="I10" i="31"/>
  <c r="H10" i="31"/>
  <c r="G10" i="31"/>
  <c r="H38" i="6" l="1"/>
  <c r="H15" i="6"/>
  <c r="H7" i="6"/>
  <c r="C45" i="51"/>
  <c r="F45" i="51" s="1"/>
  <c r="C44" i="51"/>
  <c r="F44" i="51" s="1"/>
  <c r="C65" i="18"/>
  <c r="F65" i="18" s="1"/>
  <c r="G65" i="18" s="1"/>
  <c r="F22" i="31" l="1"/>
  <c r="E22" i="31"/>
  <c r="I9" i="11"/>
  <c r="I9" i="2"/>
  <c r="C64" i="18"/>
  <c r="F64" i="18" s="1"/>
  <c r="G64" i="18" s="1"/>
  <c r="T10" i="56" l="1"/>
  <c r="T12" i="56"/>
  <c r="T11" i="56"/>
  <c r="C43" i="51" l="1"/>
  <c r="F43" i="51" s="1"/>
  <c r="C63" i="18"/>
  <c r="F63" i="18" s="1"/>
  <c r="G63" i="18" s="1"/>
  <c r="T107" i="56" l="1"/>
  <c r="T17" i="56"/>
  <c r="C42" i="51" l="1"/>
  <c r="F42" i="51" s="1"/>
  <c r="C62" i="18" l="1"/>
  <c r="F62" i="18" s="1"/>
  <c r="G62" i="18" s="1"/>
  <c r="Y11" i="12" l="1"/>
  <c r="C61" i="18" l="1"/>
  <c r="F61" i="18" s="1"/>
  <c r="G61" i="18" s="1"/>
  <c r="C41" i="51"/>
  <c r="F41" i="51" s="1"/>
  <c r="F40" i="51"/>
  <c r="F39" i="51"/>
  <c r="C37" i="51"/>
  <c r="F37" i="51" s="1"/>
  <c r="G37" i="51" s="1"/>
  <c r="C36" i="51"/>
  <c r="F36" i="51" s="1"/>
  <c r="G36" i="51" s="1"/>
  <c r="C35" i="51"/>
  <c r="F35" i="51" s="1"/>
  <c r="G35" i="51" s="1"/>
  <c r="C34" i="51"/>
  <c r="F34" i="51" s="1"/>
  <c r="G34" i="51" s="1"/>
  <c r="C33" i="51"/>
  <c r="F33" i="51" s="1"/>
  <c r="G33" i="51" s="1"/>
  <c r="C32" i="51"/>
  <c r="F32" i="51" s="1"/>
  <c r="G32" i="51" s="1"/>
  <c r="C31" i="51"/>
  <c r="F31" i="51" s="1"/>
  <c r="G31" i="51" s="1"/>
  <c r="C30" i="51"/>
  <c r="F30" i="51" s="1"/>
  <c r="G30" i="51" s="1"/>
  <c r="C29" i="51"/>
  <c r="F29" i="51" s="1"/>
  <c r="G29" i="51" s="1"/>
  <c r="C28" i="51"/>
  <c r="F28" i="51" s="1"/>
  <c r="G28" i="51" s="1"/>
  <c r="C27" i="51"/>
  <c r="F27" i="51" s="1"/>
  <c r="G27" i="51" s="1"/>
  <c r="C26" i="51"/>
  <c r="F26" i="51" s="1"/>
  <c r="G26" i="51" s="1"/>
  <c r="C25" i="51"/>
  <c r="F25" i="51" s="1"/>
  <c r="G25" i="51" s="1"/>
  <c r="C24" i="51"/>
  <c r="F24" i="51" s="1"/>
  <c r="G24" i="51" s="1"/>
  <c r="AC12" i="12"/>
  <c r="AB12" i="12"/>
  <c r="O12" i="12"/>
  <c r="Q12" i="12" s="1"/>
  <c r="S12" i="12" s="1"/>
  <c r="T12" i="12" s="1"/>
  <c r="V12" i="12" s="1"/>
  <c r="W12" i="12" s="1"/>
  <c r="H12" i="12"/>
  <c r="G12" i="12"/>
  <c r="AA12" i="12" l="1"/>
  <c r="J12" i="12"/>
  <c r="P12" i="12"/>
  <c r="F7" i="25" l="1"/>
  <c r="T23" i="56" l="1"/>
  <c r="T19" i="56"/>
  <c r="H8" i="58" l="1"/>
  <c r="H18" i="58"/>
  <c r="F11" i="25" l="1"/>
  <c r="E9" i="25"/>
  <c r="F8" i="25"/>
  <c r="C60" i="18" l="1"/>
  <c r="F60" i="18" s="1"/>
  <c r="G60" i="18" s="1"/>
  <c r="T38" i="56"/>
  <c r="E37" i="18"/>
  <c r="T18" i="56"/>
  <c r="T20" i="56"/>
  <c r="T6" i="56"/>
  <c r="C59" i="18"/>
  <c r="F59" i="18" s="1"/>
  <c r="G59" i="18" s="1"/>
  <c r="E5" i="18"/>
  <c r="H28" i="25" l="1"/>
  <c r="H27" i="25"/>
  <c r="H11" i="25"/>
  <c r="H8" i="25"/>
  <c r="H7" i="25"/>
  <c r="H4" i="25"/>
  <c r="H3" i="25"/>
  <c r="G28" i="25"/>
  <c r="G27" i="25"/>
  <c r="G11" i="25"/>
  <c r="G7" i="25"/>
  <c r="G4" i="25"/>
  <c r="G3" i="25"/>
  <c r="F22" i="25" l="1"/>
  <c r="E22" i="25"/>
  <c r="F21" i="25"/>
  <c r="E21" i="25"/>
  <c r="G21" i="25" l="1"/>
  <c r="H21" i="25"/>
  <c r="G22" i="25"/>
  <c r="H22" i="25"/>
  <c r="T110" i="56"/>
  <c r="T7" i="56"/>
  <c r="T14" i="56"/>
  <c r="F18" i="25" l="1"/>
  <c r="E18" i="25"/>
  <c r="E17" i="25"/>
  <c r="F12" i="25"/>
  <c r="G8" i="25"/>
  <c r="F5" i="25"/>
  <c r="G18" i="25" l="1"/>
  <c r="H18" i="25"/>
  <c r="H12" i="25"/>
  <c r="G12" i="25"/>
  <c r="G5" i="25"/>
  <c r="H5" i="25"/>
  <c r="C58" i="18"/>
  <c r="F58" i="18" s="1"/>
  <c r="G58" i="18" s="1"/>
  <c r="Y10" i="12"/>
  <c r="K8" i="2" s="1"/>
  <c r="Y9" i="12"/>
  <c r="Q49" i="56"/>
  <c r="C57" i="18"/>
  <c r="F57" i="18" s="1"/>
  <c r="G57" i="18" s="1"/>
  <c r="E2" i="25" l="1"/>
  <c r="E25" i="25"/>
  <c r="E24" i="25"/>
  <c r="E23" i="25"/>
  <c r="E16" i="25"/>
  <c r="T9" i="56"/>
  <c r="T8" i="56"/>
  <c r="J109" i="56" l="1"/>
  <c r="J107" i="56"/>
  <c r="T109" i="56"/>
  <c r="F6" i="25"/>
  <c r="H6" i="25" l="1"/>
  <c r="G6" i="25"/>
  <c r="AC11" i="12" l="1"/>
  <c r="AB11" i="12"/>
  <c r="O11" i="12"/>
  <c r="P11" i="12" s="1"/>
  <c r="H11" i="12"/>
  <c r="G11" i="12"/>
  <c r="J11" i="12" s="1"/>
  <c r="Q11" i="12" l="1"/>
  <c r="S11" i="12" s="1"/>
  <c r="T11" i="12" s="1"/>
  <c r="V11" i="12" s="1"/>
  <c r="W11" i="12" l="1"/>
  <c r="AA11" i="12"/>
  <c r="J63" i="56" l="1"/>
  <c r="T63" i="56" l="1"/>
  <c r="E26" i="25"/>
  <c r="F17" i="25"/>
  <c r="E14" i="25"/>
  <c r="C56" i="18"/>
  <c r="F56" i="18" s="1"/>
  <c r="G56" i="18" s="1"/>
  <c r="G17" i="25" l="1"/>
  <c r="H17" i="25"/>
  <c r="H24" i="31"/>
  <c r="I24" i="31"/>
  <c r="I11" i="2" s="1"/>
  <c r="N11" i="2" l="1"/>
  <c r="H11" i="2"/>
  <c r="J11" i="2"/>
  <c r="H10" i="2"/>
  <c r="J10" i="2"/>
  <c r="J9" i="2"/>
  <c r="H8" i="2"/>
  <c r="J8" i="2"/>
  <c r="H17" i="58"/>
  <c r="H16" i="58"/>
  <c r="H15" i="58"/>
  <c r="H7" i="58"/>
  <c r="H6" i="58"/>
  <c r="H5" i="58"/>
  <c r="H4" i="58"/>
  <c r="E15" i="25" l="1"/>
  <c r="F15" i="25"/>
  <c r="F14" i="25"/>
  <c r="F10" i="25"/>
  <c r="F9" i="25"/>
  <c r="C55" i="18"/>
  <c r="F55" i="18" s="1"/>
  <c r="G55" i="18" s="1"/>
  <c r="G10" i="25" l="1"/>
  <c r="H10" i="25"/>
  <c r="H15" i="25"/>
  <c r="G15" i="25"/>
  <c r="G14" i="25"/>
  <c r="H14" i="25"/>
  <c r="G9" i="25"/>
  <c r="H9" i="25"/>
  <c r="J6" i="56" l="1"/>
  <c r="J68" i="56" l="1"/>
  <c r="J94" i="56"/>
  <c r="T21" i="56" l="1"/>
  <c r="T22" i="56" l="1"/>
  <c r="T15" i="56"/>
  <c r="T13" i="56"/>
  <c r="J12" i="56"/>
  <c r="J11" i="56"/>
  <c r="AC10" i="12" l="1"/>
  <c r="AB10" i="12"/>
  <c r="O10" i="12"/>
  <c r="P10" i="12" s="1"/>
  <c r="H10" i="12"/>
  <c r="G10" i="12"/>
  <c r="J10" i="12" s="1"/>
  <c r="Q10" i="12" l="1"/>
  <c r="S10" i="12" s="1"/>
  <c r="T10" i="12" s="1"/>
  <c r="V10" i="12" s="1"/>
  <c r="F26" i="25"/>
  <c r="F25" i="25"/>
  <c r="F24" i="25"/>
  <c r="F23" i="25"/>
  <c r="F16" i="25"/>
  <c r="E13" i="25"/>
  <c r="F13" i="25" s="1"/>
  <c r="F2" i="25"/>
  <c r="G2" i="25" s="1"/>
  <c r="J74" i="56"/>
  <c r="J43" i="56"/>
  <c r="J42" i="56"/>
  <c r="J41" i="56"/>
  <c r="J89" i="56"/>
  <c r="J111" i="56"/>
  <c r="J106" i="56"/>
  <c r="J103" i="56"/>
  <c r="J95" i="56"/>
  <c r="J80" i="56"/>
  <c r="J77" i="56"/>
  <c r="J76" i="56"/>
  <c r="G13" i="25" l="1"/>
  <c r="H13" i="25"/>
  <c r="H24" i="25"/>
  <c r="G24" i="25"/>
  <c r="G25" i="25"/>
  <c r="H25" i="25"/>
  <c r="H16" i="25"/>
  <c r="G16" i="25"/>
  <c r="G26" i="25"/>
  <c r="H26" i="25"/>
  <c r="H23" i="25"/>
  <c r="G23" i="25"/>
  <c r="AA10" i="12"/>
  <c r="W10" i="12"/>
  <c r="C54" i="18" l="1"/>
  <c r="F54" i="18" s="1"/>
  <c r="G54" i="18" s="1"/>
  <c r="K7" i="2"/>
  <c r="L7" i="2" s="1"/>
  <c r="L8" i="2" s="1"/>
  <c r="H14" i="58"/>
  <c r="E20" i="25"/>
  <c r="E19" i="25"/>
  <c r="C53" i="18"/>
  <c r="F53" i="18" s="1"/>
  <c r="G53" i="18" s="1"/>
  <c r="L9" i="2" l="1"/>
  <c r="M8" i="2"/>
  <c r="M7" i="2"/>
  <c r="G24" i="31"/>
  <c r="E5" i="36"/>
  <c r="R57" i="56"/>
  <c r="M9" i="2" l="1"/>
  <c r="L10" i="2"/>
  <c r="M10" i="2" s="1"/>
  <c r="C52" i="18"/>
  <c r="F52" i="18" s="1"/>
  <c r="G52" i="18" s="1"/>
  <c r="J24" i="56"/>
  <c r="H14" i="32" l="1"/>
  <c r="J20" i="56"/>
  <c r="F19" i="25" l="1"/>
  <c r="S98" i="1"/>
  <c r="H10" i="58"/>
  <c r="F20" i="25"/>
  <c r="H9" i="58"/>
  <c r="H20" i="25" l="1"/>
  <c r="G20" i="25"/>
  <c r="H19" i="25"/>
  <c r="G19" i="25"/>
  <c r="C51" i="18"/>
  <c r="F51" i="18" s="1"/>
  <c r="G51" i="18" s="1"/>
  <c r="J15" i="56" l="1"/>
  <c r="J18" i="56"/>
  <c r="J8" i="56"/>
  <c r="J10" i="56" l="1"/>
  <c r="H20" i="58" l="1"/>
  <c r="H19" i="58"/>
  <c r="C50" i="18"/>
  <c r="F50" i="18" s="1"/>
  <c r="G50" i="18" s="1"/>
  <c r="J19" i="56" l="1"/>
  <c r="C49" i="18" l="1"/>
  <c r="F49" i="18" s="1"/>
  <c r="G49" i="18" s="1"/>
  <c r="O9" i="12" l="1"/>
  <c r="P9" i="12" s="1"/>
  <c r="AC9" i="12"/>
  <c r="AB9" i="12"/>
  <c r="H9" i="12"/>
  <c r="G9" i="12"/>
  <c r="J9" i="12" s="1"/>
  <c r="Q9" i="12" l="1"/>
  <c r="S9" i="12" s="1"/>
  <c r="T9" i="12" s="1"/>
  <c r="V9" i="12" s="1"/>
  <c r="AA9" i="12" s="1"/>
  <c r="W9" i="12" l="1"/>
  <c r="C48" i="18"/>
  <c r="F48" i="18" s="1"/>
  <c r="G48" i="18" s="1"/>
  <c r="H2" i="25"/>
  <c r="B20" i="6"/>
  <c r="E24" i="31" l="1"/>
  <c r="F24" i="31"/>
  <c r="J7" i="2" l="1"/>
  <c r="H7" i="2"/>
  <c r="H6" i="2"/>
  <c r="E35" i="18" l="1"/>
  <c r="G35" i="18" s="1"/>
  <c r="E36" i="18"/>
  <c r="G36" i="18" s="1"/>
  <c r="E38" i="18"/>
  <c r="G38" i="18" s="1"/>
  <c r="E39" i="18"/>
  <c r="G39" i="18" s="1"/>
  <c r="C47" i="18" l="1"/>
  <c r="F47" i="18" s="1"/>
  <c r="G47" i="18" s="1"/>
  <c r="R26" i="1" l="1"/>
  <c r="F26" i="1"/>
  <c r="E25" i="1"/>
  <c r="E24" i="1"/>
  <c r="E23" i="1"/>
  <c r="C46" i="18"/>
  <c r="F46" i="18" s="1"/>
  <c r="G46" i="18" s="1"/>
  <c r="C45" i="18"/>
  <c r="F45" i="18"/>
  <c r="G45" i="18" s="1"/>
  <c r="Q25" i="1"/>
  <c r="Q24" i="1"/>
  <c r="Q23" i="1"/>
  <c r="E26" i="1"/>
  <c r="F25" i="1"/>
  <c r="V26" i="1"/>
  <c r="V25" i="1"/>
  <c r="V24" i="1"/>
  <c r="V23" i="1"/>
  <c r="U26" i="1"/>
  <c r="U25" i="1"/>
  <c r="U24" i="1"/>
  <c r="U23" i="1"/>
  <c r="R25" i="1"/>
  <c r="R24" i="1"/>
  <c r="R23" i="1"/>
  <c r="Q26" i="1"/>
  <c r="I26" i="1"/>
  <c r="I25" i="1"/>
  <c r="I24" i="1"/>
  <c r="I23" i="1"/>
  <c r="H26" i="1"/>
  <c r="H25" i="1"/>
  <c r="H24" i="1"/>
  <c r="H23" i="1"/>
  <c r="G26" i="1"/>
  <c r="G25" i="1"/>
  <c r="G24" i="1"/>
  <c r="G23" i="1"/>
  <c r="F24" i="1"/>
  <c r="F23" i="1"/>
  <c r="AC3" i="57" l="1"/>
  <c r="E3" i="32" l="1"/>
  <c r="D3" i="32"/>
  <c r="E13" i="32"/>
  <c r="D13" i="32"/>
  <c r="E12" i="32"/>
  <c r="D12" i="32"/>
  <c r="E11" i="32"/>
  <c r="D11" i="32"/>
  <c r="E10" i="32"/>
  <c r="D10" i="32"/>
  <c r="E9" i="32"/>
  <c r="D9" i="32"/>
  <c r="A81" i="1"/>
  <c r="A80" i="1"/>
  <c r="I81" i="1"/>
  <c r="G81" i="1"/>
  <c r="F81" i="1"/>
  <c r="E81" i="1"/>
  <c r="D81" i="1"/>
  <c r="C81" i="1"/>
  <c r="I80" i="1"/>
  <c r="G80" i="1"/>
  <c r="F80" i="1"/>
  <c r="E80" i="1"/>
  <c r="D80" i="1"/>
  <c r="C80" i="1"/>
  <c r="A72" i="1"/>
  <c r="A71" i="1"/>
  <c r="A69" i="1"/>
  <c r="W24" i="1"/>
  <c r="T24" i="1"/>
  <c r="O16" i="1"/>
  <c r="O17" i="1"/>
  <c r="O18" i="1"/>
  <c r="O19" i="1"/>
  <c r="O20" i="1"/>
  <c r="O21" i="1"/>
  <c r="O22" i="1"/>
  <c r="O23" i="1"/>
  <c r="O24" i="1"/>
  <c r="S24" i="1" s="1"/>
  <c r="O25" i="1"/>
  <c r="O15" i="1"/>
  <c r="O13" i="1"/>
  <c r="O14" i="1"/>
  <c r="C23" i="1"/>
  <c r="C14" i="1"/>
  <c r="C13" i="1"/>
  <c r="C26" i="1"/>
  <c r="C25" i="1"/>
  <c r="C24" i="1"/>
  <c r="J24" i="1" s="1"/>
  <c r="A26" i="1"/>
  <c r="A25" i="1"/>
  <c r="A24" i="1"/>
  <c r="A23" i="1"/>
  <c r="C22" i="1"/>
  <c r="C21" i="1"/>
  <c r="C20" i="1"/>
  <c r="C19" i="1"/>
  <c r="C18" i="1"/>
  <c r="C17" i="1"/>
  <c r="C16" i="1"/>
  <c r="C15" i="1"/>
  <c r="C22" i="21"/>
  <c r="F38" i="6"/>
  <c r="E38" i="6"/>
  <c r="D38" i="6"/>
  <c r="L24" i="1" l="1"/>
  <c r="X24" i="1"/>
  <c r="Y24" i="1" s="1"/>
  <c r="K24" i="1"/>
  <c r="F7" i="6"/>
  <c r="E7" i="6"/>
  <c r="D7" i="6"/>
  <c r="F15" i="6"/>
  <c r="E15" i="6"/>
  <c r="D15" i="6"/>
  <c r="Z24" i="1" l="1"/>
  <c r="N24" i="1"/>
  <c r="M24" i="1"/>
  <c r="A5" i="2" l="1"/>
  <c r="A6" i="2" s="1"/>
  <c r="A7" i="2" s="1"/>
  <c r="A8" i="2" s="1"/>
  <c r="A9" i="2" s="1"/>
  <c r="A10" i="2" s="1"/>
  <c r="A11" i="2" s="1"/>
  <c r="A12" i="2" s="1"/>
  <c r="G7" i="6"/>
  <c r="C4" i="2"/>
  <c r="Q21" i="56" l="1"/>
  <c r="Q22" i="56"/>
  <c r="Q23" i="56"/>
  <c r="Q24" i="56"/>
  <c r="Q25" i="56"/>
  <c r="Q26" i="56"/>
  <c r="Q27" i="56"/>
  <c r="Q28" i="56"/>
  <c r="Q29" i="56"/>
  <c r="Q30" i="56"/>
  <c r="Q31" i="56"/>
  <c r="Q32" i="56"/>
  <c r="Q33" i="56"/>
  <c r="Q34" i="56"/>
  <c r="Q35" i="56"/>
  <c r="Q36" i="56"/>
  <c r="Q37" i="56"/>
  <c r="Q38" i="56"/>
  <c r="Q39" i="56"/>
  <c r="Q40" i="56"/>
  <c r="Q41" i="56"/>
  <c r="Q42" i="56"/>
  <c r="Q43" i="56"/>
  <c r="Q44" i="56"/>
  <c r="Q45" i="56"/>
  <c r="Q46" i="56"/>
  <c r="Q47" i="56"/>
  <c r="Q48" i="56"/>
  <c r="Q50" i="56"/>
  <c r="Q51" i="56"/>
  <c r="Q52" i="56"/>
  <c r="Q53" i="56"/>
  <c r="Q54" i="56"/>
  <c r="Q55" i="56"/>
  <c r="Q56" i="56"/>
  <c r="Q58" i="56"/>
  <c r="Q59" i="56"/>
  <c r="Q60" i="56"/>
  <c r="Q61" i="56"/>
  <c r="Q62" i="56"/>
  <c r="Q63" i="56"/>
  <c r="Q64" i="56"/>
  <c r="Q65" i="56"/>
  <c r="Q66" i="56"/>
  <c r="Q67" i="56"/>
  <c r="Q68" i="56"/>
  <c r="Q69" i="56"/>
  <c r="Q70" i="56"/>
  <c r="Q71" i="56"/>
  <c r="Q72" i="56"/>
  <c r="Q73" i="56"/>
  <c r="Q74" i="56"/>
  <c r="Q75" i="56"/>
  <c r="Q76" i="56"/>
  <c r="Q77" i="56"/>
  <c r="Q78" i="56"/>
  <c r="Q79" i="56"/>
  <c r="Q80" i="56"/>
  <c r="Q81" i="56"/>
  <c r="Q82" i="56"/>
  <c r="Q83" i="56"/>
  <c r="Q84" i="56"/>
  <c r="Q85" i="56"/>
  <c r="Q86" i="56"/>
  <c r="Q87" i="56"/>
  <c r="Q88" i="56"/>
  <c r="Q89" i="56"/>
  <c r="Q90" i="56"/>
  <c r="Q91" i="56"/>
  <c r="Q92" i="56"/>
  <c r="Q93" i="56"/>
  <c r="Q94" i="56"/>
  <c r="Q95" i="56"/>
  <c r="Q96" i="56"/>
  <c r="Q97" i="56"/>
  <c r="Q98" i="56"/>
  <c r="Q99" i="56"/>
  <c r="Q100" i="56"/>
  <c r="Q101" i="56"/>
  <c r="Q102" i="56"/>
  <c r="Q103" i="56"/>
  <c r="Q104" i="56"/>
  <c r="Q105" i="56"/>
  <c r="Q106" i="56"/>
  <c r="Q107" i="56"/>
  <c r="Q108" i="56"/>
  <c r="Q109" i="56"/>
  <c r="Q110" i="56"/>
  <c r="Q111" i="56"/>
  <c r="Q112" i="56"/>
  <c r="Q113" i="56"/>
  <c r="I29" i="18"/>
  <c r="J29" i="18" s="1"/>
  <c r="I28" i="18"/>
  <c r="J28" i="18" s="1"/>
  <c r="L29" i="18"/>
  <c r="L28" i="18"/>
  <c r="I39" i="18"/>
  <c r="H81" i="1" s="1"/>
  <c r="I38" i="18"/>
  <c r="H80" i="1" s="1"/>
  <c r="I37" i="18"/>
  <c r="I36" i="18"/>
  <c r="L16" i="18"/>
  <c r="I16" i="18"/>
  <c r="J16" i="18" s="1"/>
  <c r="X6" i="29" l="1"/>
  <c r="K10" i="31"/>
  <c r="C10" i="31"/>
  <c r="O24" i="31" l="1"/>
  <c r="W25" i="1" s="1"/>
  <c r="A62" i="1" l="1"/>
  <c r="I79" i="1" l="1"/>
  <c r="Q20" i="56"/>
  <c r="Q19" i="56"/>
  <c r="Q18" i="56"/>
  <c r="Q17" i="56"/>
  <c r="Q16" i="56"/>
  <c r="Q15" i="56"/>
  <c r="Q14" i="56"/>
  <c r="Q13" i="56"/>
  <c r="Q12" i="56"/>
  <c r="Q11" i="56"/>
  <c r="Q10" i="56"/>
  <c r="Q9" i="56"/>
  <c r="Q8" i="56"/>
  <c r="Q7" i="56"/>
  <c r="Q6" i="56"/>
  <c r="Q57" i="56" s="1"/>
  <c r="K38" i="6" l="1"/>
  <c r="J38" i="6"/>
  <c r="I38" i="6"/>
  <c r="G38" i="6"/>
  <c r="K7" i="6"/>
  <c r="J7" i="6"/>
  <c r="I7" i="6"/>
  <c r="B6" i="6"/>
  <c r="K15" i="6" l="1"/>
  <c r="J15" i="6"/>
  <c r="I15" i="6"/>
  <c r="G15" i="6"/>
  <c r="A13" i="2" l="1"/>
  <c r="A14" i="2" s="1"/>
  <c r="A15" i="2" s="1"/>
  <c r="A16" i="2" s="1"/>
  <c r="A17" i="2" s="1"/>
  <c r="A18" i="2" s="1"/>
  <c r="J9" i="27" l="1"/>
  <c r="C9" i="27"/>
  <c r="L27" i="18"/>
  <c r="I27" i="18"/>
  <c r="L26" i="18"/>
  <c r="I26" i="18"/>
  <c r="J26" i="18" s="1"/>
  <c r="L25" i="18"/>
  <c r="I25" i="18"/>
  <c r="J25" i="18" s="1"/>
  <c r="L15" i="18"/>
  <c r="I15" i="18"/>
  <c r="J15" i="18" s="1"/>
  <c r="L14" i="18"/>
  <c r="I14" i="18"/>
  <c r="J14" i="18" s="1"/>
  <c r="L13" i="18"/>
  <c r="I13" i="18"/>
  <c r="J13" i="18" s="1"/>
  <c r="E8" i="18"/>
  <c r="E7" i="18"/>
  <c r="E6" i="18"/>
  <c r="J27" i="18" l="1"/>
  <c r="I35" i="18"/>
  <c r="I17" i="58" l="1"/>
  <c r="C21" i="58"/>
  <c r="J20" i="58"/>
  <c r="I20" i="58"/>
  <c r="J19" i="58"/>
  <c r="I19" i="58"/>
  <c r="J18" i="58"/>
  <c r="I18" i="58"/>
  <c r="J16" i="58"/>
  <c r="I16" i="58"/>
  <c r="J15" i="58"/>
  <c r="I15" i="58"/>
  <c r="J14" i="58"/>
  <c r="I14" i="58"/>
  <c r="J10" i="58"/>
  <c r="I10" i="58"/>
  <c r="J9" i="58"/>
  <c r="I9" i="58"/>
  <c r="J8" i="58"/>
  <c r="J7" i="58"/>
  <c r="J6" i="58"/>
  <c r="J5" i="58"/>
  <c r="I5" i="58"/>
  <c r="J4" i="58"/>
  <c r="I4" i="58"/>
  <c r="D20" i="58" l="1"/>
  <c r="D18" i="58"/>
  <c r="D17" i="58"/>
  <c r="D16" i="58"/>
  <c r="D19" i="58"/>
  <c r="D15" i="58"/>
  <c r="D14" i="58"/>
  <c r="D13" i="58"/>
  <c r="D12" i="58"/>
  <c r="D10" i="58"/>
  <c r="D11" i="58"/>
  <c r="I6" i="58"/>
  <c r="J17" i="58"/>
  <c r="I8" i="58"/>
  <c r="I7" i="58"/>
  <c r="C22" i="31" l="1"/>
  <c r="AB25" i="6" l="1"/>
  <c r="C6" i="6"/>
  <c r="D6" i="6" s="1"/>
  <c r="E6" i="6" s="1"/>
  <c r="F6" i="6" s="1"/>
  <c r="G6" i="6" s="1"/>
  <c r="H6" i="6" s="1"/>
  <c r="I6" i="6" s="1"/>
  <c r="K22" i="31" l="1"/>
  <c r="O26" i="1" s="1"/>
  <c r="K24" i="31" l="1"/>
  <c r="N8" i="11"/>
  <c r="N7" i="11"/>
  <c r="Q7" i="2"/>
  <c r="Q8" i="2"/>
  <c r="L21" i="31" l="1"/>
  <c r="L20" i="31"/>
  <c r="L19" i="31"/>
  <c r="T90" i="1"/>
  <c r="U90" i="1"/>
  <c r="T89" i="1"/>
  <c r="U89" i="1"/>
  <c r="T88" i="1"/>
  <c r="U88" i="1"/>
  <c r="T87" i="1"/>
  <c r="U87" i="1"/>
  <c r="T86" i="1"/>
  <c r="U86" i="1"/>
  <c r="T85" i="1"/>
  <c r="U85" i="1"/>
  <c r="T84" i="1"/>
  <c r="U84" i="1"/>
  <c r="N90" i="1"/>
  <c r="M90" i="1"/>
  <c r="N89" i="1"/>
  <c r="M89" i="1"/>
  <c r="N88" i="1"/>
  <c r="M88" i="1"/>
  <c r="L88" i="1"/>
  <c r="N87" i="1"/>
  <c r="M87" i="1"/>
  <c r="L87" i="1"/>
  <c r="N86" i="1"/>
  <c r="M86" i="1"/>
  <c r="L86" i="1"/>
  <c r="N85" i="1"/>
  <c r="M85" i="1"/>
  <c r="L85" i="1"/>
  <c r="N84" i="1"/>
  <c r="M84" i="1"/>
  <c r="J6" i="2" l="1"/>
  <c r="Q4" i="2" l="1"/>
  <c r="I4" i="2"/>
  <c r="L25" i="1"/>
  <c r="K25" i="1"/>
  <c r="P24" i="31"/>
  <c r="I11" i="11" s="1"/>
  <c r="J25" i="1"/>
  <c r="C24" i="31"/>
  <c r="D7" i="31"/>
  <c r="J11" i="11" l="1"/>
  <c r="K11" i="11"/>
  <c r="H11" i="11"/>
  <c r="J10" i="11"/>
  <c r="H10" i="11"/>
  <c r="P25" i="31"/>
  <c r="L3" i="57"/>
  <c r="E3" i="12"/>
  <c r="J7" i="11"/>
  <c r="H7" i="11"/>
  <c r="H6" i="11"/>
  <c r="J6" i="11"/>
  <c r="X25" i="1"/>
  <c r="Y25" i="1" s="1"/>
  <c r="M25" i="1"/>
  <c r="J4" i="2"/>
  <c r="N25" i="1"/>
  <c r="D21" i="31"/>
  <c r="D20" i="31"/>
  <c r="D19" i="31"/>
  <c r="D22" i="31"/>
  <c r="D23" i="31"/>
  <c r="D16" i="31"/>
  <c r="D12" i="31"/>
  <c r="D9" i="31"/>
  <c r="D15" i="31"/>
  <c r="D11" i="31"/>
  <c r="D8" i="31"/>
  <c r="D17" i="31"/>
  <c r="D18" i="31"/>
  <c r="D14" i="31"/>
  <c r="D13" i="31"/>
  <c r="D10" i="31"/>
  <c r="J9" i="11" l="1"/>
  <c r="H8" i="11"/>
  <c r="J8" i="11"/>
  <c r="E4" i="12"/>
  <c r="D5" i="58"/>
  <c r="Z25" i="1"/>
  <c r="D24" i="31"/>
  <c r="I4" i="11"/>
  <c r="H5" i="11" s="1"/>
  <c r="J5" i="11" l="1"/>
  <c r="V14" i="1"/>
  <c r="U14" i="1"/>
  <c r="R14" i="1"/>
  <c r="Q14" i="1"/>
  <c r="V13" i="1"/>
  <c r="U13" i="1"/>
  <c r="R13" i="1"/>
  <c r="Q13" i="1"/>
  <c r="I14" i="1"/>
  <c r="H14" i="1"/>
  <c r="K14" i="1" s="1"/>
  <c r="G14" i="1"/>
  <c r="F14" i="1"/>
  <c r="E14" i="1"/>
  <c r="I13" i="1"/>
  <c r="H13" i="1"/>
  <c r="G13" i="1"/>
  <c r="F13" i="1"/>
  <c r="E13" i="1"/>
  <c r="A14" i="1"/>
  <c r="A13" i="1"/>
  <c r="S14" i="1" l="1"/>
  <c r="J13" i="1"/>
  <c r="W13" i="1"/>
  <c r="L14" i="1"/>
  <c r="M14" i="1" s="1"/>
  <c r="K13" i="1"/>
  <c r="J14" i="1"/>
  <c r="X13" i="1"/>
  <c r="L13" i="1"/>
  <c r="S13" i="1"/>
  <c r="T13" i="1"/>
  <c r="T14" i="1"/>
  <c r="W14" i="1"/>
  <c r="X14" i="1"/>
  <c r="V22" i="1"/>
  <c r="U22" i="1"/>
  <c r="V21" i="1"/>
  <c r="U21" i="1"/>
  <c r="V20" i="1"/>
  <c r="U20" i="1"/>
  <c r="V19" i="1"/>
  <c r="U19" i="1"/>
  <c r="V18" i="1"/>
  <c r="U18" i="1"/>
  <c r="V17" i="1"/>
  <c r="U17" i="1"/>
  <c r="V16" i="1"/>
  <c r="U16" i="1"/>
  <c r="R22" i="1"/>
  <c r="Q22" i="1"/>
  <c r="R21" i="1"/>
  <c r="Q21" i="1"/>
  <c r="R20" i="1"/>
  <c r="Q20" i="1"/>
  <c r="R19" i="1"/>
  <c r="Q19" i="1"/>
  <c r="R18" i="1"/>
  <c r="Q18" i="1"/>
  <c r="R17" i="1"/>
  <c r="Q17" i="1"/>
  <c r="R16" i="1"/>
  <c r="Q16" i="1"/>
  <c r="V15" i="1"/>
  <c r="U15" i="1"/>
  <c r="R15" i="1"/>
  <c r="Q15" i="1"/>
  <c r="G12" i="1"/>
  <c r="I22" i="1"/>
  <c r="H22" i="1"/>
  <c r="G22" i="1"/>
  <c r="I21" i="1"/>
  <c r="H21" i="1"/>
  <c r="G21" i="1"/>
  <c r="I20" i="1"/>
  <c r="H20" i="1"/>
  <c r="G20" i="1"/>
  <c r="I19" i="1"/>
  <c r="H19" i="1"/>
  <c r="G19" i="1"/>
  <c r="I18" i="1"/>
  <c r="H18" i="1"/>
  <c r="G18" i="1"/>
  <c r="I17" i="1"/>
  <c r="H17" i="1"/>
  <c r="G17" i="1"/>
  <c r="I16" i="1"/>
  <c r="H16" i="1"/>
  <c r="G16" i="1"/>
  <c r="I15" i="1"/>
  <c r="H15" i="1"/>
  <c r="G15" i="1"/>
  <c r="F22" i="1"/>
  <c r="E22" i="1"/>
  <c r="F21" i="1"/>
  <c r="E21" i="1"/>
  <c r="F20" i="1"/>
  <c r="E20" i="1"/>
  <c r="F19" i="1"/>
  <c r="E19" i="1"/>
  <c r="F18" i="1"/>
  <c r="E18" i="1"/>
  <c r="F17" i="1"/>
  <c r="E17" i="1"/>
  <c r="F16" i="1"/>
  <c r="E16" i="1"/>
  <c r="F15" i="1"/>
  <c r="E15" i="1"/>
  <c r="A22" i="1"/>
  <c r="A21" i="1"/>
  <c r="A20" i="1"/>
  <c r="A19" i="1"/>
  <c r="A18" i="1"/>
  <c r="A17" i="1"/>
  <c r="A16" i="1"/>
  <c r="A15" i="1"/>
  <c r="K22" i="1" l="1"/>
  <c r="M13" i="1"/>
  <c r="N14" i="1"/>
  <c r="Y13" i="1"/>
  <c r="Z13" i="1"/>
  <c r="Y14" i="1"/>
  <c r="Z14" i="1"/>
  <c r="N13" i="1"/>
  <c r="S15" i="1"/>
  <c r="V51" i="29" l="1"/>
  <c r="A1" i="19" l="1"/>
  <c r="C13" i="21"/>
  <c r="Z5" i="1" l="1"/>
  <c r="AF18" i="29"/>
  <c r="AG18" i="29"/>
  <c r="AF19" i="29"/>
  <c r="AG19" i="29"/>
  <c r="AF20" i="29"/>
  <c r="AG20" i="29"/>
  <c r="AF21" i="29"/>
  <c r="AG21" i="29"/>
  <c r="AF22" i="29"/>
  <c r="AG22" i="29"/>
  <c r="AF23" i="29"/>
  <c r="AG23" i="29"/>
  <c r="AF24" i="29"/>
  <c r="AG24" i="29"/>
  <c r="AF25" i="29"/>
  <c r="AG25" i="29"/>
  <c r="AF26" i="29"/>
  <c r="AG26" i="29"/>
  <c r="AF27" i="29"/>
  <c r="AG27" i="29"/>
  <c r="AF28" i="29"/>
  <c r="AG28" i="29"/>
  <c r="AF29" i="29"/>
  <c r="AG29" i="29"/>
  <c r="AF30" i="29"/>
  <c r="AG30" i="29"/>
  <c r="AF31" i="29"/>
  <c r="AG31" i="29"/>
  <c r="AF32" i="29"/>
  <c r="AG32" i="29"/>
  <c r="AF33" i="29"/>
  <c r="AG33" i="29"/>
  <c r="AF34" i="29"/>
  <c r="AG34" i="29"/>
  <c r="AF35" i="29"/>
  <c r="AG35" i="29"/>
  <c r="AF36" i="29"/>
  <c r="AG36" i="29"/>
  <c r="AF37" i="29"/>
  <c r="AG37" i="29"/>
  <c r="AF38" i="29"/>
  <c r="AG38" i="29"/>
  <c r="AF39" i="29"/>
  <c r="AG39" i="29"/>
  <c r="AF40" i="29"/>
  <c r="AG40" i="29"/>
  <c r="AF41" i="29"/>
  <c r="AG41" i="29"/>
  <c r="AF42" i="29"/>
  <c r="AG42" i="29"/>
  <c r="AF43" i="29"/>
  <c r="AG43" i="29"/>
  <c r="AF44" i="29"/>
  <c r="AG44" i="29"/>
  <c r="AF45" i="29"/>
  <c r="AG45" i="29"/>
  <c r="AF46" i="29"/>
  <c r="AG46" i="29"/>
  <c r="Z61" i="1"/>
  <c r="DA4" i="33" s="1"/>
  <c r="Q61" i="1"/>
  <c r="BK4" i="33" s="1"/>
  <c r="O61" i="1"/>
  <c r="BI4" i="33" s="1"/>
  <c r="N61" i="1"/>
  <c r="BH4" i="33" s="1"/>
  <c r="Q60" i="1"/>
  <c r="O60" i="1"/>
  <c r="BE4" i="33" s="1"/>
  <c r="N60" i="1"/>
  <c r="BD4" i="33" s="1"/>
  <c r="AD74" i="1"/>
  <c r="FJ4" i="33" s="1"/>
  <c r="AC74" i="1"/>
  <c r="ET4" i="33" s="1"/>
  <c r="AB74" i="1"/>
  <c r="ED4" i="33" s="1"/>
  <c r="Z74" i="1"/>
  <c r="DN4" i="33" s="1"/>
  <c r="AD73" i="1"/>
  <c r="FI4" i="33" s="1"/>
  <c r="AC73" i="1"/>
  <c r="ES4" i="33" s="1"/>
  <c r="AB73" i="1"/>
  <c r="EC4" i="33" s="1"/>
  <c r="Z73" i="1"/>
  <c r="DM4" i="33" s="1"/>
  <c r="AD72" i="1"/>
  <c r="FH4" i="33" s="1"/>
  <c r="AC72" i="1"/>
  <c r="ER4" i="33" s="1"/>
  <c r="AB72" i="1"/>
  <c r="EB4" i="33" s="1"/>
  <c r="Z72" i="1"/>
  <c r="DL4" i="33" s="1"/>
  <c r="AD71" i="1"/>
  <c r="FG4" i="33" s="1"/>
  <c r="AC71" i="1"/>
  <c r="EQ4" i="33" s="1"/>
  <c r="AB71" i="1"/>
  <c r="EA4" i="33" s="1"/>
  <c r="Z71" i="1"/>
  <c r="DK4" i="33" s="1"/>
  <c r="AD70" i="1"/>
  <c r="AC70" i="1"/>
  <c r="EP4" i="33" s="1"/>
  <c r="AB70" i="1"/>
  <c r="DZ4" i="33" s="1"/>
  <c r="Z70" i="1"/>
  <c r="DJ4" i="33" s="1"/>
  <c r="AD60" i="1"/>
  <c r="EV4" i="33" s="1"/>
  <c r="AC60" i="1"/>
  <c r="EF4" i="33" s="1"/>
  <c r="AB60" i="1"/>
  <c r="DP4" i="33" s="1"/>
  <c r="Z60" i="1"/>
  <c r="CZ4" i="33" s="1"/>
  <c r="AD59" i="1"/>
  <c r="EU4" i="33" s="1"/>
  <c r="AC59" i="1"/>
  <c r="EE4" i="33" s="1"/>
  <c r="AB59" i="1"/>
  <c r="DO4" i="33" s="1"/>
  <c r="Z59" i="1"/>
  <c r="CY4" i="33" s="1"/>
  <c r="AD69" i="1"/>
  <c r="FE4" i="33" s="1"/>
  <c r="AC69" i="1"/>
  <c r="EO4" i="33" s="1"/>
  <c r="AB69" i="1"/>
  <c r="DY4" i="33" s="1"/>
  <c r="Z69" i="1"/>
  <c r="DI4" i="33" s="1"/>
  <c r="AD68" i="1"/>
  <c r="FD4" i="33" s="1"/>
  <c r="AC68" i="1"/>
  <c r="EN4" i="33" s="1"/>
  <c r="AB68" i="1"/>
  <c r="DX4" i="33" s="1"/>
  <c r="Z68" i="1"/>
  <c r="DH4" i="33" s="1"/>
  <c r="AD67" i="1"/>
  <c r="FC4" i="33" s="1"/>
  <c r="AC67" i="1"/>
  <c r="EM4" i="33" s="1"/>
  <c r="AB67" i="1"/>
  <c r="DW4" i="33" s="1"/>
  <c r="Z67" i="1"/>
  <c r="DG4" i="33" s="1"/>
  <c r="AD66" i="1"/>
  <c r="FB4" i="33" s="1"/>
  <c r="AC66" i="1"/>
  <c r="EL4" i="33" s="1"/>
  <c r="AB66" i="1"/>
  <c r="DV4" i="33" s="1"/>
  <c r="Z66" i="1"/>
  <c r="DF4" i="33" s="1"/>
  <c r="AD65" i="1"/>
  <c r="FA4" i="33" s="1"/>
  <c r="AC65" i="1"/>
  <c r="EK4" i="33" s="1"/>
  <c r="AB65" i="1"/>
  <c r="DU4" i="33" s="1"/>
  <c r="Z65" i="1"/>
  <c r="DE4" i="33" s="1"/>
  <c r="AD64" i="1"/>
  <c r="AC64" i="1"/>
  <c r="EJ4" i="33" s="1"/>
  <c r="AD63" i="1"/>
  <c r="EY4" i="33" s="1"/>
  <c r="AC63" i="1"/>
  <c r="EI4" i="33" s="1"/>
  <c r="AB63" i="1"/>
  <c r="DS4" i="33" s="1"/>
  <c r="Z63" i="1"/>
  <c r="DC4" i="33" s="1"/>
  <c r="AD62" i="1"/>
  <c r="EX4" i="33" s="1"/>
  <c r="AC62" i="1"/>
  <c r="EH4" i="33" s="1"/>
  <c r="AB62" i="1"/>
  <c r="DR4" i="33" s="1"/>
  <c r="Z62" i="1"/>
  <c r="DB4" i="33" s="1"/>
  <c r="AD61" i="1"/>
  <c r="EW4" i="33" s="1"/>
  <c r="AC61" i="1"/>
  <c r="EG4" i="33" s="1"/>
  <c r="AB61" i="1"/>
  <c r="DQ4" i="33" s="1"/>
  <c r="X74" i="1"/>
  <c r="ET3" i="33" s="1"/>
  <c r="X73" i="1"/>
  <c r="EC3" i="33" s="1"/>
  <c r="X72" i="1"/>
  <c r="ER3" i="33" s="1"/>
  <c r="X71" i="1"/>
  <c r="EQ3" i="33" s="1"/>
  <c r="X70" i="1"/>
  <c r="DZ3" i="33" s="1"/>
  <c r="X69" i="1"/>
  <c r="FE3" i="33" s="1"/>
  <c r="X68" i="1"/>
  <c r="DX3" i="33" s="1"/>
  <c r="X67" i="1"/>
  <c r="DW3" i="33" s="1"/>
  <c r="X66" i="1"/>
  <c r="EL3" i="33" s="1"/>
  <c r="X65" i="1"/>
  <c r="DE3" i="33" s="1"/>
  <c r="X64" i="1"/>
  <c r="DT3" i="33" s="1"/>
  <c r="X63" i="1"/>
  <c r="EY3" i="33" s="1"/>
  <c r="X62" i="1"/>
  <c r="DB3" i="33" s="1"/>
  <c r="X61" i="1"/>
  <c r="DA3" i="33" s="1"/>
  <c r="X60" i="1"/>
  <c r="EV3" i="33" s="1"/>
  <c r="X59" i="1"/>
  <c r="EU3" i="33" s="1"/>
  <c r="U91" i="1"/>
  <c r="S84" i="1"/>
  <c r="P63" i="1"/>
  <c r="BR4" i="33" s="1"/>
  <c r="BC6" i="29"/>
  <c r="O6" i="29" s="1"/>
  <c r="C37" i="6"/>
  <c r="D37" i="6" s="1"/>
  <c r="E37" i="6" s="1"/>
  <c r="F37" i="6" s="1"/>
  <c r="G37" i="6" s="1"/>
  <c r="H37" i="6" s="1"/>
  <c r="I37" i="6" s="1"/>
  <c r="C14" i="6"/>
  <c r="D14" i="6" s="1"/>
  <c r="E14" i="6" s="1"/>
  <c r="F14" i="6" s="1"/>
  <c r="G14" i="6" s="1"/>
  <c r="H14" i="6" s="1"/>
  <c r="I14" i="6" s="1"/>
  <c r="F19" i="18"/>
  <c r="C59" i="1"/>
  <c r="Q63" i="1"/>
  <c r="BS4" i="33" s="1"/>
  <c r="Q62" i="1"/>
  <c r="F49" i="9"/>
  <c r="D40" i="18"/>
  <c r="C82" i="1" s="1"/>
  <c r="AW4" i="33" s="1"/>
  <c r="J31" i="12"/>
  <c r="J30" i="12"/>
  <c r="J29" i="12"/>
  <c r="J28" i="12"/>
  <c r="J27" i="12"/>
  <c r="A79" i="1"/>
  <c r="A78" i="1"/>
  <c r="A77" i="1"/>
  <c r="A70" i="1"/>
  <c r="A68" i="1"/>
  <c r="A61" i="1"/>
  <c r="A60" i="1"/>
  <c r="A59" i="1"/>
  <c r="Y32" i="12"/>
  <c r="C5" i="2"/>
  <c r="F4" i="2"/>
  <c r="S96" i="1"/>
  <c r="AG95" i="1"/>
  <c r="X95" i="1"/>
  <c r="S95" i="1"/>
  <c r="R95" i="1"/>
  <c r="G5" i="19"/>
  <c r="AH31" i="1" s="1"/>
  <c r="C12" i="21"/>
  <c r="E8" i="32"/>
  <c r="D8" i="32"/>
  <c r="E7" i="32"/>
  <c r="D7" i="32"/>
  <c r="E6" i="32"/>
  <c r="D6" i="32"/>
  <c r="E5" i="32"/>
  <c r="D5" i="32"/>
  <c r="E4" i="32"/>
  <c r="D4" i="32"/>
  <c r="F5" i="27"/>
  <c r="F87" i="1" s="1"/>
  <c r="I3" i="19"/>
  <c r="I32" i="12"/>
  <c r="U5" i="12"/>
  <c r="N72" i="1" s="1"/>
  <c r="CE4" i="33" s="1"/>
  <c r="U4" i="12"/>
  <c r="U3" i="12"/>
  <c r="N71" i="1" s="1"/>
  <c r="CD4" i="33" s="1"/>
  <c r="Y6" i="12"/>
  <c r="R73" i="1" s="1"/>
  <c r="U76" i="1" s="1"/>
  <c r="Y5" i="12"/>
  <c r="R72" i="1" s="1"/>
  <c r="U75" i="1" s="1"/>
  <c r="Y4" i="12"/>
  <c r="Y3" i="12"/>
  <c r="AB5" i="12" s="1"/>
  <c r="AA3" i="57" s="1"/>
  <c r="G27" i="12"/>
  <c r="H27" i="12"/>
  <c r="G28" i="12"/>
  <c r="H28" i="12"/>
  <c r="G29" i="12"/>
  <c r="H29" i="12"/>
  <c r="G30" i="12"/>
  <c r="H30" i="12"/>
  <c r="G31" i="12"/>
  <c r="H31" i="12"/>
  <c r="E5" i="12"/>
  <c r="E6" i="12" s="1"/>
  <c r="H4" i="23"/>
  <c r="AH81" i="1" s="1"/>
  <c r="H5" i="23"/>
  <c r="AH83" i="1" s="1"/>
  <c r="H6" i="23"/>
  <c r="H7" i="23"/>
  <c r="H8" i="23"/>
  <c r="E4" i="36"/>
  <c r="L2" i="36"/>
  <c r="AG88" i="1"/>
  <c r="AH88" i="1"/>
  <c r="AG89" i="1"/>
  <c r="AH89" i="1"/>
  <c r="AG90" i="1"/>
  <c r="AH90" i="1"/>
  <c r="AG91" i="1"/>
  <c r="AH91" i="1"/>
  <c r="F44" i="18"/>
  <c r="G44" i="18" s="1"/>
  <c r="H79" i="1"/>
  <c r="E8" i="29"/>
  <c r="E6" i="29"/>
  <c r="T1" i="31"/>
  <c r="BD57" i="40"/>
  <c r="BC57" i="40"/>
  <c r="BB57" i="40"/>
  <c r="BA57" i="40"/>
  <c r="AZ57" i="40"/>
  <c r="AY57" i="40"/>
  <c r="AX57" i="40"/>
  <c r="AW57" i="40"/>
  <c r="AV57" i="40"/>
  <c r="AU57" i="40"/>
  <c r="AT57" i="40"/>
  <c r="AS57" i="40"/>
  <c r="AR57" i="40"/>
  <c r="AQ57" i="40"/>
  <c r="AP57" i="40"/>
  <c r="AO57" i="40"/>
  <c r="AN57" i="40"/>
  <c r="AM57" i="40"/>
  <c r="AL57" i="40"/>
  <c r="AK57" i="40"/>
  <c r="AJ57" i="40"/>
  <c r="AI57" i="40"/>
  <c r="AH57" i="40"/>
  <c r="AG57" i="40"/>
  <c r="AF57" i="40"/>
  <c r="AE57" i="40"/>
  <c r="AD57" i="40"/>
  <c r="AC57" i="40"/>
  <c r="AB57" i="40"/>
  <c r="AA57" i="40"/>
  <c r="Z57" i="40"/>
  <c r="Y57" i="40"/>
  <c r="X57" i="40"/>
  <c r="W57" i="40"/>
  <c r="V57" i="40"/>
  <c r="U57" i="40"/>
  <c r="T57" i="40"/>
  <c r="S57" i="40"/>
  <c r="R57" i="40"/>
  <c r="Q57" i="40"/>
  <c r="P57" i="40"/>
  <c r="O57" i="40"/>
  <c r="N57" i="40"/>
  <c r="M57" i="40"/>
  <c r="L57" i="40"/>
  <c r="K57" i="40"/>
  <c r="J57" i="40"/>
  <c r="I57" i="40"/>
  <c r="H57" i="40"/>
  <c r="G57" i="40"/>
  <c r="F57" i="40"/>
  <c r="E57" i="40"/>
  <c r="BD55" i="40"/>
  <c r="BC55" i="40"/>
  <c r="BB55" i="40"/>
  <c r="BA55" i="40"/>
  <c r="AZ55" i="40"/>
  <c r="AY55" i="40"/>
  <c r="AX55" i="40"/>
  <c r="AW55" i="40"/>
  <c r="AV55" i="40"/>
  <c r="AU55" i="40"/>
  <c r="AT55" i="40"/>
  <c r="AS55" i="40"/>
  <c r="AR55" i="40"/>
  <c r="AQ55" i="40"/>
  <c r="AP55" i="40"/>
  <c r="AO55" i="40"/>
  <c r="AN55" i="40"/>
  <c r="AM55" i="40"/>
  <c r="AL55" i="40"/>
  <c r="AK55" i="40"/>
  <c r="AJ55" i="40"/>
  <c r="AI55" i="40"/>
  <c r="AH55" i="40"/>
  <c r="AG55" i="40"/>
  <c r="AF55" i="40"/>
  <c r="AE55" i="40"/>
  <c r="AD55" i="40"/>
  <c r="AC55" i="40"/>
  <c r="AB55" i="40"/>
  <c r="AA55" i="40"/>
  <c r="Z55" i="40"/>
  <c r="Y55" i="40"/>
  <c r="X55" i="40"/>
  <c r="W55" i="40"/>
  <c r="V55" i="40"/>
  <c r="U55" i="40"/>
  <c r="T55" i="40"/>
  <c r="S55" i="40"/>
  <c r="R55" i="40"/>
  <c r="Q55" i="40"/>
  <c r="P55" i="40"/>
  <c r="O55" i="40"/>
  <c r="N55" i="40"/>
  <c r="M55" i="40"/>
  <c r="L55" i="40"/>
  <c r="K55" i="40"/>
  <c r="J55" i="40"/>
  <c r="I55" i="40"/>
  <c r="H55" i="40"/>
  <c r="G55" i="40"/>
  <c r="F55" i="40"/>
  <c r="E55" i="40"/>
  <c r="BD53" i="40"/>
  <c r="BC53" i="40"/>
  <c r="BB53" i="40"/>
  <c r="BA53" i="40"/>
  <c r="AZ53" i="40"/>
  <c r="AY53" i="40"/>
  <c r="AX53" i="40"/>
  <c r="AW53" i="40"/>
  <c r="AV53" i="40"/>
  <c r="AU53" i="40"/>
  <c r="AT53" i="40"/>
  <c r="AS53" i="40"/>
  <c r="AR53" i="40"/>
  <c r="AQ53" i="40"/>
  <c r="AP53" i="40"/>
  <c r="AO53" i="40"/>
  <c r="AN53" i="40"/>
  <c r="AM53" i="40"/>
  <c r="AL53" i="40"/>
  <c r="AK53" i="40"/>
  <c r="AJ53" i="40"/>
  <c r="AI53" i="40"/>
  <c r="AH53" i="40"/>
  <c r="AG53" i="40"/>
  <c r="AF53" i="40"/>
  <c r="AE53" i="40"/>
  <c r="AD53" i="40"/>
  <c r="AC53" i="40"/>
  <c r="AB53" i="40"/>
  <c r="AA53" i="40"/>
  <c r="Z53" i="40"/>
  <c r="Y53" i="40"/>
  <c r="X53" i="40"/>
  <c r="W53" i="40"/>
  <c r="V53" i="40"/>
  <c r="U53" i="40"/>
  <c r="T53" i="40"/>
  <c r="S53" i="40"/>
  <c r="R53" i="40"/>
  <c r="Q53" i="40"/>
  <c r="P53" i="40"/>
  <c r="O53" i="40"/>
  <c r="N53" i="40"/>
  <c r="M53" i="40"/>
  <c r="L53" i="40"/>
  <c r="K53" i="40"/>
  <c r="J53" i="40"/>
  <c r="I53" i="40"/>
  <c r="H53" i="40"/>
  <c r="G53" i="40"/>
  <c r="F53" i="40"/>
  <c r="E53" i="40"/>
  <c r="BD51" i="40"/>
  <c r="BC51" i="40"/>
  <c r="BB51" i="40"/>
  <c r="BA51" i="40"/>
  <c r="AZ51" i="40"/>
  <c r="AY51" i="40"/>
  <c r="AX51" i="40"/>
  <c r="AW51" i="40"/>
  <c r="AV51" i="40"/>
  <c r="AU51" i="40"/>
  <c r="AT51" i="40"/>
  <c r="AS51" i="40"/>
  <c r="AR51" i="40"/>
  <c r="AQ51" i="40"/>
  <c r="AP51" i="40"/>
  <c r="AO51" i="40"/>
  <c r="AN51" i="40"/>
  <c r="AM51" i="40"/>
  <c r="AL51" i="40"/>
  <c r="AK51" i="40"/>
  <c r="AJ51" i="40"/>
  <c r="AI51" i="40"/>
  <c r="AH51" i="40"/>
  <c r="AG51" i="40"/>
  <c r="AF51" i="40"/>
  <c r="AE51" i="40"/>
  <c r="AD51" i="40"/>
  <c r="AC51" i="40"/>
  <c r="AB51" i="40"/>
  <c r="AA51" i="40"/>
  <c r="Z51" i="40"/>
  <c r="Y51" i="40"/>
  <c r="X51" i="40"/>
  <c r="W51" i="40"/>
  <c r="V51" i="40"/>
  <c r="U51" i="40"/>
  <c r="T51" i="40"/>
  <c r="S51" i="40"/>
  <c r="R51" i="40"/>
  <c r="Q51" i="40"/>
  <c r="P51" i="40"/>
  <c r="O51" i="40"/>
  <c r="N51" i="40"/>
  <c r="M51" i="40"/>
  <c r="L51" i="40"/>
  <c r="K51" i="40"/>
  <c r="J51" i="40"/>
  <c r="I51" i="40"/>
  <c r="H51" i="40"/>
  <c r="G51" i="40"/>
  <c r="F51" i="40"/>
  <c r="E51" i="40"/>
  <c r="BD49" i="40"/>
  <c r="BC49" i="40"/>
  <c r="BB49" i="40"/>
  <c r="BA49" i="40"/>
  <c r="AZ49" i="40"/>
  <c r="AY49" i="40"/>
  <c r="AX49" i="40"/>
  <c r="AW49" i="40"/>
  <c r="AV49" i="40"/>
  <c r="AU49" i="40"/>
  <c r="AT49" i="40"/>
  <c r="AS49" i="40"/>
  <c r="AR49" i="40"/>
  <c r="AQ49" i="40"/>
  <c r="AP49" i="40"/>
  <c r="AO49" i="40"/>
  <c r="AN49" i="40"/>
  <c r="AM49" i="40"/>
  <c r="AL49" i="40"/>
  <c r="AK49" i="40"/>
  <c r="AJ49" i="40"/>
  <c r="AI49" i="40"/>
  <c r="AH49" i="40"/>
  <c r="AG49" i="40"/>
  <c r="AF49" i="40"/>
  <c r="AE49" i="40"/>
  <c r="AD49" i="40"/>
  <c r="AC49" i="40"/>
  <c r="AB49" i="40"/>
  <c r="AA49" i="40"/>
  <c r="Z49" i="40"/>
  <c r="Y49" i="40"/>
  <c r="X49" i="40"/>
  <c r="W49" i="40"/>
  <c r="V49" i="40"/>
  <c r="U49" i="40"/>
  <c r="T49" i="40"/>
  <c r="S49" i="40"/>
  <c r="R49" i="40"/>
  <c r="Q49" i="40"/>
  <c r="P49" i="40"/>
  <c r="O49" i="40"/>
  <c r="N49" i="40"/>
  <c r="M49" i="40"/>
  <c r="L49" i="40"/>
  <c r="K49" i="40"/>
  <c r="J49" i="40"/>
  <c r="I49" i="40"/>
  <c r="H49" i="40"/>
  <c r="G49" i="40"/>
  <c r="F49" i="40"/>
  <c r="E49" i="40"/>
  <c r="BD47" i="40"/>
  <c r="BC47" i="40"/>
  <c r="BB47" i="40"/>
  <c r="BA47" i="40"/>
  <c r="AZ47" i="40"/>
  <c r="AY47" i="40"/>
  <c r="AX47" i="40"/>
  <c r="AW47" i="40"/>
  <c r="AV47" i="40"/>
  <c r="AU47" i="40"/>
  <c r="AT47" i="40"/>
  <c r="AS47" i="40"/>
  <c r="AR47" i="40"/>
  <c r="AQ47" i="40"/>
  <c r="AP47" i="40"/>
  <c r="AO47" i="40"/>
  <c r="AN47" i="40"/>
  <c r="AM47" i="40"/>
  <c r="AL47" i="40"/>
  <c r="AK47" i="40"/>
  <c r="AJ47" i="40"/>
  <c r="AI47" i="40"/>
  <c r="AH47" i="40"/>
  <c r="AG47" i="40"/>
  <c r="AF47" i="40"/>
  <c r="AE47" i="40"/>
  <c r="AD47" i="40"/>
  <c r="AC47" i="40"/>
  <c r="AB47" i="40"/>
  <c r="AA47" i="40"/>
  <c r="Z47" i="40"/>
  <c r="Y47" i="40"/>
  <c r="X47" i="40"/>
  <c r="W47" i="40"/>
  <c r="V47" i="40"/>
  <c r="U47" i="40"/>
  <c r="T47" i="40"/>
  <c r="S47" i="40"/>
  <c r="R47" i="40"/>
  <c r="Q47" i="40"/>
  <c r="P47" i="40"/>
  <c r="O47" i="40"/>
  <c r="N47" i="40"/>
  <c r="M47" i="40"/>
  <c r="L47" i="40"/>
  <c r="K47" i="40"/>
  <c r="J47" i="40"/>
  <c r="I47" i="40"/>
  <c r="H47" i="40"/>
  <c r="G47" i="40"/>
  <c r="F47" i="40"/>
  <c r="E47" i="40"/>
  <c r="BD45" i="40"/>
  <c r="BC45" i="40"/>
  <c r="BB45" i="40"/>
  <c r="BA45" i="40"/>
  <c r="AZ45" i="40"/>
  <c r="AY45" i="40"/>
  <c r="AX45" i="40"/>
  <c r="AW45" i="40"/>
  <c r="AV45" i="40"/>
  <c r="AU45" i="40"/>
  <c r="AT45" i="40"/>
  <c r="AS45" i="40"/>
  <c r="AR45" i="40"/>
  <c r="AQ45" i="40"/>
  <c r="AP45" i="40"/>
  <c r="AO45" i="40"/>
  <c r="AN45" i="40"/>
  <c r="AM45" i="40"/>
  <c r="AL45" i="40"/>
  <c r="AK45" i="40"/>
  <c r="AJ45" i="40"/>
  <c r="AI45" i="40"/>
  <c r="AH45" i="40"/>
  <c r="AG45" i="40"/>
  <c r="AF45" i="40"/>
  <c r="AE45" i="40"/>
  <c r="AD45" i="40"/>
  <c r="AC45" i="40"/>
  <c r="AB45" i="40"/>
  <c r="AA45" i="40"/>
  <c r="Z45" i="40"/>
  <c r="Y45" i="40"/>
  <c r="X45" i="40"/>
  <c r="W45" i="40"/>
  <c r="V45" i="40"/>
  <c r="U45" i="40"/>
  <c r="T45" i="40"/>
  <c r="S45" i="40"/>
  <c r="R45" i="40"/>
  <c r="Q45" i="40"/>
  <c r="P45" i="40"/>
  <c r="O45" i="40"/>
  <c r="N45" i="40"/>
  <c r="M45" i="40"/>
  <c r="L45" i="40"/>
  <c r="K45" i="40"/>
  <c r="J45" i="40"/>
  <c r="I45" i="40"/>
  <c r="H45" i="40"/>
  <c r="G45" i="40"/>
  <c r="F45" i="40"/>
  <c r="E45" i="40"/>
  <c r="BD43" i="40"/>
  <c r="BC43" i="40"/>
  <c r="BB43" i="40"/>
  <c r="BA43" i="40"/>
  <c r="AZ43" i="40"/>
  <c r="AY43" i="40"/>
  <c r="AX43" i="40"/>
  <c r="AW43" i="40"/>
  <c r="AV43" i="40"/>
  <c r="AU43" i="40"/>
  <c r="AT43" i="40"/>
  <c r="AS43" i="40"/>
  <c r="AR43" i="40"/>
  <c r="AQ43" i="40"/>
  <c r="AP43" i="40"/>
  <c r="AO43" i="40"/>
  <c r="AN43" i="40"/>
  <c r="AM43" i="40"/>
  <c r="AL43" i="40"/>
  <c r="AK43" i="40"/>
  <c r="AJ43" i="40"/>
  <c r="AI43" i="40"/>
  <c r="AH43" i="40"/>
  <c r="AG43" i="40"/>
  <c r="AF43" i="40"/>
  <c r="AE43" i="40"/>
  <c r="AD43" i="40"/>
  <c r="AC43" i="40"/>
  <c r="AB43" i="40"/>
  <c r="AA43" i="40"/>
  <c r="Z43" i="40"/>
  <c r="Y43" i="40"/>
  <c r="X43" i="40"/>
  <c r="W43" i="40"/>
  <c r="V43" i="40"/>
  <c r="U43" i="40"/>
  <c r="T43" i="40"/>
  <c r="S43" i="40"/>
  <c r="R43" i="40"/>
  <c r="Q43" i="40"/>
  <c r="P43" i="40"/>
  <c r="O43" i="40"/>
  <c r="N43" i="40"/>
  <c r="M43" i="40"/>
  <c r="L43" i="40"/>
  <c r="K43" i="40"/>
  <c r="J43" i="40"/>
  <c r="I43" i="40"/>
  <c r="H43" i="40"/>
  <c r="G43" i="40"/>
  <c r="F43" i="40"/>
  <c r="E43" i="40"/>
  <c r="BD41" i="40"/>
  <c r="BC41" i="40"/>
  <c r="BB41" i="40"/>
  <c r="BA41" i="40"/>
  <c r="AZ41" i="40"/>
  <c r="AY41" i="40"/>
  <c r="AX41" i="40"/>
  <c r="AW41" i="40"/>
  <c r="AV41" i="40"/>
  <c r="AU41" i="40"/>
  <c r="AT41" i="40"/>
  <c r="AS41" i="40"/>
  <c r="AR41" i="40"/>
  <c r="AQ41" i="40"/>
  <c r="AP41" i="40"/>
  <c r="AO41" i="40"/>
  <c r="AN41" i="40"/>
  <c r="AM41" i="40"/>
  <c r="AL41" i="40"/>
  <c r="AK41" i="40"/>
  <c r="AJ41" i="40"/>
  <c r="AI41" i="40"/>
  <c r="AH41" i="40"/>
  <c r="AG41" i="40"/>
  <c r="AF41" i="40"/>
  <c r="AE41" i="40"/>
  <c r="AD41" i="40"/>
  <c r="AC41" i="40"/>
  <c r="AB41" i="40"/>
  <c r="AA41" i="40"/>
  <c r="Z41" i="40"/>
  <c r="Y41" i="40"/>
  <c r="X41" i="40"/>
  <c r="W41" i="40"/>
  <c r="V41" i="40"/>
  <c r="U41" i="40"/>
  <c r="T41" i="40"/>
  <c r="S41" i="40"/>
  <c r="R41" i="40"/>
  <c r="Q41" i="40"/>
  <c r="P41" i="40"/>
  <c r="O41" i="40"/>
  <c r="N41" i="40"/>
  <c r="M41" i="40"/>
  <c r="L41" i="40"/>
  <c r="K41" i="40"/>
  <c r="J41" i="40"/>
  <c r="I41" i="40"/>
  <c r="H41" i="40"/>
  <c r="G41" i="40"/>
  <c r="F41" i="40"/>
  <c r="E41" i="40"/>
  <c r="BD39" i="40"/>
  <c r="BC39" i="40"/>
  <c r="BB39" i="40"/>
  <c r="BA39" i="40"/>
  <c r="AZ39" i="40"/>
  <c r="AY39" i="40"/>
  <c r="AX39" i="40"/>
  <c r="AW39" i="40"/>
  <c r="AV39" i="40"/>
  <c r="AU39" i="40"/>
  <c r="AT39" i="40"/>
  <c r="AS39" i="40"/>
  <c r="AR39" i="40"/>
  <c r="AQ39" i="40"/>
  <c r="AP39" i="40"/>
  <c r="AO39" i="40"/>
  <c r="AN39" i="40"/>
  <c r="AM39" i="40"/>
  <c r="AL39" i="40"/>
  <c r="AK39" i="40"/>
  <c r="AJ39" i="40"/>
  <c r="AI39" i="40"/>
  <c r="AH39" i="40"/>
  <c r="AG39" i="40"/>
  <c r="AF39" i="40"/>
  <c r="AE39" i="40"/>
  <c r="AD39" i="40"/>
  <c r="AC39" i="40"/>
  <c r="AB39" i="40"/>
  <c r="AA39" i="40"/>
  <c r="Z39" i="40"/>
  <c r="Y39" i="40"/>
  <c r="X39" i="40"/>
  <c r="W39" i="40"/>
  <c r="V39" i="40"/>
  <c r="U39" i="40"/>
  <c r="T39" i="40"/>
  <c r="S39" i="40"/>
  <c r="R39" i="40"/>
  <c r="Q39" i="40"/>
  <c r="P39" i="40"/>
  <c r="O39" i="40"/>
  <c r="N39" i="40"/>
  <c r="M39" i="40"/>
  <c r="L39" i="40"/>
  <c r="K39" i="40"/>
  <c r="J39" i="40"/>
  <c r="I39" i="40"/>
  <c r="H39" i="40"/>
  <c r="G39" i="40"/>
  <c r="F39" i="40"/>
  <c r="E39" i="40"/>
  <c r="BD37" i="40"/>
  <c r="BC37" i="40"/>
  <c r="BB37" i="40"/>
  <c r="BA37" i="40"/>
  <c r="AZ37" i="40"/>
  <c r="AY37" i="40"/>
  <c r="AX37" i="40"/>
  <c r="AW37" i="40"/>
  <c r="AV37" i="40"/>
  <c r="AU37" i="40"/>
  <c r="AT37" i="40"/>
  <c r="AS37" i="40"/>
  <c r="AR37" i="40"/>
  <c r="AQ37" i="40"/>
  <c r="AP37" i="40"/>
  <c r="AO37" i="40"/>
  <c r="AN37" i="40"/>
  <c r="AM37" i="40"/>
  <c r="AL37" i="40"/>
  <c r="AK37" i="40"/>
  <c r="AJ37" i="40"/>
  <c r="AI37" i="40"/>
  <c r="AH37" i="40"/>
  <c r="AG37" i="40"/>
  <c r="AF37" i="40"/>
  <c r="AE37" i="40"/>
  <c r="AD37" i="40"/>
  <c r="AC37" i="40"/>
  <c r="AB37" i="40"/>
  <c r="AA37" i="40"/>
  <c r="Z37" i="40"/>
  <c r="Y37" i="40"/>
  <c r="X37" i="40"/>
  <c r="W37" i="40"/>
  <c r="V37" i="40"/>
  <c r="U37" i="40"/>
  <c r="T37" i="40"/>
  <c r="S37" i="40"/>
  <c r="R37" i="40"/>
  <c r="Q37" i="40"/>
  <c r="P37" i="40"/>
  <c r="O37" i="40"/>
  <c r="N37" i="40"/>
  <c r="M37" i="40"/>
  <c r="L37" i="40"/>
  <c r="K37" i="40"/>
  <c r="J37" i="40"/>
  <c r="I37" i="40"/>
  <c r="H37" i="40"/>
  <c r="G37" i="40"/>
  <c r="F37" i="40"/>
  <c r="E37" i="40"/>
  <c r="BD35" i="40"/>
  <c r="BC35" i="40"/>
  <c r="BB35" i="40"/>
  <c r="BA35" i="40"/>
  <c r="AZ35" i="40"/>
  <c r="AY35" i="40"/>
  <c r="AX35" i="40"/>
  <c r="AW35" i="40"/>
  <c r="AV35" i="40"/>
  <c r="AU35" i="40"/>
  <c r="AT35" i="40"/>
  <c r="AS35" i="40"/>
  <c r="AR35" i="40"/>
  <c r="AQ35" i="40"/>
  <c r="AP35" i="40"/>
  <c r="AO35" i="40"/>
  <c r="AN35" i="40"/>
  <c r="AM35" i="40"/>
  <c r="AL35" i="40"/>
  <c r="AK35" i="40"/>
  <c r="AJ35" i="40"/>
  <c r="AI35" i="40"/>
  <c r="AH35" i="40"/>
  <c r="AG35"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BD33" i="40"/>
  <c r="BC33" i="40"/>
  <c r="BB33" i="40"/>
  <c r="BA33" i="40"/>
  <c r="AZ33" i="40"/>
  <c r="AY33" i="40"/>
  <c r="AX33" i="40"/>
  <c r="AW33" i="40"/>
  <c r="AV33" i="40"/>
  <c r="AU33" i="40"/>
  <c r="AT33" i="40"/>
  <c r="AS33" i="40"/>
  <c r="AR33" i="40"/>
  <c r="AQ33" i="40"/>
  <c r="AP33" i="40"/>
  <c r="AO33" i="40"/>
  <c r="AN33" i="40"/>
  <c r="AM33" i="40"/>
  <c r="AL33" i="40"/>
  <c r="AK33" i="40"/>
  <c r="AJ33" i="40"/>
  <c r="AI33" i="40"/>
  <c r="AH33" i="40"/>
  <c r="AG33"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BD31" i="40"/>
  <c r="BC31" i="40"/>
  <c r="BB31" i="40"/>
  <c r="BA31" i="40"/>
  <c r="AZ31" i="40"/>
  <c r="AY31" i="40"/>
  <c r="AX31" i="40"/>
  <c r="AW31" i="40"/>
  <c r="AV31" i="40"/>
  <c r="AU31" i="40"/>
  <c r="AT31" i="40"/>
  <c r="AS31" i="40"/>
  <c r="AR31" i="40"/>
  <c r="AQ31" i="40"/>
  <c r="AP31" i="40"/>
  <c r="AO31" i="40"/>
  <c r="AN31" i="40"/>
  <c r="AM31" i="40"/>
  <c r="AL31" i="40"/>
  <c r="AK31" i="40"/>
  <c r="AJ31" i="40"/>
  <c r="AI31" i="40"/>
  <c r="AH31" i="40"/>
  <c r="AG31"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BD29" i="40"/>
  <c r="BC29" i="40"/>
  <c r="BB29" i="40"/>
  <c r="BA29" i="40"/>
  <c r="AZ29" i="40"/>
  <c r="AY29" i="40"/>
  <c r="AX29" i="40"/>
  <c r="AW29" i="40"/>
  <c r="AV29" i="40"/>
  <c r="AU29" i="40"/>
  <c r="AT29" i="40"/>
  <c r="AS29" i="40"/>
  <c r="AR29" i="40"/>
  <c r="AQ29" i="40"/>
  <c r="AP29" i="40"/>
  <c r="AO29" i="40"/>
  <c r="AN29" i="40"/>
  <c r="AM29" i="40"/>
  <c r="AL29" i="40"/>
  <c r="AK29" i="40"/>
  <c r="AJ29" i="40"/>
  <c r="AI29" i="40"/>
  <c r="AH29" i="40"/>
  <c r="AG29"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BD27" i="40"/>
  <c r="BC27" i="40"/>
  <c r="BB27" i="40"/>
  <c r="BA27" i="40"/>
  <c r="AZ27" i="40"/>
  <c r="AY27" i="40"/>
  <c r="AX27" i="40"/>
  <c r="AW27" i="40"/>
  <c r="AV27" i="40"/>
  <c r="AU27" i="40"/>
  <c r="AT27" i="40"/>
  <c r="AS27" i="40"/>
  <c r="AR27" i="40"/>
  <c r="AQ27" i="40"/>
  <c r="AP27" i="40"/>
  <c r="AO27" i="40"/>
  <c r="AN27" i="40"/>
  <c r="AM27" i="40"/>
  <c r="AL27" i="40"/>
  <c r="AK27" i="40"/>
  <c r="AJ27" i="40"/>
  <c r="AI27" i="40"/>
  <c r="AH27" i="40"/>
  <c r="AG27" i="40"/>
  <c r="AF27" i="40"/>
  <c r="AE27" i="40"/>
  <c r="AD27" i="40"/>
  <c r="AC27" i="40"/>
  <c r="AB27" i="40"/>
  <c r="AA27" i="40"/>
  <c r="Z27" i="40"/>
  <c r="Y27" i="40"/>
  <c r="X27" i="40"/>
  <c r="W27" i="40"/>
  <c r="V27" i="40"/>
  <c r="U27" i="40"/>
  <c r="T27" i="40"/>
  <c r="S27" i="40"/>
  <c r="R27" i="40"/>
  <c r="Q27" i="40"/>
  <c r="P27" i="40"/>
  <c r="O27" i="40"/>
  <c r="N27" i="40"/>
  <c r="M27" i="40"/>
  <c r="L27" i="40"/>
  <c r="K27" i="40"/>
  <c r="J27" i="40"/>
  <c r="I27" i="40"/>
  <c r="H27" i="40"/>
  <c r="G27" i="40"/>
  <c r="F27" i="40"/>
  <c r="E27" i="40"/>
  <c r="BD25" i="40"/>
  <c r="BC25" i="40"/>
  <c r="BB25" i="40"/>
  <c r="BA25" i="40"/>
  <c r="AZ25" i="40"/>
  <c r="AY25" i="40"/>
  <c r="AX25" i="40"/>
  <c r="AW25" i="40"/>
  <c r="AV25" i="40"/>
  <c r="AU25" i="40"/>
  <c r="AT25" i="40"/>
  <c r="AS25" i="40"/>
  <c r="AR25" i="40"/>
  <c r="AQ25" i="40"/>
  <c r="AP25" i="40"/>
  <c r="AO25" i="40"/>
  <c r="AN25" i="40"/>
  <c r="AM25" i="40"/>
  <c r="AL25" i="40"/>
  <c r="AK25" i="40"/>
  <c r="AJ25" i="40"/>
  <c r="AI25" i="40"/>
  <c r="AH25" i="40"/>
  <c r="AG25" i="40"/>
  <c r="AF25" i="40"/>
  <c r="AE25" i="40"/>
  <c r="AD25" i="40"/>
  <c r="AC25" i="40"/>
  <c r="AB25" i="40"/>
  <c r="AA25" i="40"/>
  <c r="Z25" i="40"/>
  <c r="Y25" i="40"/>
  <c r="X25" i="40"/>
  <c r="W25" i="40"/>
  <c r="V25" i="40"/>
  <c r="U25" i="40"/>
  <c r="T25" i="40"/>
  <c r="S25" i="40"/>
  <c r="R25" i="40"/>
  <c r="Q25" i="40"/>
  <c r="P25" i="40"/>
  <c r="O25" i="40"/>
  <c r="N25" i="40"/>
  <c r="M25" i="40"/>
  <c r="L25" i="40"/>
  <c r="K25" i="40"/>
  <c r="J25" i="40"/>
  <c r="I25" i="40"/>
  <c r="H25" i="40"/>
  <c r="G25" i="40"/>
  <c r="F25" i="40"/>
  <c r="E25" i="40"/>
  <c r="BD23" i="40"/>
  <c r="BC23" i="40"/>
  <c r="BB23" i="40"/>
  <c r="BA23" i="40"/>
  <c r="AZ23" i="40"/>
  <c r="AY23" i="40"/>
  <c r="AX23" i="40"/>
  <c r="AW23" i="40"/>
  <c r="AV23" i="40"/>
  <c r="AU23" i="40"/>
  <c r="AT23" i="40"/>
  <c r="AS23" i="40"/>
  <c r="AR23" i="40"/>
  <c r="AQ23" i="40"/>
  <c r="AP23" i="40"/>
  <c r="AO23" i="40"/>
  <c r="AN23" i="40"/>
  <c r="AM23" i="40"/>
  <c r="AL23" i="40"/>
  <c r="AK23" i="40"/>
  <c r="AJ23" i="40"/>
  <c r="AI23" i="40"/>
  <c r="AH23" i="40"/>
  <c r="AG23" i="40"/>
  <c r="AF23" i="40"/>
  <c r="AE23" i="40"/>
  <c r="AD23" i="40"/>
  <c r="AC23" i="40"/>
  <c r="AB23" i="40"/>
  <c r="AA23" i="40"/>
  <c r="Z23" i="40"/>
  <c r="Y23" i="40"/>
  <c r="X23" i="40"/>
  <c r="W23" i="40"/>
  <c r="V23" i="40"/>
  <c r="U23" i="40"/>
  <c r="T23" i="40"/>
  <c r="S23" i="40"/>
  <c r="R23" i="40"/>
  <c r="Q23" i="40"/>
  <c r="P23" i="40"/>
  <c r="O23" i="40"/>
  <c r="N23" i="40"/>
  <c r="M23" i="40"/>
  <c r="L23" i="40"/>
  <c r="K23" i="40"/>
  <c r="J23" i="40"/>
  <c r="I23" i="40"/>
  <c r="H23" i="40"/>
  <c r="G23" i="40"/>
  <c r="F23" i="40"/>
  <c r="E23" i="40"/>
  <c r="BD21" i="40"/>
  <c r="BC21" i="40"/>
  <c r="BB21" i="40"/>
  <c r="BA21" i="40"/>
  <c r="AZ21" i="40"/>
  <c r="AY21" i="40"/>
  <c r="AX21" i="40"/>
  <c r="AW21" i="40"/>
  <c r="AV21" i="40"/>
  <c r="AU21" i="40"/>
  <c r="AT21" i="40"/>
  <c r="AS21" i="40"/>
  <c r="AR21" i="40"/>
  <c r="AQ21" i="40"/>
  <c r="AP21" i="40"/>
  <c r="AO21" i="40"/>
  <c r="AN21" i="40"/>
  <c r="AM21" i="40"/>
  <c r="AL21" i="40"/>
  <c r="AK21" i="40"/>
  <c r="AJ21" i="40"/>
  <c r="AI21" i="40"/>
  <c r="AH21" i="40"/>
  <c r="AG21" i="40"/>
  <c r="AF21" i="40"/>
  <c r="AE21" i="40"/>
  <c r="AD21" i="40"/>
  <c r="AC21" i="40"/>
  <c r="AB21" i="40"/>
  <c r="AA21" i="40"/>
  <c r="Z21" i="40"/>
  <c r="Y21" i="40"/>
  <c r="X21" i="40"/>
  <c r="W21" i="40"/>
  <c r="V21" i="40"/>
  <c r="U21" i="40"/>
  <c r="T21" i="40"/>
  <c r="S21" i="40"/>
  <c r="R21" i="40"/>
  <c r="Q21" i="40"/>
  <c r="P21" i="40"/>
  <c r="O21" i="40"/>
  <c r="N21" i="40"/>
  <c r="M21" i="40"/>
  <c r="L21" i="40"/>
  <c r="K21" i="40"/>
  <c r="J21" i="40"/>
  <c r="I21" i="40"/>
  <c r="H21" i="40"/>
  <c r="G21" i="40"/>
  <c r="F21" i="40"/>
  <c r="E21" i="40"/>
  <c r="BD19" i="40"/>
  <c r="BC19" i="40"/>
  <c r="BB19" i="40"/>
  <c r="BA19" i="40"/>
  <c r="AZ19" i="40"/>
  <c r="AY19" i="40"/>
  <c r="AX19" i="40"/>
  <c r="AW19" i="40"/>
  <c r="AV19" i="40"/>
  <c r="AU19" i="40"/>
  <c r="AT19" i="40"/>
  <c r="AS19" i="40"/>
  <c r="AR19" i="40"/>
  <c r="AQ19" i="40"/>
  <c r="AP19" i="40"/>
  <c r="AO19" i="40"/>
  <c r="AN19" i="40"/>
  <c r="AM19" i="40"/>
  <c r="AL19" i="40"/>
  <c r="AK19" i="40"/>
  <c r="AJ19" i="40"/>
  <c r="AI19" i="40"/>
  <c r="AH19" i="40"/>
  <c r="AG19" i="40"/>
  <c r="AF19" i="40"/>
  <c r="AE19" i="40"/>
  <c r="AD19" i="40"/>
  <c r="AC19" i="40"/>
  <c r="AB19" i="40"/>
  <c r="AA19" i="40"/>
  <c r="Z19" i="40"/>
  <c r="Y19" i="40"/>
  <c r="X19" i="40"/>
  <c r="W19" i="40"/>
  <c r="V19" i="40"/>
  <c r="U19" i="40"/>
  <c r="T19" i="40"/>
  <c r="S19" i="40"/>
  <c r="R19" i="40"/>
  <c r="Q19" i="40"/>
  <c r="P19" i="40"/>
  <c r="O19" i="40"/>
  <c r="N19" i="40"/>
  <c r="M19" i="40"/>
  <c r="L19" i="40"/>
  <c r="K19" i="40"/>
  <c r="J19" i="40"/>
  <c r="I19" i="40"/>
  <c r="H19" i="40"/>
  <c r="G19" i="40"/>
  <c r="F19" i="40"/>
  <c r="E19" i="40"/>
  <c r="BD17" i="40"/>
  <c r="BC17" i="40"/>
  <c r="BB17" i="40"/>
  <c r="BA17" i="40"/>
  <c r="AZ17" i="40"/>
  <c r="AY17" i="40"/>
  <c r="AX17" i="40"/>
  <c r="AW17" i="40"/>
  <c r="AV17" i="40"/>
  <c r="AU17" i="40"/>
  <c r="AT17" i="40"/>
  <c r="AS17" i="40"/>
  <c r="AR17" i="40"/>
  <c r="AQ17" i="40"/>
  <c r="AP17" i="40"/>
  <c r="AO17" i="40"/>
  <c r="AN17" i="40"/>
  <c r="AM17" i="40"/>
  <c r="AL17" i="40"/>
  <c r="AK17" i="40"/>
  <c r="AJ17" i="40"/>
  <c r="AI17" i="40"/>
  <c r="AH17" i="40"/>
  <c r="AG17" i="40"/>
  <c r="AF17" i="40"/>
  <c r="AE17" i="40"/>
  <c r="AD17" i="40"/>
  <c r="AC17" i="40"/>
  <c r="AB17" i="40"/>
  <c r="AA17" i="40"/>
  <c r="Z17" i="40"/>
  <c r="Y17" i="40"/>
  <c r="X17" i="40"/>
  <c r="W17" i="40"/>
  <c r="V17" i="40"/>
  <c r="U17" i="40"/>
  <c r="T17" i="40"/>
  <c r="S17" i="40"/>
  <c r="R17" i="40"/>
  <c r="Q17" i="40"/>
  <c r="P17" i="40"/>
  <c r="O17" i="40"/>
  <c r="N17" i="40"/>
  <c r="M17" i="40"/>
  <c r="L17" i="40"/>
  <c r="K17" i="40"/>
  <c r="J17" i="40"/>
  <c r="I17" i="40"/>
  <c r="H17" i="40"/>
  <c r="G17" i="40"/>
  <c r="F17" i="40"/>
  <c r="E17" i="40"/>
  <c r="BD15" i="40"/>
  <c r="BC15" i="40"/>
  <c r="BB15" i="40"/>
  <c r="BA15" i="40"/>
  <c r="AZ15" i="40"/>
  <c r="AY15" i="40"/>
  <c r="AX15" i="40"/>
  <c r="AW15" i="40"/>
  <c r="AV15" i="40"/>
  <c r="AU15" i="40"/>
  <c r="AT15" i="40"/>
  <c r="AS15" i="40"/>
  <c r="AR15" i="40"/>
  <c r="AQ15" i="40"/>
  <c r="AP15" i="40"/>
  <c r="AO15" i="40"/>
  <c r="AN15" i="40"/>
  <c r="AM15" i="40"/>
  <c r="AL15" i="40"/>
  <c r="AK15" i="40"/>
  <c r="AJ15" i="40"/>
  <c r="AI15" i="40"/>
  <c r="AH15" i="40"/>
  <c r="AG15" i="40"/>
  <c r="AF15" i="40"/>
  <c r="AE15" i="40"/>
  <c r="AD15" i="40"/>
  <c r="AC15" i="40"/>
  <c r="AB15" i="40"/>
  <c r="AA15" i="40"/>
  <c r="Z15" i="40"/>
  <c r="Y15" i="40"/>
  <c r="X15" i="40"/>
  <c r="W15" i="40"/>
  <c r="V15" i="40"/>
  <c r="U15" i="40"/>
  <c r="T15" i="40"/>
  <c r="S15" i="40"/>
  <c r="R15" i="40"/>
  <c r="Q15" i="40"/>
  <c r="P15" i="40"/>
  <c r="O15" i="40"/>
  <c r="N15" i="40"/>
  <c r="M15" i="40"/>
  <c r="L15" i="40"/>
  <c r="K15" i="40"/>
  <c r="J15" i="40"/>
  <c r="I15" i="40"/>
  <c r="H15" i="40"/>
  <c r="G15" i="40"/>
  <c r="F15" i="40"/>
  <c r="E15"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H13" i="40"/>
  <c r="G13" i="40"/>
  <c r="F13" i="40"/>
  <c r="E13"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AD11" i="40"/>
  <c r="AC11" i="40"/>
  <c r="AB11" i="40"/>
  <c r="AA11" i="40"/>
  <c r="Z11" i="40"/>
  <c r="Y11" i="40"/>
  <c r="X11" i="40"/>
  <c r="W11" i="40"/>
  <c r="V11" i="40"/>
  <c r="U11" i="40"/>
  <c r="T11" i="40"/>
  <c r="S11" i="40"/>
  <c r="R11" i="40"/>
  <c r="Q11" i="40"/>
  <c r="P11" i="40"/>
  <c r="O11" i="40"/>
  <c r="N11" i="40"/>
  <c r="M11" i="40"/>
  <c r="L11" i="40"/>
  <c r="K11" i="40"/>
  <c r="J11" i="40"/>
  <c r="I11" i="40"/>
  <c r="H11" i="40"/>
  <c r="G11" i="40"/>
  <c r="F11" i="40"/>
  <c r="E11"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AD9" i="40"/>
  <c r="AC9" i="40"/>
  <c r="AB9" i="40"/>
  <c r="AA9" i="40"/>
  <c r="Z9" i="40"/>
  <c r="Y9" i="40"/>
  <c r="X9" i="40"/>
  <c r="W9" i="40"/>
  <c r="V9" i="40"/>
  <c r="U9" i="40"/>
  <c r="T9" i="40"/>
  <c r="S9" i="40"/>
  <c r="R9" i="40"/>
  <c r="Q9" i="40"/>
  <c r="P9" i="40"/>
  <c r="O9" i="40"/>
  <c r="N9" i="40"/>
  <c r="M9" i="40"/>
  <c r="L9" i="40"/>
  <c r="K9" i="40"/>
  <c r="J9" i="40"/>
  <c r="I9" i="40"/>
  <c r="H9" i="40"/>
  <c r="G9" i="40"/>
  <c r="F9" i="40"/>
  <c r="E9" i="40"/>
  <c r="G7" i="40"/>
  <c r="H7" i="40"/>
  <c r="I7" i="40"/>
  <c r="J7" i="40"/>
  <c r="K7" i="40"/>
  <c r="L7" i="40"/>
  <c r="M7" i="40"/>
  <c r="N7" i="40"/>
  <c r="O7" i="40"/>
  <c r="P7" i="40"/>
  <c r="Q7" i="40"/>
  <c r="R7" i="40"/>
  <c r="S7" i="40"/>
  <c r="T7" i="40"/>
  <c r="U7" i="40"/>
  <c r="V7" i="40"/>
  <c r="W7" i="40"/>
  <c r="X7" i="40"/>
  <c r="Y7" i="40"/>
  <c r="Z7" i="40"/>
  <c r="AA7" i="40"/>
  <c r="AB7" i="40"/>
  <c r="AC7" i="40"/>
  <c r="AD7" i="40"/>
  <c r="AE7" i="40"/>
  <c r="AF7" i="40"/>
  <c r="AG7" i="40"/>
  <c r="AH7" i="40"/>
  <c r="AI7" i="40"/>
  <c r="AJ7" i="40"/>
  <c r="AK7" i="40"/>
  <c r="AL7" i="40"/>
  <c r="AM7" i="40"/>
  <c r="AN7" i="40"/>
  <c r="AO7" i="40"/>
  <c r="AP7" i="40"/>
  <c r="AQ7" i="40"/>
  <c r="AR7" i="40"/>
  <c r="AS7" i="40"/>
  <c r="AT7" i="40"/>
  <c r="AU7" i="40"/>
  <c r="AV7" i="40"/>
  <c r="AW7" i="40"/>
  <c r="AX7" i="40"/>
  <c r="AY7" i="40"/>
  <c r="AZ7" i="40"/>
  <c r="BA7" i="40"/>
  <c r="BB7" i="40"/>
  <c r="BC7" i="40"/>
  <c r="BD7" i="40"/>
  <c r="F7" i="40"/>
  <c r="E7"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AD5" i="40"/>
  <c r="AC5" i="40"/>
  <c r="AB5" i="40"/>
  <c r="AA5" i="40"/>
  <c r="Z5" i="40"/>
  <c r="Y5" i="40"/>
  <c r="X5" i="40"/>
  <c r="W5" i="40"/>
  <c r="V5" i="40"/>
  <c r="U5" i="40"/>
  <c r="T5" i="40"/>
  <c r="S5" i="40"/>
  <c r="R5" i="40"/>
  <c r="Q5" i="40"/>
  <c r="P5" i="40"/>
  <c r="O5" i="40"/>
  <c r="N5" i="40"/>
  <c r="M5" i="40"/>
  <c r="L5" i="40"/>
  <c r="K5" i="40"/>
  <c r="J5" i="40"/>
  <c r="I5" i="40"/>
  <c r="H5" i="40"/>
  <c r="G5" i="40"/>
  <c r="F5" i="40"/>
  <c r="E5" i="40"/>
  <c r="BG76" i="37"/>
  <c r="BF76" i="37"/>
  <c r="BE76" i="37"/>
  <c r="BD76" i="37"/>
  <c r="BC76" i="37"/>
  <c r="BB76" i="37"/>
  <c r="BA76" i="37"/>
  <c r="AZ76" i="37"/>
  <c r="AY76" i="37"/>
  <c r="AX76" i="37"/>
  <c r="AW76" i="37"/>
  <c r="AV76" i="37"/>
  <c r="AU76" i="37"/>
  <c r="AT76" i="37"/>
  <c r="AS76" i="37"/>
  <c r="AR76" i="37"/>
  <c r="AQ76" i="37"/>
  <c r="AP76" i="37"/>
  <c r="AO76" i="37"/>
  <c r="AN76" i="37"/>
  <c r="AM76" i="37"/>
  <c r="AL76" i="37"/>
  <c r="AK76" i="37"/>
  <c r="AJ76" i="37"/>
  <c r="AI76" i="37"/>
  <c r="AH76" i="37"/>
  <c r="AG76" i="37"/>
  <c r="AF76" i="37"/>
  <c r="AE76" i="37"/>
  <c r="AD76" i="37"/>
  <c r="AC76" i="37"/>
  <c r="AB76" i="37"/>
  <c r="AA76" i="37"/>
  <c r="Z76" i="37"/>
  <c r="Y76" i="37"/>
  <c r="X76" i="37"/>
  <c r="W76" i="37"/>
  <c r="V76" i="37"/>
  <c r="U76" i="37"/>
  <c r="T76" i="37"/>
  <c r="S76" i="37"/>
  <c r="R76" i="37"/>
  <c r="Q76" i="37"/>
  <c r="P76" i="37"/>
  <c r="O76" i="37"/>
  <c r="N76" i="37"/>
  <c r="M76" i="37"/>
  <c r="L76" i="37"/>
  <c r="K76" i="37"/>
  <c r="J76" i="37"/>
  <c r="I76" i="37"/>
  <c r="BG74" i="37"/>
  <c r="BF74" i="37"/>
  <c r="BE74" i="37"/>
  <c r="BD74" i="37"/>
  <c r="BC74" i="37"/>
  <c r="BB74" i="37"/>
  <c r="BA74" i="37"/>
  <c r="AZ74" i="37"/>
  <c r="AY74" i="37"/>
  <c r="AX74" i="37"/>
  <c r="AW74" i="37"/>
  <c r="AV74" i="37"/>
  <c r="AU74" i="37"/>
  <c r="AT74" i="37"/>
  <c r="AS74" i="37"/>
  <c r="AR74" i="37"/>
  <c r="AQ74" i="37"/>
  <c r="AP74" i="37"/>
  <c r="AO74" i="37"/>
  <c r="AN74" i="37"/>
  <c r="AM74" i="37"/>
  <c r="AL74" i="37"/>
  <c r="AK74" i="37"/>
  <c r="AJ74" i="37"/>
  <c r="AI74" i="37"/>
  <c r="AH74" i="37"/>
  <c r="AG74" i="37"/>
  <c r="AF74" i="37"/>
  <c r="AE74" i="37"/>
  <c r="AD74" i="37"/>
  <c r="AC74" i="37"/>
  <c r="AB74" i="37"/>
  <c r="AA74" i="37"/>
  <c r="Z74" i="37"/>
  <c r="Y74" i="37"/>
  <c r="X74" i="37"/>
  <c r="W74" i="37"/>
  <c r="V74" i="37"/>
  <c r="U74" i="37"/>
  <c r="T74" i="37"/>
  <c r="S74" i="37"/>
  <c r="R74" i="37"/>
  <c r="Q74" i="37"/>
  <c r="P74" i="37"/>
  <c r="O74" i="37"/>
  <c r="N74" i="37"/>
  <c r="M74" i="37"/>
  <c r="L74" i="37"/>
  <c r="K74" i="37"/>
  <c r="J74" i="37"/>
  <c r="I74" i="37"/>
  <c r="BG72" i="37"/>
  <c r="BF72" i="37"/>
  <c r="BE72" i="37"/>
  <c r="BD72" i="37"/>
  <c r="BC72" i="37"/>
  <c r="BB72" i="37"/>
  <c r="BA72" i="37"/>
  <c r="AZ72" i="37"/>
  <c r="AY72" i="37"/>
  <c r="AX72" i="37"/>
  <c r="AW72" i="37"/>
  <c r="AV72" i="37"/>
  <c r="AU72" i="37"/>
  <c r="AT72" i="37"/>
  <c r="AS72" i="37"/>
  <c r="AR72" i="37"/>
  <c r="AQ72" i="37"/>
  <c r="AP72" i="37"/>
  <c r="AO72" i="37"/>
  <c r="AN72" i="37"/>
  <c r="AM72" i="37"/>
  <c r="AL72" i="37"/>
  <c r="AK72" i="37"/>
  <c r="AJ72" i="37"/>
  <c r="AI72" i="37"/>
  <c r="AH72" i="37"/>
  <c r="AG72" i="37"/>
  <c r="AF72" i="37"/>
  <c r="AE72" i="37"/>
  <c r="AD72" i="37"/>
  <c r="AC72" i="37"/>
  <c r="AB72" i="37"/>
  <c r="AA72" i="37"/>
  <c r="Z72" i="37"/>
  <c r="Y72" i="37"/>
  <c r="X72" i="37"/>
  <c r="W72" i="37"/>
  <c r="V72" i="37"/>
  <c r="U72" i="37"/>
  <c r="T72" i="37"/>
  <c r="S72" i="37"/>
  <c r="R72" i="37"/>
  <c r="Q72" i="37"/>
  <c r="P72" i="37"/>
  <c r="O72" i="37"/>
  <c r="N72" i="37"/>
  <c r="M72" i="37"/>
  <c r="L72" i="37"/>
  <c r="K72" i="37"/>
  <c r="J72" i="37"/>
  <c r="I72" i="37"/>
  <c r="BG70" i="37"/>
  <c r="BF70" i="37"/>
  <c r="BE70" i="37"/>
  <c r="BD70" i="37"/>
  <c r="BC70" i="37"/>
  <c r="BB70" i="37"/>
  <c r="BA70" i="37"/>
  <c r="AZ70" i="37"/>
  <c r="AY70" i="37"/>
  <c r="AX70" i="37"/>
  <c r="AW70" i="37"/>
  <c r="AV70" i="37"/>
  <c r="AU70" i="37"/>
  <c r="AT70" i="37"/>
  <c r="AS70" i="37"/>
  <c r="AR70" i="37"/>
  <c r="AQ70" i="37"/>
  <c r="AP70" i="37"/>
  <c r="AO70" i="37"/>
  <c r="AN70" i="37"/>
  <c r="AM70" i="37"/>
  <c r="AL70" i="37"/>
  <c r="AK70" i="37"/>
  <c r="AJ70" i="37"/>
  <c r="AI70" i="37"/>
  <c r="AH70" i="37"/>
  <c r="AG70" i="37"/>
  <c r="AF70" i="37"/>
  <c r="AE70" i="37"/>
  <c r="AD70" i="37"/>
  <c r="AC70" i="37"/>
  <c r="AB70" i="37"/>
  <c r="AA70" i="37"/>
  <c r="Z70" i="37"/>
  <c r="Y70" i="37"/>
  <c r="X70" i="37"/>
  <c r="W70" i="37"/>
  <c r="V70" i="37"/>
  <c r="U70" i="37"/>
  <c r="T70" i="37"/>
  <c r="S70" i="37"/>
  <c r="R70" i="37"/>
  <c r="Q70" i="37"/>
  <c r="P70" i="37"/>
  <c r="O70" i="37"/>
  <c r="N70" i="37"/>
  <c r="M70" i="37"/>
  <c r="L70" i="37"/>
  <c r="K70" i="37"/>
  <c r="J70" i="37"/>
  <c r="I70" i="37"/>
  <c r="BG68" i="37"/>
  <c r="BF68" i="37"/>
  <c r="BE68" i="37"/>
  <c r="BD68" i="37"/>
  <c r="BC68" i="37"/>
  <c r="BB68" i="37"/>
  <c r="BA68" i="37"/>
  <c r="AZ68" i="37"/>
  <c r="AY68" i="37"/>
  <c r="AX68" i="37"/>
  <c r="AW68" i="37"/>
  <c r="AV68" i="37"/>
  <c r="AU68" i="37"/>
  <c r="AT68" i="37"/>
  <c r="AS68" i="37"/>
  <c r="AR68" i="37"/>
  <c r="AQ68" i="37"/>
  <c r="AP68" i="37"/>
  <c r="AO68" i="37"/>
  <c r="AN68" i="37"/>
  <c r="AM68" i="37"/>
  <c r="AL68" i="37"/>
  <c r="AK68" i="37"/>
  <c r="AJ68" i="37"/>
  <c r="AI68" i="37"/>
  <c r="AH68" i="37"/>
  <c r="AG68" i="37"/>
  <c r="AF68" i="37"/>
  <c r="AE68" i="37"/>
  <c r="AD68" i="37"/>
  <c r="AC68" i="37"/>
  <c r="AB68" i="37"/>
  <c r="AA68" i="37"/>
  <c r="Z68" i="37"/>
  <c r="Y68" i="37"/>
  <c r="X68" i="37"/>
  <c r="W68" i="37"/>
  <c r="V68" i="37"/>
  <c r="U68" i="37"/>
  <c r="T68" i="37"/>
  <c r="S68" i="37"/>
  <c r="R68" i="37"/>
  <c r="Q68" i="37"/>
  <c r="P68" i="37"/>
  <c r="O68" i="37"/>
  <c r="N68" i="37"/>
  <c r="M68" i="37"/>
  <c r="L68" i="37"/>
  <c r="K68" i="37"/>
  <c r="J68" i="37"/>
  <c r="I68" i="37"/>
  <c r="BG66" i="37"/>
  <c r="BF66" i="37"/>
  <c r="BE66" i="37"/>
  <c r="BD66" i="37"/>
  <c r="BC66" i="37"/>
  <c r="BB66" i="37"/>
  <c r="BA66" i="37"/>
  <c r="AZ66" i="37"/>
  <c r="AY66" i="37"/>
  <c r="AX66" i="37"/>
  <c r="AW66" i="37"/>
  <c r="AV66" i="37"/>
  <c r="AU66" i="37"/>
  <c r="AT66" i="37"/>
  <c r="AS66" i="37"/>
  <c r="AR66" i="37"/>
  <c r="AQ66" i="37"/>
  <c r="AP66" i="37"/>
  <c r="AO66" i="37"/>
  <c r="AN66" i="37"/>
  <c r="AM66" i="37"/>
  <c r="AL66" i="37"/>
  <c r="AK66" i="37"/>
  <c r="AJ66" i="37"/>
  <c r="AI66" i="37"/>
  <c r="AH66" i="37"/>
  <c r="AG66" i="37"/>
  <c r="AF66" i="37"/>
  <c r="AE66" i="37"/>
  <c r="AD66" i="37"/>
  <c r="AC66" i="37"/>
  <c r="AB66" i="37"/>
  <c r="AA66" i="37"/>
  <c r="Z66" i="37"/>
  <c r="Y66" i="37"/>
  <c r="X66" i="37"/>
  <c r="W66" i="37"/>
  <c r="V66" i="37"/>
  <c r="U66" i="37"/>
  <c r="T66" i="37"/>
  <c r="S66" i="37"/>
  <c r="R66" i="37"/>
  <c r="Q66" i="37"/>
  <c r="P66" i="37"/>
  <c r="O66" i="37"/>
  <c r="N66" i="37"/>
  <c r="M66" i="37"/>
  <c r="L66" i="37"/>
  <c r="K66" i="37"/>
  <c r="J66" i="37"/>
  <c r="I66" i="37"/>
  <c r="BG64" i="37"/>
  <c r="BF64" i="37"/>
  <c r="BE64" i="37"/>
  <c r="BD64" i="37"/>
  <c r="BC64" i="37"/>
  <c r="BB64" i="37"/>
  <c r="BA64" i="37"/>
  <c r="AZ64" i="37"/>
  <c r="AY64" i="37"/>
  <c r="AX64" i="37"/>
  <c r="AW64" i="37"/>
  <c r="AV64" i="37"/>
  <c r="AU64" i="37"/>
  <c r="AT64" i="37"/>
  <c r="AS64" i="37"/>
  <c r="AR64" i="37"/>
  <c r="AQ64" i="37"/>
  <c r="AP64" i="37"/>
  <c r="AO64" i="37"/>
  <c r="AN64" i="37"/>
  <c r="AM64" i="37"/>
  <c r="AL64" i="37"/>
  <c r="AK64" i="37"/>
  <c r="AJ64" i="37"/>
  <c r="AI64" i="37"/>
  <c r="AH64" i="37"/>
  <c r="AG64" i="37"/>
  <c r="AF64" i="37"/>
  <c r="AE64" i="37"/>
  <c r="AD64" i="37"/>
  <c r="AC64" i="37"/>
  <c r="AB64" i="37"/>
  <c r="AA64" i="37"/>
  <c r="Z64" i="37"/>
  <c r="Y64" i="37"/>
  <c r="X64" i="37"/>
  <c r="W64" i="37"/>
  <c r="V64" i="37"/>
  <c r="U64" i="37"/>
  <c r="T64" i="37"/>
  <c r="S64" i="37"/>
  <c r="R64" i="37"/>
  <c r="Q64" i="37"/>
  <c r="P64" i="37"/>
  <c r="O64" i="37"/>
  <c r="N64" i="37"/>
  <c r="M64" i="37"/>
  <c r="L64" i="37"/>
  <c r="K64" i="37"/>
  <c r="J64" i="37"/>
  <c r="I64" i="37"/>
  <c r="BG62" i="37"/>
  <c r="BF62" i="37"/>
  <c r="BE62" i="37"/>
  <c r="BD62" i="37"/>
  <c r="BC62" i="37"/>
  <c r="BB62" i="37"/>
  <c r="BA62" i="37"/>
  <c r="AZ62" i="37"/>
  <c r="AY62" i="37"/>
  <c r="AX62" i="37"/>
  <c r="AW62" i="37"/>
  <c r="AV62" i="37"/>
  <c r="AU62" i="37"/>
  <c r="AT62" i="37"/>
  <c r="AS62" i="37"/>
  <c r="AR62" i="37"/>
  <c r="AQ62" i="37"/>
  <c r="AP62" i="37"/>
  <c r="AO62" i="37"/>
  <c r="AN62" i="37"/>
  <c r="AM62" i="37"/>
  <c r="AL62" i="37"/>
  <c r="AK62" i="37"/>
  <c r="AJ62" i="37"/>
  <c r="AI62" i="37"/>
  <c r="AH62" i="37"/>
  <c r="AG62" i="37"/>
  <c r="AF62" i="37"/>
  <c r="AE62" i="37"/>
  <c r="AD62" i="37"/>
  <c r="AC62" i="37"/>
  <c r="AB62" i="37"/>
  <c r="AA62" i="37"/>
  <c r="Z62" i="37"/>
  <c r="Y62" i="37"/>
  <c r="X62" i="37"/>
  <c r="W62" i="37"/>
  <c r="V62" i="37"/>
  <c r="U62" i="37"/>
  <c r="T62" i="37"/>
  <c r="S62" i="37"/>
  <c r="R62" i="37"/>
  <c r="Q62" i="37"/>
  <c r="P62" i="37"/>
  <c r="O62" i="37"/>
  <c r="N62" i="37"/>
  <c r="M62" i="37"/>
  <c r="L62" i="37"/>
  <c r="K62" i="37"/>
  <c r="J62" i="37"/>
  <c r="I62" i="37"/>
  <c r="BG60" i="37"/>
  <c r="BF60" i="37"/>
  <c r="BE60" i="37"/>
  <c r="BD60" i="37"/>
  <c r="BC60" i="37"/>
  <c r="BB60" i="37"/>
  <c r="BA60" i="37"/>
  <c r="AZ60" i="37"/>
  <c r="AY60" i="37"/>
  <c r="AX60" i="37"/>
  <c r="AW60" i="37"/>
  <c r="AV60" i="37"/>
  <c r="AU60" i="37"/>
  <c r="AT60" i="37"/>
  <c r="AS60" i="37"/>
  <c r="AR60" i="37"/>
  <c r="AQ60" i="37"/>
  <c r="AP60" i="37"/>
  <c r="AO60" i="37"/>
  <c r="AN60" i="37"/>
  <c r="AM60" i="37"/>
  <c r="AL60" i="37"/>
  <c r="AK60" i="37"/>
  <c r="AJ60" i="37"/>
  <c r="AI60" i="37"/>
  <c r="AH60" i="37"/>
  <c r="AG60" i="37"/>
  <c r="AF60" i="37"/>
  <c r="AE60" i="37"/>
  <c r="AD60" i="37"/>
  <c r="AC60" i="37"/>
  <c r="AB60" i="37"/>
  <c r="AA60" i="37"/>
  <c r="Z60" i="37"/>
  <c r="Y60" i="37"/>
  <c r="X60" i="37"/>
  <c r="W60" i="37"/>
  <c r="V60" i="37"/>
  <c r="U60" i="37"/>
  <c r="T60" i="37"/>
  <c r="S60" i="37"/>
  <c r="R60" i="37"/>
  <c r="Q60" i="37"/>
  <c r="P60" i="37"/>
  <c r="O60" i="37"/>
  <c r="N60" i="37"/>
  <c r="M60" i="37"/>
  <c r="L60" i="37"/>
  <c r="K60" i="37"/>
  <c r="J60" i="37"/>
  <c r="I60" i="37"/>
  <c r="BG58" i="37"/>
  <c r="BF58" i="37"/>
  <c r="BE58" i="37"/>
  <c r="BD58" i="37"/>
  <c r="BC58" i="37"/>
  <c r="BB58" i="37"/>
  <c r="BA58" i="37"/>
  <c r="AZ58" i="37"/>
  <c r="AY58" i="37"/>
  <c r="AX58" i="37"/>
  <c r="AW58" i="37"/>
  <c r="AV58" i="37"/>
  <c r="AU58" i="37"/>
  <c r="AT58" i="37"/>
  <c r="AS58" i="37"/>
  <c r="AR58" i="37"/>
  <c r="AQ58" i="37"/>
  <c r="AP58" i="37"/>
  <c r="AO58" i="37"/>
  <c r="AN58" i="37"/>
  <c r="AM58" i="37"/>
  <c r="AL58" i="37"/>
  <c r="AK58" i="37"/>
  <c r="AJ58" i="37"/>
  <c r="AI58" i="37"/>
  <c r="AH58" i="37"/>
  <c r="AG58" i="37"/>
  <c r="AF58" i="37"/>
  <c r="AE58" i="37"/>
  <c r="AD58" i="37"/>
  <c r="AC58" i="37"/>
  <c r="AB58" i="37"/>
  <c r="AA58" i="37"/>
  <c r="Z58" i="37"/>
  <c r="Y58" i="37"/>
  <c r="X58" i="37"/>
  <c r="W58" i="37"/>
  <c r="V58" i="37"/>
  <c r="U58" i="37"/>
  <c r="T58" i="37"/>
  <c r="S58" i="37"/>
  <c r="R58" i="37"/>
  <c r="Q58" i="37"/>
  <c r="P58" i="37"/>
  <c r="O58" i="37"/>
  <c r="N58" i="37"/>
  <c r="M58" i="37"/>
  <c r="L58" i="37"/>
  <c r="K58" i="37"/>
  <c r="J58" i="37"/>
  <c r="I58" i="37"/>
  <c r="BG56" i="37"/>
  <c r="BF56" i="37"/>
  <c r="BE56" i="37"/>
  <c r="BD56" i="37"/>
  <c r="BC56" i="37"/>
  <c r="BB56" i="37"/>
  <c r="BA56" i="37"/>
  <c r="AZ56" i="37"/>
  <c r="AY56" i="37"/>
  <c r="AX56" i="37"/>
  <c r="AW56" i="37"/>
  <c r="AV56" i="37"/>
  <c r="AU56" i="37"/>
  <c r="AT56" i="37"/>
  <c r="AS56" i="37"/>
  <c r="AR56" i="37"/>
  <c r="AQ56" i="37"/>
  <c r="AP56" i="37"/>
  <c r="AO56" i="37"/>
  <c r="AN56" i="37"/>
  <c r="AM56" i="37"/>
  <c r="AL56" i="37"/>
  <c r="AK56" i="37"/>
  <c r="AJ56" i="37"/>
  <c r="AI56" i="37"/>
  <c r="AH56" i="37"/>
  <c r="AG56" i="37"/>
  <c r="AF56" i="37"/>
  <c r="AE56" i="37"/>
  <c r="AD56" i="37"/>
  <c r="AC56" i="37"/>
  <c r="AB56" i="37"/>
  <c r="AA56" i="37"/>
  <c r="Z56" i="37"/>
  <c r="Y56" i="37"/>
  <c r="X56" i="37"/>
  <c r="W56" i="37"/>
  <c r="V56" i="37"/>
  <c r="U56" i="37"/>
  <c r="T56" i="37"/>
  <c r="S56" i="37"/>
  <c r="R56" i="37"/>
  <c r="Q56" i="37"/>
  <c r="P56" i="37"/>
  <c r="O56" i="37"/>
  <c r="N56" i="37"/>
  <c r="M56" i="37"/>
  <c r="L56" i="37"/>
  <c r="K56" i="37"/>
  <c r="J56" i="37"/>
  <c r="I56" i="37"/>
  <c r="BG54" i="37"/>
  <c r="BF54" i="37"/>
  <c r="BE54" i="37"/>
  <c r="BD54" i="37"/>
  <c r="BC54" i="37"/>
  <c r="BB54" i="37"/>
  <c r="BA54" i="37"/>
  <c r="AZ54" i="37"/>
  <c r="AY54" i="37"/>
  <c r="AX54" i="37"/>
  <c r="AW54" i="37"/>
  <c r="AV54" i="37"/>
  <c r="AU54" i="37"/>
  <c r="AT54" i="37"/>
  <c r="AS54" i="37"/>
  <c r="AR54" i="37"/>
  <c r="AQ54" i="37"/>
  <c r="AP54" i="37"/>
  <c r="AO54" i="37"/>
  <c r="AN54" i="37"/>
  <c r="AM54" i="37"/>
  <c r="AL54" i="37"/>
  <c r="AK54" i="37"/>
  <c r="AJ54" i="37"/>
  <c r="AI54" i="37"/>
  <c r="AH54" i="37"/>
  <c r="AG54" i="37"/>
  <c r="AF54" i="37"/>
  <c r="AE54" i="37"/>
  <c r="AD54" i="37"/>
  <c r="AC54" i="37"/>
  <c r="AB54" i="37"/>
  <c r="AA54" i="37"/>
  <c r="Z54" i="37"/>
  <c r="Y54" i="37"/>
  <c r="X54" i="37"/>
  <c r="W54" i="37"/>
  <c r="V54" i="37"/>
  <c r="U54" i="37"/>
  <c r="T54" i="37"/>
  <c r="S54" i="37"/>
  <c r="R54" i="37"/>
  <c r="Q54" i="37"/>
  <c r="P54" i="37"/>
  <c r="O54" i="37"/>
  <c r="N54" i="37"/>
  <c r="M54" i="37"/>
  <c r="L54" i="37"/>
  <c r="K54" i="37"/>
  <c r="J54" i="37"/>
  <c r="I54" i="37"/>
  <c r="BG52" i="37"/>
  <c r="BF52" i="37"/>
  <c r="BE52" i="37"/>
  <c r="BD52" i="37"/>
  <c r="BC52" i="37"/>
  <c r="BB52" i="37"/>
  <c r="BA52" i="37"/>
  <c r="AZ52" i="37"/>
  <c r="AY52" i="37"/>
  <c r="AX52" i="37"/>
  <c r="AW52" i="37"/>
  <c r="AV52" i="37"/>
  <c r="AU52" i="37"/>
  <c r="AT52" i="37"/>
  <c r="AS52" i="37"/>
  <c r="AR52" i="37"/>
  <c r="AQ52" i="37"/>
  <c r="AP52" i="37"/>
  <c r="AO52" i="37"/>
  <c r="AN52" i="37"/>
  <c r="AM52" i="37"/>
  <c r="AL52" i="37"/>
  <c r="AK52" i="37"/>
  <c r="AJ52" i="37"/>
  <c r="AI52" i="37"/>
  <c r="AH52" i="37"/>
  <c r="AG52" i="37"/>
  <c r="AF52" i="37"/>
  <c r="AE52" i="37"/>
  <c r="AD52" i="37"/>
  <c r="AC52" i="37"/>
  <c r="AB52" i="37"/>
  <c r="AA52" i="37"/>
  <c r="Z52" i="37"/>
  <c r="Y52" i="37"/>
  <c r="X52" i="37"/>
  <c r="W52" i="37"/>
  <c r="V52" i="37"/>
  <c r="U52" i="37"/>
  <c r="T52" i="37"/>
  <c r="S52" i="37"/>
  <c r="R52" i="37"/>
  <c r="Q52" i="37"/>
  <c r="P52" i="37"/>
  <c r="O52" i="37"/>
  <c r="N52" i="37"/>
  <c r="M52" i="37"/>
  <c r="L52" i="37"/>
  <c r="K52" i="37"/>
  <c r="J52" i="37"/>
  <c r="I52" i="37"/>
  <c r="BG50" i="37"/>
  <c r="BF50" i="37"/>
  <c r="BE50" i="37"/>
  <c r="BD50" i="37"/>
  <c r="BC50" i="37"/>
  <c r="BB50" i="37"/>
  <c r="BA50" i="37"/>
  <c r="AZ50" i="37"/>
  <c r="AY50" i="37"/>
  <c r="AX50" i="37"/>
  <c r="AW50" i="37"/>
  <c r="AV50" i="37"/>
  <c r="AU50" i="37"/>
  <c r="AT50" i="37"/>
  <c r="AS50" i="37"/>
  <c r="AR50" i="37"/>
  <c r="AQ50" i="37"/>
  <c r="AP50" i="37"/>
  <c r="AO50" i="37"/>
  <c r="AN50" i="37"/>
  <c r="AM50" i="37"/>
  <c r="AL50" i="37"/>
  <c r="AK50" i="37"/>
  <c r="AJ50" i="37"/>
  <c r="AI50" i="37"/>
  <c r="AH50" i="37"/>
  <c r="AG50" i="37"/>
  <c r="AF50" i="37"/>
  <c r="AE50" i="37"/>
  <c r="AD50" i="37"/>
  <c r="AC50" i="37"/>
  <c r="AB50" i="37"/>
  <c r="AA50" i="37"/>
  <c r="Z50" i="37"/>
  <c r="Y50" i="37"/>
  <c r="X50" i="37"/>
  <c r="W50" i="37"/>
  <c r="V50" i="37"/>
  <c r="U50" i="37"/>
  <c r="T50" i="37"/>
  <c r="S50" i="37"/>
  <c r="R50" i="37"/>
  <c r="Q50" i="37"/>
  <c r="P50" i="37"/>
  <c r="O50" i="37"/>
  <c r="N50" i="37"/>
  <c r="M50" i="37"/>
  <c r="L50" i="37"/>
  <c r="K50" i="37"/>
  <c r="J50" i="37"/>
  <c r="I50" i="37"/>
  <c r="BG48" i="37"/>
  <c r="BF48" i="37"/>
  <c r="BE48" i="37"/>
  <c r="BD48" i="37"/>
  <c r="BC48" i="37"/>
  <c r="BB48" i="37"/>
  <c r="BA48" i="37"/>
  <c r="AZ48" i="37"/>
  <c r="AY48" i="37"/>
  <c r="AX48" i="37"/>
  <c r="AW48" i="37"/>
  <c r="AV48" i="37"/>
  <c r="AU48" i="37"/>
  <c r="AT48" i="37"/>
  <c r="AS48" i="37"/>
  <c r="AR48" i="37"/>
  <c r="AQ48" i="37"/>
  <c r="AP48" i="37"/>
  <c r="AO48" i="37"/>
  <c r="AN48" i="37"/>
  <c r="AM48" i="37"/>
  <c r="AL48" i="37"/>
  <c r="AK48" i="37"/>
  <c r="AJ48" i="37"/>
  <c r="AI48" i="37"/>
  <c r="AH48" i="37"/>
  <c r="AG48" i="37"/>
  <c r="AF48" i="37"/>
  <c r="AE48" i="37"/>
  <c r="AD48" i="37"/>
  <c r="AC48" i="37"/>
  <c r="AB48" i="37"/>
  <c r="AA48" i="37"/>
  <c r="Z48" i="37"/>
  <c r="Y48" i="37"/>
  <c r="X48" i="37"/>
  <c r="W48" i="37"/>
  <c r="V48" i="37"/>
  <c r="U48" i="37"/>
  <c r="T48" i="37"/>
  <c r="S48" i="37"/>
  <c r="R48" i="37"/>
  <c r="Q48" i="37"/>
  <c r="P48" i="37"/>
  <c r="O48" i="37"/>
  <c r="N48" i="37"/>
  <c r="M48" i="37"/>
  <c r="L48" i="37"/>
  <c r="K48" i="37"/>
  <c r="J48" i="37"/>
  <c r="I48" i="37"/>
  <c r="BG46" i="37"/>
  <c r="BF46" i="37"/>
  <c r="BE46" i="37"/>
  <c r="BD46" i="37"/>
  <c r="BC46" i="37"/>
  <c r="BB46" i="37"/>
  <c r="BA46" i="37"/>
  <c r="AZ46" i="37"/>
  <c r="AY46" i="37"/>
  <c r="AX46" i="37"/>
  <c r="AW46" i="37"/>
  <c r="AV46" i="37"/>
  <c r="AU46" i="37"/>
  <c r="AT46" i="37"/>
  <c r="AS46" i="37"/>
  <c r="AR46" i="37"/>
  <c r="AQ46" i="37"/>
  <c r="AP46" i="37"/>
  <c r="AO46" i="37"/>
  <c r="AN46" i="37"/>
  <c r="AM46" i="37"/>
  <c r="AL46" i="37"/>
  <c r="AK46" i="37"/>
  <c r="AJ46" i="37"/>
  <c r="AI46" i="37"/>
  <c r="AH46" i="37"/>
  <c r="AG46" i="37"/>
  <c r="AF46" i="37"/>
  <c r="AE46" i="37"/>
  <c r="AD46" i="37"/>
  <c r="AC46" i="37"/>
  <c r="AB46" i="37"/>
  <c r="AA46" i="37"/>
  <c r="Z46" i="37"/>
  <c r="Y46" i="37"/>
  <c r="X46" i="37"/>
  <c r="W46" i="37"/>
  <c r="V46" i="37"/>
  <c r="U46" i="37"/>
  <c r="T46" i="37"/>
  <c r="S46" i="37"/>
  <c r="R46" i="37"/>
  <c r="Q46" i="37"/>
  <c r="P46" i="37"/>
  <c r="O46" i="37"/>
  <c r="N46" i="37"/>
  <c r="M46" i="37"/>
  <c r="L46" i="37"/>
  <c r="K46" i="37"/>
  <c r="J46" i="37"/>
  <c r="I46" i="37"/>
  <c r="BG44" i="37"/>
  <c r="BF44" i="37"/>
  <c r="BE44" i="37"/>
  <c r="BD44" i="37"/>
  <c r="BC44" i="37"/>
  <c r="BB44" i="37"/>
  <c r="BA44" i="37"/>
  <c r="AZ44" i="37"/>
  <c r="AY44" i="37"/>
  <c r="AX44" i="37"/>
  <c r="AW44" i="37"/>
  <c r="AV44" i="37"/>
  <c r="AU44" i="37"/>
  <c r="AT44" i="37"/>
  <c r="AS44" i="37"/>
  <c r="AR44" i="37"/>
  <c r="AQ44" i="37"/>
  <c r="AP44" i="37"/>
  <c r="AO44" i="37"/>
  <c r="AN44" i="37"/>
  <c r="AM44" i="37"/>
  <c r="AL44" i="37"/>
  <c r="AK44" i="37"/>
  <c r="AJ44" i="37"/>
  <c r="AI44" i="37"/>
  <c r="AH44" i="37"/>
  <c r="AG44" i="37"/>
  <c r="AF44" i="37"/>
  <c r="AE44" i="37"/>
  <c r="AD44" i="37"/>
  <c r="AC44" i="37"/>
  <c r="AB44" i="37"/>
  <c r="AA44" i="37"/>
  <c r="Z44" i="37"/>
  <c r="Y44" i="37"/>
  <c r="X44" i="37"/>
  <c r="W44" i="37"/>
  <c r="V44" i="37"/>
  <c r="U44" i="37"/>
  <c r="T44" i="37"/>
  <c r="S44" i="37"/>
  <c r="R44" i="37"/>
  <c r="Q44" i="37"/>
  <c r="P44" i="37"/>
  <c r="O44" i="37"/>
  <c r="N44" i="37"/>
  <c r="M44" i="37"/>
  <c r="L44" i="37"/>
  <c r="K44" i="37"/>
  <c r="J44" i="37"/>
  <c r="I44" i="37"/>
  <c r="BG42" i="37"/>
  <c r="BF42" i="37"/>
  <c r="BE42" i="37"/>
  <c r="BD42" i="37"/>
  <c r="BC42" i="37"/>
  <c r="BB42" i="37"/>
  <c r="BA42" i="37"/>
  <c r="AZ42" i="37"/>
  <c r="AY42" i="37"/>
  <c r="AX42" i="37"/>
  <c r="AW42" i="37"/>
  <c r="AV42" i="37"/>
  <c r="AU42" i="37"/>
  <c r="AT42" i="37"/>
  <c r="AS42" i="37"/>
  <c r="AR42" i="37"/>
  <c r="AQ42" i="37"/>
  <c r="AP42" i="37"/>
  <c r="AO42" i="37"/>
  <c r="AN42" i="37"/>
  <c r="AM42" i="37"/>
  <c r="AL42" i="37"/>
  <c r="AK42" i="37"/>
  <c r="AJ42" i="37"/>
  <c r="AI42" i="37"/>
  <c r="AH42" i="37"/>
  <c r="AG42" i="37"/>
  <c r="AF42" i="37"/>
  <c r="AE42" i="37"/>
  <c r="AD42" i="37"/>
  <c r="AC42" i="37"/>
  <c r="AB42" i="37"/>
  <c r="AA42" i="37"/>
  <c r="Z42" i="37"/>
  <c r="Y42" i="37"/>
  <c r="X42" i="37"/>
  <c r="W42" i="37"/>
  <c r="V42" i="37"/>
  <c r="U42" i="37"/>
  <c r="T42" i="37"/>
  <c r="S42" i="37"/>
  <c r="R42" i="37"/>
  <c r="Q42" i="37"/>
  <c r="P42" i="37"/>
  <c r="O42" i="37"/>
  <c r="N42" i="37"/>
  <c r="M42" i="37"/>
  <c r="L42" i="37"/>
  <c r="K42" i="37"/>
  <c r="J42" i="37"/>
  <c r="I42" i="37"/>
  <c r="BG40" i="37"/>
  <c r="BF40" i="37"/>
  <c r="BE40" i="37"/>
  <c r="BD40" i="37"/>
  <c r="BC40" i="37"/>
  <c r="BB40" i="37"/>
  <c r="BA40" i="37"/>
  <c r="AZ40" i="37"/>
  <c r="AY40" i="37"/>
  <c r="AX40" i="37"/>
  <c r="AW40" i="37"/>
  <c r="AV40" i="37"/>
  <c r="AU40" i="37"/>
  <c r="AT40" i="37"/>
  <c r="AS40" i="37"/>
  <c r="AR40" i="37"/>
  <c r="AQ40" i="37"/>
  <c r="AP40" i="37"/>
  <c r="AO40" i="37"/>
  <c r="AN40" i="37"/>
  <c r="AM40" i="37"/>
  <c r="AL40" i="37"/>
  <c r="AK40" i="37"/>
  <c r="AJ40" i="37"/>
  <c r="AI40" i="37"/>
  <c r="AH40" i="37"/>
  <c r="AG40" i="37"/>
  <c r="AF40" i="37"/>
  <c r="AE40" i="37"/>
  <c r="AD40" i="37"/>
  <c r="AC40" i="37"/>
  <c r="AB40" i="37"/>
  <c r="AA40" i="37"/>
  <c r="Z40" i="37"/>
  <c r="Y40" i="37"/>
  <c r="X40" i="37"/>
  <c r="W40" i="37"/>
  <c r="V40" i="37"/>
  <c r="U40" i="37"/>
  <c r="T40" i="37"/>
  <c r="S40" i="37"/>
  <c r="R40" i="37"/>
  <c r="Q40" i="37"/>
  <c r="P40" i="37"/>
  <c r="O40" i="37"/>
  <c r="N40" i="37"/>
  <c r="M40" i="37"/>
  <c r="L40" i="37"/>
  <c r="K40" i="37"/>
  <c r="J40" i="37"/>
  <c r="I40" i="37"/>
  <c r="BG38" i="37"/>
  <c r="BF38" i="37"/>
  <c r="BE38" i="37"/>
  <c r="BD38" i="37"/>
  <c r="BC38" i="37"/>
  <c r="BB38" i="37"/>
  <c r="BA38" i="37"/>
  <c r="AZ38" i="37"/>
  <c r="AY38" i="37"/>
  <c r="AX38" i="37"/>
  <c r="AW38" i="37"/>
  <c r="AV38" i="37"/>
  <c r="AU38" i="37"/>
  <c r="AT38" i="37"/>
  <c r="AS38" i="37"/>
  <c r="AR38" i="37"/>
  <c r="AQ38" i="37"/>
  <c r="AP38" i="37"/>
  <c r="AO38" i="37"/>
  <c r="AN38" i="37"/>
  <c r="AM38" i="37"/>
  <c r="AL38" i="37"/>
  <c r="AK38" i="37"/>
  <c r="AJ38" i="37"/>
  <c r="AI38" i="37"/>
  <c r="AH38" i="37"/>
  <c r="AG38" i="37"/>
  <c r="AF38" i="37"/>
  <c r="AE38" i="37"/>
  <c r="AD38" i="37"/>
  <c r="AC38" i="37"/>
  <c r="AB38" i="37"/>
  <c r="AA38" i="37"/>
  <c r="Z38" i="37"/>
  <c r="Y38" i="37"/>
  <c r="X38" i="37"/>
  <c r="W38" i="37"/>
  <c r="V38" i="37"/>
  <c r="U38" i="37"/>
  <c r="T38" i="37"/>
  <c r="S38" i="37"/>
  <c r="R38" i="37"/>
  <c r="Q38" i="37"/>
  <c r="P38" i="37"/>
  <c r="O38" i="37"/>
  <c r="N38" i="37"/>
  <c r="M38" i="37"/>
  <c r="L38" i="37"/>
  <c r="K38" i="37"/>
  <c r="J38" i="37"/>
  <c r="I38" i="37"/>
  <c r="BG36" i="37"/>
  <c r="BF36" i="37"/>
  <c r="BE36" i="37"/>
  <c r="BD36" i="37"/>
  <c r="BC36" i="37"/>
  <c r="BB36" i="37"/>
  <c r="BA36" i="37"/>
  <c r="AZ36" i="37"/>
  <c r="AY36" i="37"/>
  <c r="AX36" i="37"/>
  <c r="AW36" i="37"/>
  <c r="AV36" i="37"/>
  <c r="AU36" i="37"/>
  <c r="AT36" i="37"/>
  <c r="AS36" i="37"/>
  <c r="AR36" i="37"/>
  <c r="AQ36" i="37"/>
  <c r="AP36" i="37"/>
  <c r="AO36" i="37"/>
  <c r="AN36" i="37"/>
  <c r="AM36" i="37"/>
  <c r="AL36" i="37"/>
  <c r="AK36" i="37"/>
  <c r="AJ36" i="37"/>
  <c r="AI36" i="37"/>
  <c r="AH36" i="37"/>
  <c r="AG36" i="37"/>
  <c r="AF36" i="37"/>
  <c r="AE36" i="37"/>
  <c r="AD36" i="37"/>
  <c r="AC36" i="37"/>
  <c r="AB36" i="37"/>
  <c r="AA36" i="37"/>
  <c r="Z36" i="37"/>
  <c r="Y36" i="37"/>
  <c r="X36" i="37"/>
  <c r="W36" i="37"/>
  <c r="V36" i="37"/>
  <c r="U36" i="37"/>
  <c r="T36" i="37"/>
  <c r="S36" i="37"/>
  <c r="R36" i="37"/>
  <c r="Q36" i="37"/>
  <c r="P36" i="37"/>
  <c r="O36" i="37"/>
  <c r="N36" i="37"/>
  <c r="M36" i="37"/>
  <c r="L36" i="37"/>
  <c r="K36" i="37"/>
  <c r="J36" i="37"/>
  <c r="I36" i="37"/>
  <c r="BG34" i="37"/>
  <c r="BF34" i="37"/>
  <c r="BE34" i="37"/>
  <c r="BD34" i="37"/>
  <c r="BC34" i="37"/>
  <c r="BB34" i="37"/>
  <c r="BA34" i="37"/>
  <c r="AZ34" i="37"/>
  <c r="AY34" i="37"/>
  <c r="AX34" i="37"/>
  <c r="AW34" i="37"/>
  <c r="AV34" i="37"/>
  <c r="AU34" i="37"/>
  <c r="AT34" i="37"/>
  <c r="AS34" i="37"/>
  <c r="AR34" i="37"/>
  <c r="AQ34" i="37"/>
  <c r="AP34" i="37"/>
  <c r="AO34" i="37"/>
  <c r="AN34" i="37"/>
  <c r="AM34" i="37"/>
  <c r="AL34" i="37"/>
  <c r="AK34" i="37"/>
  <c r="AJ34" i="37"/>
  <c r="AI34" i="37"/>
  <c r="AH34" i="37"/>
  <c r="AG34" i="37"/>
  <c r="AF34" i="37"/>
  <c r="AE34" i="37"/>
  <c r="AD34" i="37"/>
  <c r="AC34" i="37"/>
  <c r="AB34" i="37"/>
  <c r="AA34" i="37"/>
  <c r="Z34" i="37"/>
  <c r="Y34" i="37"/>
  <c r="X34" i="37"/>
  <c r="W34" i="37"/>
  <c r="V34" i="37"/>
  <c r="U34" i="37"/>
  <c r="T34" i="37"/>
  <c r="S34" i="37"/>
  <c r="R34" i="37"/>
  <c r="Q34" i="37"/>
  <c r="P34" i="37"/>
  <c r="O34" i="37"/>
  <c r="N34" i="37"/>
  <c r="M34" i="37"/>
  <c r="L34" i="37"/>
  <c r="K34" i="37"/>
  <c r="J34" i="37"/>
  <c r="I34" i="37"/>
  <c r="BG32" i="37"/>
  <c r="BF32" i="37"/>
  <c r="BE32" i="37"/>
  <c r="BD32" i="37"/>
  <c r="BC32" i="37"/>
  <c r="BB32" i="37"/>
  <c r="BA32" i="37"/>
  <c r="AZ32" i="37"/>
  <c r="AY32" i="37"/>
  <c r="AX32" i="37"/>
  <c r="AW32" i="37"/>
  <c r="AV32" i="37"/>
  <c r="AU32" i="37"/>
  <c r="AT32" i="37"/>
  <c r="AS32" i="37"/>
  <c r="AR32" i="37"/>
  <c r="AQ32" i="37"/>
  <c r="AP32" i="37"/>
  <c r="AO32" i="37"/>
  <c r="AN32" i="37"/>
  <c r="AM32" i="37"/>
  <c r="AL32" i="37"/>
  <c r="AK32" i="37"/>
  <c r="AJ32" i="37"/>
  <c r="AI32" i="37"/>
  <c r="AH32" i="37"/>
  <c r="AG32" i="37"/>
  <c r="AF32" i="37"/>
  <c r="AE32" i="37"/>
  <c r="AD32" i="37"/>
  <c r="AC32" i="37"/>
  <c r="AB32" i="37"/>
  <c r="AA32" i="37"/>
  <c r="Z32" i="37"/>
  <c r="Y32" i="37"/>
  <c r="X32" i="37"/>
  <c r="W32" i="37"/>
  <c r="V32" i="37"/>
  <c r="U32" i="37"/>
  <c r="T32" i="37"/>
  <c r="S32" i="37"/>
  <c r="R32" i="37"/>
  <c r="Q32" i="37"/>
  <c r="P32" i="37"/>
  <c r="O32" i="37"/>
  <c r="N32" i="37"/>
  <c r="M32" i="37"/>
  <c r="L32" i="37"/>
  <c r="K32" i="37"/>
  <c r="J32" i="37"/>
  <c r="I32" i="37"/>
  <c r="BG30" i="37"/>
  <c r="BF30" i="37"/>
  <c r="BE30" i="37"/>
  <c r="BD30" i="37"/>
  <c r="BC30" i="37"/>
  <c r="BB30" i="37"/>
  <c r="BA30" i="37"/>
  <c r="AZ30" i="37"/>
  <c r="AY30" i="37"/>
  <c r="AX30" i="37"/>
  <c r="AW30" i="37"/>
  <c r="AV30" i="37"/>
  <c r="AU30" i="37"/>
  <c r="AT30" i="37"/>
  <c r="AS30" i="37"/>
  <c r="AR30" i="37"/>
  <c r="AQ30" i="37"/>
  <c r="AP30" i="37"/>
  <c r="AO30" i="37"/>
  <c r="AN30" i="37"/>
  <c r="AM30" i="37"/>
  <c r="AL30" i="37"/>
  <c r="AK30" i="37"/>
  <c r="AJ30" i="37"/>
  <c r="AI30" i="37"/>
  <c r="AH30" i="37"/>
  <c r="AG30" i="37"/>
  <c r="AF30" i="37"/>
  <c r="AE30" i="37"/>
  <c r="AD30" i="37"/>
  <c r="AC30" i="37"/>
  <c r="AB30" i="37"/>
  <c r="AA30" i="37"/>
  <c r="Z30" i="37"/>
  <c r="Y30" i="37"/>
  <c r="X30" i="37"/>
  <c r="W30" i="37"/>
  <c r="V30" i="37"/>
  <c r="U30" i="37"/>
  <c r="T30" i="37"/>
  <c r="S30" i="37"/>
  <c r="R30" i="37"/>
  <c r="Q30" i="37"/>
  <c r="P30" i="37"/>
  <c r="O30" i="37"/>
  <c r="N30" i="37"/>
  <c r="M30" i="37"/>
  <c r="L30" i="37"/>
  <c r="K30" i="37"/>
  <c r="J30" i="37"/>
  <c r="I30" i="37"/>
  <c r="BG28" i="37"/>
  <c r="BF28" i="37"/>
  <c r="BE28" i="37"/>
  <c r="BD28" i="37"/>
  <c r="BC28" i="37"/>
  <c r="BB28" i="37"/>
  <c r="BA28" i="37"/>
  <c r="AZ28" i="37"/>
  <c r="AY28" i="37"/>
  <c r="AX28" i="37"/>
  <c r="AW28" i="37"/>
  <c r="AV28" i="37"/>
  <c r="AU28" i="37"/>
  <c r="AT28" i="37"/>
  <c r="AS28" i="37"/>
  <c r="AR28" i="37"/>
  <c r="AQ28" i="37"/>
  <c r="AP28" i="37"/>
  <c r="AO28" i="37"/>
  <c r="AN28" i="37"/>
  <c r="AM28" i="37"/>
  <c r="AL28" i="37"/>
  <c r="AK28" i="37"/>
  <c r="AJ28" i="37"/>
  <c r="AI28" i="37"/>
  <c r="AH28" i="37"/>
  <c r="AG28" i="37"/>
  <c r="AF28" i="37"/>
  <c r="AE28" i="37"/>
  <c r="AD28" i="37"/>
  <c r="AC28" i="37"/>
  <c r="AB28" i="37"/>
  <c r="AA28" i="37"/>
  <c r="Z28" i="37"/>
  <c r="Y28" i="37"/>
  <c r="X28" i="37"/>
  <c r="W28" i="37"/>
  <c r="V28" i="37"/>
  <c r="U28" i="37"/>
  <c r="T28" i="37"/>
  <c r="S28" i="37"/>
  <c r="R28" i="37"/>
  <c r="Q28" i="37"/>
  <c r="P28" i="37"/>
  <c r="O28" i="37"/>
  <c r="N28" i="37"/>
  <c r="M28" i="37"/>
  <c r="L28" i="37"/>
  <c r="K28" i="37"/>
  <c r="J28" i="37"/>
  <c r="I28" i="37"/>
  <c r="BG26" i="37"/>
  <c r="BF26" i="37"/>
  <c r="BE26" i="37"/>
  <c r="BD26" i="37"/>
  <c r="BC26" i="37"/>
  <c r="BB26" i="37"/>
  <c r="BA26" i="37"/>
  <c r="AZ26" i="37"/>
  <c r="AY26" i="37"/>
  <c r="AX26" i="37"/>
  <c r="AW26" i="37"/>
  <c r="AV26" i="37"/>
  <c r="AU26" i="37"/>
  <c r="AT26" i="37"/>
  <c r="AS26" i="37"/>
  <c r="AR26" i="37"/>
  <c r="AQ26" i="37"/>
  <c r="AP26" i="37"/>
  <c r="AO26" i="37"/>
  <c r="AN26" i="37"/>
  <c r="AM26" i="37"/>
  <c r="AL26" i="37"/>
  <c r="AK26" i="37"/>
  <c r="AJ26" i="37"/>
  <c r="AI26" i="37"/>
  <c r="AH26" i="37"/>
  <c r="AG26" i="37"/>
  <c r="AF26" i="37"/>
  <c r="AE26" i="37"/>
  <c r="AD26" i="37"/>
  <c r="AC26" i="37"/>
  <c r="AB26" i="37"/>
  <c r="AA26" i="37"/>
  <c r="Z26" i="37"/>
  <c r="Y26" i="37"/>
  <c r="X26" i="37"/>
  <c r="W26" i="37"/>
  <c r="V26" i="37"/>
  <c r="U26" i="37"/>
  <c r="T26" i="37"/>
  <c r="S26" i="37"/>
  <c r="R26" i="37"/>
  <c r="Q26" i="37"/>
  <c r="P26" i="37"/>
  <c r="O26" i="37"/>
  <c r="N26" i="37"/>
  <c r="M26" i="37"/>
  <c r="L26" i="37"/>
  <c r="K26" i="37"/>
  <c r="J26" i="37"/>
  <c r="I26" i="37"/>
  <c r="BG24" i="37"/>
  <c r="BF24" i="37"/>
  <c r="BE24" i="37"/>
  <c r="BD24" i="37"/>
  <c r="BC24" i="37"/>
  <c r="BB24" i="37"/>
  <c r="BA24" i="37"/>
  <c r="AZ24" i="37"/>
  <c r="AY24" i="37"/>
  <c r="AX24" i="37"/>
  <c r="AW24" i="37"/>
  <c r="AV24" i="37"/>
  <c r="AU24" i="37"/>
  <c r="AT24" i="37"/>
  <c r="AS24" i="37"/>
  <c r="AR24" i="37"/>
  <c r="AQ24" i="37"/>
  <c r="AP24" i="37"/>
  <c r="AO24" i="37"/>
  <c r="AN24" i="37"/>
  <c r="AM24" i="37"/>
  <c r="AL24" i="37"/>
  <c r="AK24" i="37"/>
  <c r="AJ24" i="37"/>
  <c r="AI24" i="37"/>
  <c r="AH24" i="37"/>
  <c r="AG24" i="37"/>
  <c r="AF24" i="37"/>
  <c r="AE24" i="37"/>
  <c r="AD24" i="37"/>
  <c r="AC24" i="37"/>
  <c r="AB24" i="37"/>
  <c r="AA24" i="37"/>
  <c r="Z24" i="37"/>
  <c r="Y24" i="37"/>
  <c r="X24" i="37"/>
  <c r="W24" i="37"/>
  <c r="V24" i="37"/>
  <c r="U24" i="37"/>
  <c r="T24" i="37"/>
  <c r="S24" i="37"/>
  <c r="R24" i="37"/>
  <c r="Q24" i="37"/>
  <c r="P24" i="37"/>
  <c r="O24" i="37"/>
  <c r="N24" i="37"/>
  <c r="M24" i="37"/>
  <c r="L24" i="37"/>
  <c r="K24" i="37"/>
  <c r="J24" i="37"/>
  <c r="I24" i="37"/>
  <c r="BG22" i="37"/>
  <c r="BF22" i="37"/>
  <c r="BE22" i="37"/>
  <c r="BD22" i="37"/>
  <c r="BC22" i="37"/>
  <c r="BB22" i="37"/>
  <c r="BA22" i="37"/>
  <c r="AZ22" i="37"/>
  <c r="AY22" i="37"/>
  <c r="AX22" i="37"/>
  <c r="AW22" i="37"/>
  <c r="AV22" i="37"/>
  <c r="AU22" i="37"/>
  <c r="AT22" i="37"/>
  <c r="AS22" i="37"/>
  <c r="AR22" i="37"/>
  <c r="AQ22" i="37"/>
  <c r="AP22" i="37"/>
  <c r="AO22" i="37"/>
  <c r="AN22" i="37"/>
  <c r="AM22" i="37"/>
  <c r="AL22" i="37"/>
  <c r="AK22" i="37"/>
  <c r="AJ22" i="37"/>
  <c r="AI22" i="37"/>
  <c r="AH22" i="37"/>
  <c r="AG22" i="37"/>
  <c r="AF22" i="37"/>
  <c r="AE22" i="37"/>
  <c r="AD22" i="37"/>
  <c r="AC22" i="37"/>
  <c r="AB22" i="37"/>
  <c r="AA22" i="37"/>
  <c r="Z22" i="37"/>
  <c r="Y22" i="37"/>
  <c r="X22" i="37"/>
  <c r="W22" i="37"/>
  <c r="V22" i="37"/>
  <c r="U22" i="37"/>
  <c r="T22" i="37"/>
  <c r="S22" i="37"/>
  <c r="R22" i="37"/>
  <c r="Q22" i="37"/>
  <c r="P22" i="37"/>
  <c r="O22" i="37"/>
  <c r="N22" i="37"/>
  <c r="M22" i="37"/>
  <c r="L22" i="37"/>
  <c r="K22" i="37"/>
  <c r="J22" i="37"/>
  <c r="I22" i="37"/>
  <c r="BG20" i="37"/>
  <c r="BF20" i="37"/>
  <c r="BE20" i="37"/>
  <c r="BD20" i="37"/>
  <c r="BC20" i="37"/>
  <c r="BB20" i="37"/>
  <c r="BA20" i="37"/>
  <c r="AZ20" i="37"/>
  <c r="AY20" i="37"/>
  <c r="AX20" i="37"/>
  <c r="AW20" i="37"/>
  <c r="AV20" i="37"/>
  <c r="AU20" i="37"/>
  <c r="AT20" i="37"/>
  <c r="AS20" i="37"/>
  <c r="AR20" i="37"/>
  <c r="AQ20" i="37"/>
  <c r="AP20" i="37"/>
  <c r="AO20" i="37"/>
  <c r="AN20" i="37"/>
  <c r="AM20" i="37"/>
  <c r="AL20" i="37"/>
  <c r="AK20" i="37"/>
  <c r="AJ20" i="37"/>
  <c r="AI20" i="37"/>
  <c r="AH20" i="37"/>
  <c r="AG20" i="37"/>
  <c r="AF20" i="37"/>
  <c r="AE20" i="37"/>
  <c r="AD20" i="37"/>
  <c r="AC20" i="37"/>
  <c r="AB20" i="37"/>
  <c r="AA20" i="37"/>
  <c r="Z20" i="37"/>
  <c r="Y20" i="37"/>
  <c r="X20" i="37"/>
  <c r="W20" i="37"/>
  <c r="V20" i="37"/>
  <c r="U20" i="37"/>
  <c r="T20" i="37"/>
  <c r="S20" i="37"/>
  <c r="R20" i="37"/>
  <c r="Q20" i="37"/>
  <c r="P20" i="37"/>
  <c r="O20" i="37"/>
  <c r="N20" i="37"/>
  <c r="M20" i="37"/>
  <c r="L20" i="37"/>
  <c r="K20" i="37"/>
  <c r="J20" i="37"/>
  <c r="I20" i="37"/>
  <c r="BG18" i="37"/>
  <c r="BF18" i="37"/>
  <c r="BE18" i="37"/>
  <c r="BD18" i="37"/>
  <c r="BC18" i="37"/>
  <c r="BB18" i="37"/>
  <c r="BA18" i="37"/>
  <c r="AZ18" i="37"/>
  <c r="AY18" i="37"/>
  <c r="AX18" i="37"/>
  <c r="AW18" i="37"/>
  <c r="AV18" i="37"/>
  <c r="AU18" i="37"/>
  <c r="AT18" i="37"/>
  <c r="AS18" i="37"/>
  <c r="AR18" i="37"/>
  <c r="AQ18" i="37"/>
  <c r="AP18" i="37"/>
  <c r="AO18" i="37"/>
  <c r="AN18" i="37"/>
  <c r="AM18" i="37"/>
  <c r="AL18" i="37"/>
  <c r="AK18" i="37"/>
  <c r="AJ18" i="37"/>
  <c r="AI18" i="37"/>
  <c r="AH18" i="37"/>
  <c r="AG18" i="37"/>
  <c r="AF18" i="37"/>
  <c r="AE18" i="37"/>
  <c r="AD18" i="37"/>
  <c r="AC18" i="37"/>
  <c r="AB18" i="37"/>
  <c r="AA18" i="37"/>
  <c r="Z18" i="37"/>
  <c r="Y18" i="37"/>
  <c r="X18" i="37"/>
  <c r="W18" i="37"/>
  <c r="V18" i="37"/>
  <c r="U18" i="37"/>
  <c r="T18" i="37"/>
  <c r="S18" i="37"/>
  <c r="R18" i="37"/>
  <c r="Q18" i="37"/>
  <c r="P18" i="37"/>
  <c r="O18" i="37"/>
  <c r="N18" i="37"/>
  <c r="M18" i="37"/>
  <c r="L18" i="37"/>
  <c r="K18" i="37"/>
  <c r="J18" i="37"/>
  <c r="I18" i="37"/>
  <c r="BG16" i="37"/>
  <c r="BF16" i="37"/>
  <c r="BE16" i="37"/>
  <c r="BD16" i="37"/>
  <c r="BC16" i="37"/>
  <c r="BB16" i="37"/>
  <c r="BA16" i="37"/>
  <c r="AZ16" i="37"/>
  <c r="AY16" i="37"/>
  <c r="AX16" i="37"/>
  <c r="AW16" i="37"/>
  <c r="AV16" i="37"/>
  <c r="AU16" i="37"/>
  <c r="AT16" i="37"/>
  <c r="AS16" i="37"/>
  <c r="AR16" i="37"/>
  <c r="AQ16" i="37"/>
  <c r="AP16" i="37"/>
  <c r="AO16" i="37"/>
  <c r="AN16" i="37"/>
  <c r="AM16" i="37"/>
  <c r="AL16" i="37"/>
  <c r="AK16" i="37"/>
  <c r="AJ16" i="37"/>
  <c r="AI16" i="37"/>
  <c r="AH16" i="37"/>
  <c r="AG16" i="37"/>
  <c r="AF16" i="37"/>
  <c r="AE16" i="37"/>
  <c r="AD16" i="37"/>
  <c r="AC16" i="37"/>
  <c r="AB16" i="37"/>
  <c r="AA16" i="37"/>
  <c r="Z16" i="37"/>
  <c r="Y16" i="37"/>
  <c r="X16" i="37"/>
  <c r="W16" i="37"/>
  <c r="V16" i="37"/>
  <c r="U16" i="37"/>
  <c r="T16" i="37"/>
  <c r="S16" i="37"/>
  <c r="R16" i="37"/>
  <c r="Q16" i="37"/>
  <c r="P16" i="37"/>
  <c r="O16" i="37"/>
  <c r="N16" i="37"/>
  <c r="M16" i="37"/>
  <c r="L16" i="37"/>
  <c r="K16" i="37"/>
  <c r="J16" i="37"/>
  <c r="I16" i="37"/>
  <c r="BG14" i="37"/>
  <c r="BF14" i="37"/>
  <c r="BE14" i="37"/>
  <c r="BD14" i="37"/>
  <c r="BC14" i="37"/>
  <c r="BB14" i="37"/>
  <c r="BA14" i="37"/>
  <c r="AZ14" i="37"/>
  <c r="AY14" i="37"/>
  <c r="AX14" i="37"/>
  <c r="AW14" i="37"/>
  <c r="AV14" i="37"/>
  <c r="AU14" i="37"/>
  <c r="AT14" i="37"/>
  <c r="AS14" i="37"/>
  <c r="AR14" i="37"/>
  <c r="AQ14" i="37"/>
  <c r="AP14" i="37"/>
  <c r="AO14" i="37"/>
  <c r="AN14" i="37"/>
  <c r="AM14" i="37"/>
  <c r="AL14" i="37"/>
  <c r="AK14" i="37"/>
  <c r="AJ14" i="37"/>
  <c r="AI14" i="37"/>
  <c r="AH14" i="37"/>
  <c r="AG14" i="37"/>
  <c r="AF14" i="37"/>
  <c r="AE14" i="37"/>
  <c r="AD14" i="37"/>
  <c r="AC14" i="37"/>
  <c r="AB14" i="37"/>
  <c r="AA14" i="37"/>
  <c r="Z14" i="37"/>
  <c r="Y14" i="37"/>
  <c r="X14" i="37"/>
  <c r="W14" i="37"/>
  <c r="V14" i="37"/>
  <c r="U14" i="37"/>
  <c r="T14" i="37"/>
  <c r="S14" i="37"/>
  <c r="R14" i="37"/>
  <c r="Q14" i="37"/>
  <c r="P14" i="37"/>
  <c r="O14" i="37"/>
  <c r="N14" i="37"/>
  <c r="M14" i="37"/>
  <c r="L14" i="37"/>
  <c r="K14" i="37"/>
  <c r="J14" i="37"/>
  <c r="I14" i="37"/>
  <c r="BG12" i="37"/>
  <c r="BF12" i="37"/>
  <c r="BE12" i="37"/>
  <c r="BD12" i="37"/>
  <c r="BC12" i="37"/>
  <c r="BB12" i="37"/>
  <c r="BA12" i="37"/>
  <c r="AZ12" i="37"/>
  <c r="AY12" i="37"/>
  <c r="AX12" i="37"/>
  <c r="AW12" i="37"/>
  <c r="AV12" i="37"/>
  <c r="AU12" i="37"/>
  <c r="AT12" i="37"/>
  <c r="AS12" i="37"/>
  <c r="AR12" i="37"/>
  <c r="AQ12" i="37"/>
  <c r="AP12" i="37"/>
  <c r="AO12" i="37"/>
  <c r="AN12" i="37"/>
  <c r="AM12" i="37"/>
  <c r="AL12" i="37"/>
  <c r="AK12" i="37"/>
  <c r="AJ12" i="37"/>
  <c r="AI12" i="37"/>
  <c r="AH12" i="37"/>
  <c r="AG12" i="37"/>
  <c r="AF12" i="37"/>
  <c r="AE12" i="37"/>
  <c r="AD12" i="37"/>
  <c r="AC12" i="37"/>
  <c r="AB12" i="37"/>
  <c r="AA12" i="37"/>
  <c r="Z12" i="37"/>
  <c r="Y12" i="37"/>
  <c r="X12" i="37"/>
  <c r="W12" i="37"/>
  <c r="V12" i="37"/>
  <c r="U12" i="37"/>
  <c r="T12" i="37"/>
  <c r="S12" i="37"/>
  <c r="R12" i="37"/>
  <c r="Q12" i="37"/>
  <c r="P12" i="37"/>
  <c r="O12" i="37"/>
  <c r="N12" i="37"/>
  <c r="M12" i="37"/>
  <c r="L12" i="37"/>
  <c r="K12" i="37"/>
  <c r="J12" i="37"/>
  <c r="I12" i="37"/>
  <c r="BG10" i="37"/>
  <c r="BF10" i="37"/>
  <c r="BE10" i="37"/>
  <c r="BD10" i="37"/>
  <c r="BC10" i="37"/>
  <c r="BB10" i="37"/>
  <c r="BA10" i="37"/>
  <c r="AZ10" i="37"/>
  <c r="AY10" i="37"/>
  <c r="AX10" i="37"/>
  <c r="AW10" i="37"/>
  <c r="AV10" i="37"/>
  <c r="AU10" i="37"/>
  <c r="AT10" i="37"/>
  <c r="AS10" i="37"/>
  <c r="AR10" i="37"/>
  <c r="AQ10" i="37"/>
  <c r="AP10" i="37"/>
  <c r="AO10" i="37"/>
  <c r="AN10" i="37"/>
  <c r="AM10" i="37"/>
  <c r="AL10" i="37"/>
  <c r="AK10" i="37"/>
  <c r="AJ10" i="37"/>
  <c r="AI10" i="37"/>
  <c r="AH10" i="37"/>
  <c r="AG10" i="37"/>
  <c r="AF10" i="37"/>
  <c r="AE10" i="37"/>
  <c r="AD10" i="37"/>
  <c r="AC10" i="37"/>
  <c r="AB10" i="37"/>
  <c r="AA10" i="37"/>
  <c r="Z10" i="37"/>
  <c r="Y10" i="37"/>
  <c r="X10" i="37"/>
  <c r="W10" i="37"/>
  <c r="V10" i="37"/>
  <c r="U10" i="37"/>
  <c r="T10" i="37"/>
  <c r="S10" i="37"/>
  <c r="R10" i="37"/>
  <c r="Q10" i="37"/>
  <c r="P10" i="37"/>
  <c r="O10" i="37"/>
  <c r="N10" i="37"/>
  <c r="M10" i="37"/>
  <c r="L10" i="37"/>
  <c r="K10" i="37"/>
  <c r="J10" i="37"/>
  <c r="I10" i="37"/>
  <c r="BG8" i="37"/>
  <c r="BF8" i="37"/>
  <c r="BE8" i="37"/>
  <c r="BD8" i="37"/>
  <c r="BC8" i="37"/>
  <c r="BB8" i="37"/>
  <c r="BA8" i="37"/>
  <c r="AZ8" i="37"/>
  <c r="AY8" i="37"/>
  <c r="AX8" i="37"/>
  <c r="AW8" i="37"/>
  <c r="AV8" i="37"/>
  <c r="AU8" i="37"/>
  <c r="AT8" i="37"/>
  <c r="AS8" i="37"/>
  <c r="AR8" i="37"/>
  <c r="AQ8" i="37"/>
  <c r="AP8" i="37"/>
  <c r="AO8" i="37"/>
  <c r="AN8" i="37"/>
  <c r="AM8" i="37"/>
  <c r="AL8" i="37"/>
  <c r="AK8" i="37"/>
  <c r="AJ8" i="37"/>
  <c r="AI8" i="37"/>
  <c r="AH8" i="37"/>
  <c r="AG8" i="37"/>
  <c r="AF8" i="37"/>
  <c r="AE8" i="37"/>
  <c r="AD8" i="37"/>
  <c r="AC8" i="37"/>
  <c r="AB8" i="37"/>
  <c r="AA8" i="37"/>
  <c r="Z8" i="37"/>
  <c r="Y8" i="37"/>
  <c r="X8" i="37"/>
  <c r="W8" i="37"/>
  <c r="V8" i="37"/>
  <c r="U8" i="37"/>
  <c r="T8" i="37"/>
  <c r="S8" i="37"/>
  <c r="R8" i="37"/>
  <c r="Q8" i="37"/>
  <c r="P8" i="37"/>
  <c r="O8" i="37"/>
  <c r="N8" i="37"/>
  <c r="M8" i="37"/>
  <c r="L8" i="37"/>
  <c r="K8" i="37"/>
  <c r="J8" i="37"/>
  <c r="I8" i="37"/>
  <c r="K6" i="37"/>
  <c r="L6" i="37"/>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AR6" i="37"/>
  <c r="AS6" i="37"/>
  <c r="AT6" i="37"/>
  <c r="AU6" i="37"/>
  <c r="AV6" i="37"/>
  <c r="AW6" i="37"/>
  <c r="AX6" i="37"/>
  <c r="AY6" i="37"/>
  <c r="AZ6" i="37"/>
  <c r="BA6" i="37"/>
  <c r="BB6" i="37"/>
  <c r="BC6" i="37"/>
  <c r="BD6" i="37"/>
  <c r="BE6" i="37"/>
  <c r="BF6" i="37"/>
  <c r="BG6" i="37"/>
  <c r="J6" i="37"/>
  <c r="I6" i="37"/>
  <c r="I4" i="37"/>
  <c r="J4" i="37"/>
  <c r="K4" i="37"/>
  <c r="L4" i="37"/>
  <c r="M4" i="37"/>
  <c r="N4" i="37"/>
  <c r="O4" i="37"/>
  <c r="P4" i="37"/>
  <c r="Q4" i="37"/>
  <c r="R4" i="37"/>
  <c r="S4" i="37"/>
  <c r="T4" i="37"/>
  <c r="U4" i="37"/>
  <c r="V4" i="37"/>
  <c r="W4" i="37"/>
  <c r="X4" i="37"/>
  <c r="Y4" i="37"/>
  <c r="Z4" i="37"/>
  <c r="AA4" i="37"/>
  <c r="AB4" i="37"/>
  <c r="AC4" i="37"/>
  <c r="AD4" i="37"/>
  <c r="AE4" i="37"/>
  <c r="AF4" i="37"/>
  <c r="AG4" i="37"/>
  <c r="AH4" i="37"/>
  <c r="AI4" i="37"/>
  <c r="AJ4" i="37"/>
  <c r="AK4" i="37"/>
  <c r="AL4" i="37"/>
  <c r="AM4" i="37"/>
  <c r="AN4" i="37"/>
  <c r="AO4" i="37"/>
  <c r="AP4" i="37"/>
  <c r="AQ4" i="37"/>
  <c r="AR4" i="37"/>
  <c r="AS4" i="37"/>
  <c r="AT4" i="37"/>
  <c r="AU4" i="37"/>
  <c r="AV4" i="37"/>
  <c r="AW4" i="37"/>
  <c r="AX4" i="37"/>
  <c r="AY4" i="37"/>
  <c r="AZ4" i="37"/>
  <c r="BA4" i="37"/>
  <c r="BB4" i="37"/>
  <c r="BC4" i="37"/>
  <c r="BD4" i="37"/>
  <c r="BE4" i="37"/>
  <c r="BF4" i="37"/>
  <c r="BG4" i="37"/>
  <c r="O82" i="37"/>
  <c r="O81" i="37" s="1"/>
  <c r="O80" i="37" s="1"/>
  <c r="O79" i="37" s="1"/>
  <c r="O78" i="37" s="1"/>
  <c r="N82" i="37"/>
  <c r="N81" i="37" s="1"/>
  <c r="N80" i="37" s="1"/>
  <c r="N79" i="37" s="1"/>
  <c r="N78" i="37" s="1"/>
  <c r="M82" i="37"/>
  <c r="M81" i="37" s="1"/>
  <c r="M80" i="37" s="1"/>
  <c r="M79" i="37" s="1"/>
  <c r="M78" i="37" s="1"/>
  <c r="L82" i="37"/>
  <c r="L81" i="37" s="1"/>
  <c r="L80" i="37" s="1"/>
  <c r="L79" i="37" s="1"/>
  <c r="L78" i="37" s="1"/>
  <c r="N9" i="11"/>
  <c r="N10" i="11"/>
  <c r="N11" i="11"/>
  <c r="Q9" i="2"/>
  <c r="Q10" i="2"/>
  <c r="Q11" i="2"/>
  <c r="R4" i="2"/>
  <c r="C12" i="1"/>
  <c r="F32" i="12"/>
  <c r="AB3" i="57" s="1"/>
  <c r="AB27" i="12"/>
  <c r="AB28" i="12"/>
  <c r="AB29" i="12"/>
  <c r="AB30" i="12"/>
  <c r="AB31" i="12"/>
  <c r="Z27" i="12"/>
  <c r="Z28" i="12"/>
  <c r="Z29" i="12"/>
  <c r="Z30" i="12"/>
  <c r="Z31" i="12"/>
  <c r="T13" i="36"/>
  <c r="T14" i="36"/>
  <c r="AE14" i="36"/>
  <c r="K72" i="1"/>
  <c r="I72" i="1"/>
  <c r="K71" i="1"/>
  <c r="H71" i="1"/>
  <c r="K70" i="1"/>
  <c r="I70" i="1"/>
  <c r="K69" i="1"/>
  <c r="I69" i="1"/>
  <c r="K68" i="1"/>
  <c r="K60" i="1"/>
  <c r="K61" i="1"/>
  <c r="K62" i="1"/>
  <c r="K63" i="1"/>
  <c r="K59" i="1"/>
  <c r="I60" i="1"/>
  <c r="I61" i="1"/>
  <c r="I62" i="1"/>
  <c r="I63" i="1"/>
  <c r="L23" i="1"/>
  <c r="L22" i="1"/>
  <c r="AF96" i="1"/>
  <c r="AF97" i="1"/>
  <c r="AG97" i="1"/>
  <c r="AF98" i="1"/>
  <c r="AG98" i="1"/>
  <c r="AF99" i="1"/>
  <c r="AG99" i="1"/>
  <c r="X96" i="1"/>
  <c r="X97" i="1"/>
  <c r="X98" i="1"/>
  <c r="X99" i="1"/>
  <c r="W96" i="1"/>
  <c r="W97" i="1"/>
  <c r="W98" i="1"/>
  <c r="W99" i="1"/>
  <c r="S97" i="1"/>
  <c r="S99" i="1"/>
  <c r="R96" i="1"/>
  <c r="R97" i="1"/>
  <c r="R98" i="1"/>
  <c r="R99" i="1"/>
  <c r="Q96" i="1"/>
  <c r="Q97" i="1"/>
  <c r="Q98" i="1"/>
  <c r="Q99" i="1"/>
  <c r="AF95" i="1"/>
  <c r="W95" i="1"/>
  <c r="Q95" i="1"/>
  <c r="E78" i="1"/>
  <c r="G78" i="1"/>
  <c r="E79" i="1"/>
  <c r="G79" i="1"/>
  <c r="E77" i="1"/>
  <c r="G77" i="1"/>
  <c r="C69" i="1"/>
  <c r="D69" i="1"/>
  <c r="E69" i="1"/>
  <c r="F69" i="1"/>
  <c r="G69" i="1"/>
  <c r="J69" i="1"/>
  <c r="C70" i="1"/>
  <c r="D70" i="1"/>
  <c r="E70" i="1"/>
  <c r="F70" i="1"/>
  <c r="G70" i="1"/>
  <c r="J70" i="1"/>
  <c r="C71" i="1"/>
  <c r="D71" i="1"/>
  <c r="E71" i="1"/>
  <c r="F71" i="1"/>
  <c r="G71" i="1"/>
  <c r="J71" i="1"/>
  <c r="C72" i="1"/>
  <c r="D72" i="1"/>
  <c r="E72" i="1"/>
  <c r="F72" i="1"/>
  <c r="G72" i="1"/>
  <c r="J72" i="1"/>
  <c r="D68" i="1"/>
  <c r="E68" i="1"/>
  <c r="F68" i="1"/>
  <c r="G68" i="1"/>
  <c r="J68" i="1"/>
  <c r="C68" i="1"/>
  <c r="C60" i="1"/>
  <c r="D60" i="1"/>
  <c r="E60" i="1"/>
  <c r="F60" i="1"/>
  <c r="G60" i="1"/>
  <c r="C61" i="1"/>
  <c r="D61" i="1"/>
  <c r="E61" i="1"/>
  <c r="F61" i="1"/>
  <c r="G61" i="1"/>
  <c r="J61" i="1"/>
  <c r="C62" i="1"/>
  <c r="D62" i="1"/>
  <c r="E62" i="1"/>
  <c r="F62" i="1"/>
  <c r="G62" i="1"/>
  <c r="J62" i="1"/>
  <c r="C63" i="1"/>
  <c r="D63" i="1"/>
  <c r="E63" i="1"/>
  <c r="F63" i="1"/>
  <c r="G63" i="1"/>
  <c r="J63" i="1"/>
  <c r="D59" i="1"/>
  <c r="E59" i="1"/>
  <c r="F59" i="1"/>
  <c r="G59" i="1"/>
  <c r="J59" i="1"/>
  <c r="M6" i="12"/>
  <c r="R77" i="1" s="1"/>
  <c r="CQ4" i="33" s="1"/>
  <c r="AH3" i="12"/>
  <c r="AH87" i="1"/>
  <c r="AG87" i="1"/>
  <c r="AD31" i="1"/>
  <c r="U69" i="1"/>
  <c r="CC4" i="33" s="1"/>
  <c r="U68" i="1"/>
  <c r="CB4" i="33" s="1"/>
  <c r="U67" i="1"/>
  <c r="CA4" i="33" s="1"/>
  <c r="U66" i="1"/>
  <c r="BZ4" i="33" s="1"/>
  <c r="U65" i="1"/>
  <c r="BY4" i="33" s="1"/>
  <c r="O69" i="1"/>
  <c r="BX4" i="33" s="1"/>
  <c r="O68" i="1"/>
  <c r="BW4" i="33" s="1"/>
  <c r="O67" i="1"/>
  <c r="BV4" i="33" s="1"/>
  <c r="O66" i="1"/>
  <c r="BU4" i="33" s="1"/>
  <c r="O65"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DT4" i="33"/>
  <c r="DD4" i="33"/>
  <c r="J14" i="32"/>
  <c r="GA4" i="33"/>
  <c r="I14" i="32"/>
  <c r="FZ4" i="33"/>
  <c r="FY4" i="33"/>
  <c r="G14" i="32"/>
  <c r="FX4" i="33"/>
  <c r="F14" i="32"/>
  <c r="FW4" i="33"/>
  <c r="FV4" i="33"/>
  <c r="FU4" i="33"/>
  <c r="C14" i="32"/>
  <c r="FT4" i="33"/>
  <c r="B14" i="32"/>
  <c r="FS4" i="33"/>
  <c r="AC27" i="12"/>
  <c r="AC28" i="12"/>
  <c r="AC29" i="12"/>
  <c r="AC30" i="12"/>
  <c r="AC31" i="12"/>
  <c r="AC32" i="12"/>
  <c r="AA3" i="1"/>
  <c r="I4" i="33" s="1"/>
  <c r="Q1" i="27"/>
  <c r="P1" i="27"/>
  <c r="S1" i="31"/>
  <c r="V12" i="1"/>
  <c r="U12" i="1"/>
  <c r="R12" i="1"/>
  <c r="Q12" i="1"/>
  <c r="X22" i="1"/>
  <c r="W22" i="1"/>
  <c r="T22" i="1"/>
  <c r="S22" i="1"/>
  <c r="O12" i="1"/>
  <c r="K23" i="1"/>
  <c r="I12" i="1"/>
  <c r="H12" i="1"/>
  <c r="J23" i="1"/>
  <c r="J22" i="1"/>
  <c r="F12" i="1"/>
  <c r="E12" i="1"/>
  <c r="A12" i="1"/>
  <c r="X23" i="1"/>
  <c r="J19" i="1"/>
  <c r="A83" i="1"/>
  <c r="FK2" i="33" s="1"/>
  <c r="A84" i="1"/>
  <c r="A85" i="1"/>
  <c r="F85" i="1"/>
  <c r="A86" i="1"/>
  <c r="FK3" i="33" s="1"/>
  <c r="B86" i="1"/>
  <c r="FL3" i="33" s="1"/>
  <c r="C86" i="1"/>
  <c r="FM3" i="33" s="1"/>
  <c r="D86" i="1"/>
  <c r="FN3" i="33" s="1"/>
  <c r="E86" i="1"/>
  <c r="F86" i="1"/>
  <c r="G86" i="1"/>
  <c r="H86" i="1"/>
  <c r="I86" i="1"/>
  <c r="J86" i="1"/>
  <c r="K86" i="1"/>
  <c r="A87" i="1"/>
  <c r="FK4" i="33" s="1"/>
  <c r="B87" i="1"/>
  <c r="FL4" i="33" s="1"/>
  <c r="C87" i="1"/>
  <c r="FM4" i="33" s="1"/>
  <c r="D87" i="1"/>
  <c r="FN4" i="33" s="1"/>
  <c r="G87" i="1"/>
  <c r="A88" i="1"/>
  <c r="D88" i="1"/>
  <c r="H88" i="1"/>
  <c r="D89" i="1"/>
  <c r="F89" i="1"/>
  <c r="A90" i="1"/>
  <c r="B90" i="1"/>
  <c r="C90" i="1"/>
  <c r="D90" i="1"/>
  <c r="E90" i="1"/>
  <c r="F90" i="1"/>
  <c r="G90" i="1"/>
  <c r="H90" i="1"/>
  <c r="I90" i="1"/>
  <c r="J90" i="1"/>
  <c r="K90" i="1"/>
  <c r="A91" i="1"/>
  <c r="FO4" i="33" s="1"/>
  <c r="B91" i="1"/>
  <c r="FP4" i="33" s="1"/>
  <c r="D91" i="1"/>
  <c r="E91" i="1"/>
  <c r="F91" i="1"/>
  <c r="G91" i="1"/>
  <c r="H91" i="1"/>
  <c r="FQ4" i="33" s="1"/>
  <c r="I91" i="1"/>
  <c r="FR4" i="33" s="1"/>
  <c r="AV24" i="29"/>
  <c r="AW24" i="29" s="1"/>
  <c r="AN24" i="29"/>
  <c r="AV23" i="29"/>
  <c r="AW23" i="29" s="1"/>
  <c r="AN23" i="29"/>
  <c r="AV22" i="29"/>
  <c r="AN22" i="29"/>
  <c r="AV21" i="29"/>
  <c r="AW21" i="29" s="1"/>
  <c r="AN21" i="29"/>
  <c r="AV20" i="29"/>
  <c r="AW20" i="29" s="1"/>
  <c r="AN20" i="29"/>
  <c r="AO16" i="29"/>
  <c r="AN11" i="29"/>
  <c r="AN10" i="29"/>
  <c r="J91" i="1"/>
  <c r="C91" i="1"/>
  <c r="E5" i="27"/>
  <c r="E87" i="1" s="1"/>
  <c r="L90" i="1"/>
  <c r="L89" i="1"/>
  <c r="L84" i="1"/>
  <c r="V90" i="1"/>
  <c r="V89" i="1"/>
  <c r="V88" i="1"/>
  <c r="V87" i="1"/>
  <c r="V86" i="1"/>
  <c r="V85" i="1"/>
  <c r="V84" i="1"/>
  <c r="P52" i="6"/>
  <c r="P50" i="6"/>
  <c r="S90" i="1"/>
  <c r="S89" i="1"/>
  <c r="S88" i="1"/>
  <c r="S87" i="1"/>
  <c r="S86" i="1"/>
  <c r="S85" i="1"/>
  <c r="W91" i="1"/>
  <c r="X91" i="1"/>
  <c r="AC91" i="1"/>
  <c r="AD91" i="1"/>
  <c r="AE91" i="1"/>
  <c r="AF91" i="1"/>
  <c r="AB30" i="1"/>
  <c r="AE30" i="1"/>
  <c r="AF30" i="1"/>
  <c r="AG30" i="1"/>
  <c r="AB31" i="1"/>
  <c r="AG31" i="1"/>
  <c r="AB32" i="1"/>
  <c r="AE32" i="1"/>
  <c r="AF32" i="1"/>
  <c r="AG32" i="1"/>
  <c r="AB33" i="1"/>
  <c r="AD33" i="1"/>
  <c r="AE33" i="1"/>
  <c r="AF33" i="1"/>
  <c r="AG33" i="1"/>
  <c r="AB34" i="1"/>
  <c r="AD34" i="1"/>
  <c r="AE34" i="1"/>
  <c r="AF34" i="1"/>
  <c r="AG34" i="1"/>
  <c r="AB35" i="1"/>
  <c r="AD35" i="1"/>
  <c r="AE35" i="1"/>
  <c r="AF35" i="1"/>
  <c r="AG35" i="1"/>
  <c r="AB36" i="1"/>
  <c r="AD36" i="1"/>
  <c r="AE36" i="1"/>
  <c r="AF36" i="1"/>
  <c r="AG36" i="1"/>
  <c r="AB37" i="1"/>
  <c r="AD37" i="1"/>
  <c r="AE37" i="1"/>
  <c r="AF37" i="1"/>
  <c r="AG37" i="1"/>
  <c r="AB38" i="1"/>
  <c r="AD38" i="1"/>
  <c r="AE38" i="1"/>
  <c r="AF38" i="1"/>
  <c r="AG38" i="1"/>
  <c r="AA31" i="1"/>
  <c r="AA32" i="1"/>
  <c r="AA33" i="1"/>
  <c r="AA34" i="1"/>
  <c r="AA35" i="1"/>
  <c r="AA36" i="1"/>
  <c r="AA37" i="1"/>
  <c r="AA38" i="1"/>
  <c r="AA30" i="1"/>
  <c r="AG1" i="1"/>
  <c r="C1" i="34" s="1"/>
  <c r="CS4" i="33"/>
  <c r="B3" i="1"/>
  <c r="B4" i="33" s="1"/>
  <c r="B6" i="1"/>
  <c r="E4" i="33" s="1"/>
  <c r="B5" i="1"/>
  <c r="D4" i="33" s="1"/>
  <c r="B4" i="1"/>
  <c r="C4" i="33" s="1"/>
  <c r="AF90" i="1"/>
  <c r="AE90" i="1"/>
  <c r="AD90" i="1"/>
  <c r="AC90" i="1"/>
  <c r="X90" i="1"/>
  <c r="W90" i="1"/>
  <c r="AF89" i="1"/>
  <c r="AE89" i="1"/>
  <c r="AD89" i="1"/>
  <c r="AC89" i="1"/>
  <c r="X89" i="1"/>
  <c r="W89" i="1"/>
  <c r="AF88" i="1"/>
  <c r="AE88" i="1"/>
  <c r="AD88" i="1"/>
  <c r="AC88" i="1"/>
  <c r="X88" i="1"/>
  <c r="W88" i="1"/>
  <c r="AE87" i="1"/>
  <c r="AF87" i="1"/>
  <c r="AD87" i="1"/>
  <c r="AC87" i="1"/>
  <c r="X87" i="1"/>
  <c r="AG83" i="1"/>
  <c r="AF83" i="1"/>
  <c r="AE83" i="1"/>
  <c r="AD83" i="1"/>
  <c r="X83" i="1"/>
  <c r="W83" i="1"/>
  <c r="Y83" i="1"/>
  <c r="W87" i="1"/>
  <c r="AB24" i="6"/>
  <c r="N91" i="1"/>
  <c r="Q81" i="1" s="1"/>
  <c r="M91" i="1"/>
  <c r="M3" i="24"/>
  <c r="J22" i="24" s="1"/>
  <c r="I78" i="1"/>
  <c r="I77" i="1"/>
  <c r="BG4" i="33"/>
  <c r="R60" i="1"/>
  <c r="S60" i="1"/>
  <c r="T60" i="1"/>
  <c r="U60" i="1"/>
  <c r="V60" i="1"/>
  <c r="R61" i="1"/>
  <c r="S61" i="1"/>
  <c r="T61" i="1"/>
  <c r="U61" i="1"/>
  <c r="V61" i="1"/>
  <c r="O62" i="1"/>
  <c r="BM4" i="33" s="1"/>
  <c r="BO4" i="33"/>
  <c r="R62" i="1"/>
  <c r="S62" i="1"/>
  <c r="T62" i="1"/>
  <c r="U62" i="1"/>
  <c r="V62" i="1"/>
  <c r="O63" i="1"/>
  <c r="BQ4" i="33" s="1"/>
  <c r="R63" i="1"/>
  <c r="S63" i="1"/>
  <c r="T63" i="1"/>
  <c r="U63" i="1"/>
  <c r="V63" i="1"/>
  <c r="N63" i="1"/>
  <c r="BP4" i="33" s="1"/>
  <c r="N62" i="1"/>
  <c r="BL4" i="33" s="1"/>
  <c r="AD81" i="1"/>
  <c r="AG81" i="1"/>
  <c r="AF81" i="1"/>
  <c r="AE81" i="1"/>
  <c r="Y81" i="1"/>
  <c r="X81" i="1"/>
  <c r="W81" i="1"/>
  <c r="AG79" i="1"/>
  <c r="AF79" i="1"/>
  <c r="AE79" i="1"/>
  <c r="AD79" i="1"/>
  <c r="Y79" i="1"/>
  <c r="X79" i="1"/>
  <c r="W79" i="1"/>
  <c r="H3" i="23"/>
  <c r="AH79" i="1" s="1"/>
  <c r="S3" i="1"/>
  <c r="Y4" i="33" s="1"/>
  <c r="O4" i="1"/>
  <c r="U71" i="1" s="1"/>
  <c r="O3" i="1"/>
  <c r="U4" i="33" s="1"/>
  <c r="P51" i="6"/>
  <c r="B35" i="6"/>
  <c r="C35" i="6" s="1"/>
  <c r="D35" i="6" s="1"/>
  <c r="E35" i="6" s="1"/>
  <c r="F35" i="6" s="1"/>
  <c r="G35" i="6" s="1"/>
  <c r="H35" i="6" s="1"/>
  <c r="I35" i="6" s="1"/>
  <c r="J35" i="6" s="1"/>
  <c r="K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N76" i="1"/>
  <c r="CI4" i="33" s="1"/>
  <c r="N75" i="1"/>
  <c r="CH4" i="33" s="1"/>
  <c r="AB3" i="12"/>
  <c r="U6" i="12"/>
  <c r="N73" i="1" s="1"/>
  <c r="Q4" i="12"/>
  <c r="R76" i="1" s="1"/>
  <c r="CP4" i="33" s="1"/>
  <c r="Q3" i="12"/>
  <c r="R75" i="1" s="1"/>
  <c r="CO4" i="33" s="1"/>
  <c r="J4" i="12"/>
  <c r="D6" i="12"/>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AM10" i="6" s="1"/>
  <c r="AN10" i="6" s="1"/>
  <c r="B12" i="6"/>
  <c r="C12" i="6" s="1"/>
  <c r="D12" i="6" s="1"/>
  <c r="E12" i="6" s="1"/>
  <c r="F12" i="6" s="1"/>
  <c r="G12" i="6" s="1"/>
  <c r="H12" i="6" s="1"/>
  <c r="I12" i="6" s="1"/>
  <c r="J12" i="6" s="1"/>
  <c r="K12" i="6" s="1"/>
  <c r="AI18" i="6"/>
  <c r="E6" i="1"/>
  <c r="H4" i="33" s="1"/>
  <c r="E5" i="1"/>
  <c r="G4" i="33" s="1"/>
  <c r="E4" i="1"/>
  <c r="F4" i="33" s="1"/>
  <c r="B4" i="6"/>
  <c r="C4" i="6" s="1"/>
  <c r="D4" i="6" s="1"/>
  <c r="E4" i="6" s="1"/>
  <c r="F4" i="6" s="1"/>
  <c r="G4" i="6" s="1"/>
  <c r="H4" i="6" s="1"/>
  <c r="I4" i="6" s="1"/>
  <c r="J4" i="6" s="1"/>
  <c r="K4" i="6"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L5" i="1"/>
  <c r="T4" i="33" s="1"/>
  <c r="C21" i="21"/>
  <c r="L4" i="1" s="1"/>
  <c r="S4" i="33" s="1"/>
  <c r="C20" i="21"/>
  <c r="L3" i="1" s="1"/>
  <c r="R4" i="33" s="1"/>
  <c r="C15" i="21"/>
  <c r="C19" i="21" s="1"/>
  <c r="C17" i="21"/>
  <c r="J4" i="1" s="1"/>
  <c r="O4" i="33" s="1"/>
  <c r="H4" i="1"/>
  <c r="K4" i="33" s="1"/>
  <c r="J40" i="18"/>
  <c r="C78" i="1"/>
  <c r="C79" i="1"/>
  <c r="C77" i="1"/>
  <c r="H40" i="18"/>
  <c r="G82" i="1" s="1"/>
  <c r="BA4" i="33" s="1"/>
  <c r="F40" i="18"/>
  <c r="E82" i="1" s="1"/>
  <c r="AY4" i="33" s="1"/>
  <c r="M43" i="18"/>
  <c r="G4" i="19"/>
  <c r="AH30" i="1" s="1"/>
  <c r="G6" i="19"/>
  <c r="AH32" i="1" s="1"/>
  <c r="G7" i="19"/>
  <c r="AH33" i="1" s="1"/>
  <c r="G8" i="19"/>
  <c r="AH34" i="1" s="1"/>
  <c r="H30" i="18"/>
  <c r="G30" i="18"/>
  <c r="F30" i="18"/>
  <c r="E30" i="18"/>
  <c r="D30" i="18"/>
  <c r="J60" i="1"/>
  <c r="K30" i="18"/>
  <c r="K19" i="18"/>
  <c r="H19" i="18"/>
  <c r="G19" i="18"/>
  <c r="E19" i="18"/>
  <c r="G15" i="19"/>
  <c r="G16" i="19"/>
  <c r="G10" i="19"/>
  <c r="AH36" i="1" s="1"/>
  <c r="G11" i="19"/>
  <c r="AH37" i="1" s="1"/>
  <c r="G12" i="19"/>
  <c r="AH38" i="1" s="1"/>
  <c r="G13" i="19"/>
  <c r="G14" i="19"/>
  <c r="G9" i="19"/>
  <c r="AH35" i="1" s="1"/>
  <c r="E3" i="19"/>
  <c r="D3" i="19"/>
  <c r="L3" i="19" s="1"/>
  <c r="P62" i="1"/>
  <c r="BN4" i="33" s="1"/>
  <c r="P61" i="1"/>
  <c r="BJ4" i="33" s="1"/>
  <c r="P60" i="1"/>
  <c r="BF4" i="33" s="1"/>
  <c r="K45" i="9"/>
  <c r="AA32" i="12"/>
  <c r="W32" i="12"/>
  <c r="P32" i="12"/>
  <c r="AA31" i="12"/>
  <c r="W31" i="12"/>
  <c r="P31" i="12"/>
  <c r="AA30" i="12"/>
  <c r="W30" i="12"/>
  <c r="P30" i="12"/>
  <c r="AA29" i="12"/>
  <c r="W29" i="12"/>
  <c r="P29" i="12"/>
  <c r="AA28" i="12"/>
  <c r="W28" i="12"/>
  <c r="P28" i="12"/>
  <c r="AA27" i="12"/>
  <c r="W27" i="12"/>
  <c r="P27" i="12"/>
  <c r="N4" i="11"/>
  <c r="O4" i="11" s="1"/>
  <c r="F4" i="11"/>
  <c r="F5" i="11" s="1"/>
  <c r="C4" i="11"/>
  <c r="C5" i="11"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CT4" i="33"/>
  <c r="I87" i="1"/>
  <c r="D19" i="18"/>
  <c r="H62" i="1"/>
  <c r="H68" i="1"/>
  <c r="AD32" i="1"/>
  <c r="AD30" i="1"/>
  <c r="C14" i="21"/>
  <c r="AG96" i="1"/>
  <c r="AE31" i="1"/>
  <c r="R74" i="1" l="1"/>
  <c r="CN4" i="33" s="1"/>
  <c r="A20" i="6"/>
  <c r="A24" i="6"/>
  <c r="R71" i="1"/>
  <c r="U74" i="1" s="1"/>
  <c r="M11" i="11"/>
  <c r="C18" i="21"/>
  <c r="J5" i="1" s="1"/>
  <c r="P4" i="33" s="1"/>
  <c r="C43" i="21"/>
  <c r="AY22" i="29"/>
  <c r="H32" i="12"/>
  <c r="AV25" i="29"/>
  <c r="AX22" i="29" s="1"/>
  <c r="J32" i="12"/>
  <c r="G32" i="12"/>
  <c r="M5" i="12"/>
  <c r="N77" i="1" s="1"/>
  <c r="CJ4" i="33" s="1"/>
  <c r="AW22" i="29"/>
  <c r="AW25" i="29" s="1"/>
  <c r="AR31" i="29" s="1"/>
  <c r="AN31" i="29"/>
  <c r="AY20" i="29"/>
  <c r="AE6" i="12"/>
  <c r="D14" i="32"/>
  <c r="Q6" i="12"/>
  <c r="Q5" i="12"/>
  <c r="E14" i="32"/>
  <c r="AY21" i="29"/>
  <c r="AW27" i="29"/>
  <c r="AR33" i="29" s="1"/>
  <c r="V91" i="1"/>
  <c r="AY23" i="29"/>
  <c r="FI3" i="33"/>
  <c r="I5" i="12"/>
  <c r="S4" i="1" s="1"/>
  <c r="Z4" i="33" s="1"/>
  <c r="D73" i="1"/>
  <c r="DM3" i="33"/>
  <c r="EO3" i="33"/>
  <c r="ES3" i="33"/>
  <c r="EG3" i="33"/>
  <c r="DI3" i="33"/>
  <c r="DU3" i="33"/>
  <c r="EK3" i="33"/>
  <c r="FA3" i="33"/>
  <c r="EW3" i="33"/>
  <c r="DQ3" i="33"/>
  <c r="DV3" i="33"/>
  <c r="DY3" i="33"/>
  <c r="DJ3" i="33"/>
  <c r="F5" i="2"/>
  <c r="F6" i="2" s="1"/>
  <c r="F7" i="2" s="1"/>
  <c r="F8" i="2" s="1"/>
  <c r="H69" i="1"/>
  <c r="EZ3" i="33"/>
  <c r="H72" i="1"/>
  <c r="H61" i="1"/>
  <c r="I19" i="18"/>
  <c r="H60" i="1"/>
  <c r="H59" i="1"/>
  <c r="I30" i="18"/>
  <c r="H70" i="1"/>
  <c r="J12" i="24"/>
  <c r="AH96" i="1" s="1"/>
  <c r="F46" i="9"/>
  <c r="I82" i="1"/>
  <c r="BC4" i="33" s="1"/>
  <c r="F73" i="1"/>
  <c r="AH60" i="1"/>
  <c r="F79" i="1"/>
  <c r="L30" i="18"/>
  <c r="AF17" i="29"/>
  <c r="Q49" i="29" s="1"/>
  <c r="AC10" i="29" s="1"/>
  <c r="F64" i="1"/>
  <c r="I71" i="1"/>
  <c r="S23" i="1"/>
  <c r="M24" i="31"/>
  <c r="S25" i="1" s="1"/>
  <c r="J45" i="24"/>
  <c r="N24" i="31"/>
  <c r="T25" i="1" s="1"/>
  <c r="J54" i="24"/>
  <c r="J30" i="24"/>
  <c r="L19" i="18"/>
  <c r="J47" i="24"/>
  <c r="J20" i="24"/>
  <c r="J18" i="24"/>
  <c r="J53" i="24"/>
  <c r="J40" i="24"/>
  <c r="J58" i="24"/>
  <c r="J41" i="24"/>
  <c r="J11" i="24"/>
  <c r="AH95" i="1" s="1"/>
  <c r="H5" i="27"/>
  <c r="H87" i="1" s="1"/>
  <c r="F45" i="9" s="1"/>
  <c r="N5" i="11"/>
  <c r="O5" i="11" s="1"/>
  <c r="J73" i="1"/>
  <c r="AU4" i="33" s="1"/>
  <c r="J28" i="24"/>
  <c r="G5" i="11"/>
  <c r="F6" i="11"/>
  <c r="F78" i="1"/>
  <c r="D78" i="1"/>
  <c r="FB3" i="33"/>
  <c r="EH3" i="33"/>
  <c r="EX3" i="33"/>
  <c r="DF3" i="33"/>
  <c r="E64" i="1"/>
  <c r="D64" i="1"/>
  <c r="G64" i="1"/>
  <c r="G73" i="1"/>
  <c r="FF3" i="33"/>
  <c r="EP3" i="33"/>
  <c r="P81" i="1"/>
  <c r="CU4" i="33" s="1"/>
  <c r="E73" i="1"/>
  <c r="M23" i="1"/>
  <c r="N22" i="1"/>
  <c r="A4" i="33"/>
  <c r="J64" i="1"/>
  <c r="AR4" i="33" s="1"/>
  <c r="FH3" i="33"/>
  <c r="EN3" i="33"/>
  <c r="DH3" i="33"/>
  <c r="CY3" i="33"/>
  <c r="T91" i="1"/>
  <c r="CW4" i="33" s="1"/>
  <c r="EB3" i="33"/>
  <c r="FG3" i="33"/>
  <c r="FD3" i="33"/>
  <c r="EJ3" i="33"/>
  <c r="T12" i="1"/>
  <c r="M22" i="1"/>
  <c r="W23" i="1"/>
  <c r="Y23" i="1" s="1"/>
  <c r="V4" i="33"/>
  <c r="F5" i="12"/>
  <c r="O5" i="1"/>
  <c r="O6" i="1" s="1"/>
  <c r="X4" i="33" s="1"/>
  <c r="Y22" i="1"/>
  <c r="Z22" i="1"/>
  <c r="N23" i="1"/>
  <c r="J4" i="11"/>
  <c r="T20" i="1"/>
  <c r="X12" i="1"/>
  <c r="L17" i="1"/>
  <c r="S12" i="1"/>
  <c r="S18" i="1"/>
  <c r="J17" i="1"/>
  <c r="W21" i="1"/>
  <c r="J20" i="1"/>
  <c r="L20" i="1"/>
  <c r="L12" i="1"/>
  <c r="K12" i="1"/>
  <c r="J12" i="1"/>
  <c r="L16" i="1"/>
  <c r="S19" i="1"/>
  <c r="J16" i="1"/>
  <c r="W18" i="1"/>
  <c r="S21" i="1"/>
  <c r="K20" i="1"/>
  <c r="C23" i="21"/>
  <c r="L6" i="1" s="1"/>
  <c r="D43" i="21"/>
  <c r="J6" i="1"/>
  <c r="Q4" i="33" s="1"/>
  <c r="H6" i="1"/>
  <c r="M4" i="33" s="1"/>
  <c r="G3" i="19"/>
  <c r="D5" i="2"/>
  <c r="C6" i="2"/>
  <c r="AH59" i="1"/>
  <c r="E40" i="18"/>
  <c r="D82" i="1" s="1"/>
  <c r="AX4" i="33" s="1"/>
  <c r="D77" i="1"/>
  <c r="H77" i="1"/>
  <c r="D79" i="1"/>
  <c r="C73" i="1"/>
  <c r="AT4" i="33" s="1"/>
  <c r="C64" i="1"/>
  <c r="AP4" i="33" s="1"/>
  <c r="K64" i="1"/>
  <c r="AS4" i="33" s="1"/>
  <c r="I59" i="1"/>
  <c r="I64" i="1" s="1"/>
  <c r="AQ4" i="33" s="1"/>
  <c r="H63" i="1"/>
  <c r="D47" i="21"/>
  <c r="AF31" i="1"/>
  <c r="FF4" i="33"/>
  <c r="EZ4" i="33"/>
  <c r="EA3" i="33"/>
  <c r="FC3" i="33"/>
  <c r="DO3" i="33"/>
  <c r="DL3" i="33"/>
  <c r="DK3" i="33"/>
  <c r="DG3" i="33"/>
  <c r="EF3" i="33"/>
  <c r="DD3" i="33"/>
  <c r="DS3" i="33"/>
  <c r="CZ3" i="33"/>
  <c r="EM3" i="33"/>
  <c r="EI3" i="33"/>
  <c r="DC3" i="33"/>
  <c r="D34" i="21"/>
  <c r="EE3" i="33"/>
  <c r="C3" i="19"/>
  <c r="DP3" i="33"/>
  <c r="CM4" i="33"/>
  <c r="CL4" i="33"/>
  <c r="J21" i="1"/>
  <c r="CX4" i="33"/>
  <c r="DN3" i="33"/>
  <c r="D38" i="21"/>
  <c r="ED3" i="33"/>
  <c r="FJ3" i="33"/>
  <c r="D26" i="21"/>
  <c r="DR3" i="33"/>
  <c r="D5" i="11"/>
  <c r="C6" i="11"/>
  <c r="K73" i="1"/>
  <c r="AV4" i="33" s="1"/>
  <c r="AE3" i="12"/>
  <c r="I68" i="1"/>
  <c r="C27" i="1"/>
  <c r="D26" i="1" s="1"/>
  <c r="O27" i="1"/>
  <c r="U81" i="1"/>
  <c r="CV4" i="33"/>
  <c r="W20" i="1"/>
  <c r="AE5" i="12"/>
  <c r="J18" i="1"/>
  <c r="F77" i="1"/>
  <c r="H78" i="1"/>
  <c r="H5" i="1"/>
  <c r="L4" i="33" s="1"/>
  <c r="K16" i="1"/>
  <c r="S16" i="1"/>
  <c r="S17" i="1"/>
  <c r="K18" i="1"/>
  <c r="T16" i="1"/>
  <c r="T17" i="1"/>
  <c r="L18" i="1"/>
  <c r="K17" i="1"/>
  <c r="W17" i="1"/>
  <c r="X16" i="1"/>
  <c r="T19" i="1"/>
  <c r="T21" i="1"/>
  <c r="D30" i="21"/>
  <c r="X17" i="1"/>
  <c r="X21" i="1"/>
  <c r="AB32" i="12"/>
  <c r="K19" i="1"/>
  <c r="W19" i="1"/>
  <c r="W15" i="1"/>
  <c r="L21" i="1"/>
  <c r="S20" i="1"/>
  <c r="W16" i="1"/>
  <c r="J15" i="1"/>
  <c r="X18" i="1"/>
  <c r="L19" i="1"/>
  <c r="T18" i="1"/>
  <c r="X19" i="1"/>
  <c r="X20" i="1"/>
  <c r="B3" i="19"/>
  <c r="A43" i="6"/>
  <c r="L15" i="1"/>
  <c r="AE4" i="12"/>
  <c r="CF4" i="33"/>
  <c r="N74" i="1"/>
  <c r="CG4" i="33" s="1"/>
  <c r="X15" i="1"/>
  <c r="K21" i="1"/>
  <c r="H3" i="1"/>
  <c r="J4" i="33" s="1"/>
  <c r="C16" i="21"/>
  <c r="J3" i="1" s="1"/>
  <c r="N4" i="33" s="1"/>
  <c r="AI4" i="33"/>
  <c r="Z6" i="1"/>
  <c r="AB4" i="33"/>
  <c r="W12" i="1"/>
  <c r="T15" i="1"/>
  <c r="K15" i="1"/>
  <c r="AM18" i="6"/>
  <c r="J13" i="24"/>
  <c r="AH97" i="1" s="1"/>
  <c r="J35" i="24"/>
  <c r="J17" i="24"/>
  <c r="J51" i="24"/>
  <c r="J38" i="24"/>
  <c r="J48" i="24"/>
  <c r="B24" i="6"/>
  <c r="J31" i="24"/>
  <c r="J14" i="24"/>
  <c r="AH98" i="1" s="1"/>
  <c r="J39" i="24"/>
  <c r="H24" i="6"/>
  <c r="J19" i="24"/>
  <c r="J34" i="24"/>
  <c r="J57" i="24"/>
  <c r="J46" i="24"/>
  <c r="J32" i="24"/>
  <c r="J33" i="24"/>
  <c r="J23" i="24"/>
  <c r="J27" i="24"/>
  <c r="J21" i="24"/>
  <c r="J59" i="24"/>
  <c r="J26" i="24"/>
  <c r="J24" i="24"/>
  <c r="H20" i="6"/>
  <c r="J43" i="24"/>
  <c r="J50" i="24"/>
  <c r="J37" i="24"/>
  <c r="J36" i="24"/>
  <c r="J42" i="24"/>
  <c r="J56" i="24"/>
  <c r="J29" i="24"/>
  <c r="J52" i="24"/>
  <c r="J55" i="24"/>
  <c r="B43" i="6"/>
  <c r="J25" i="24"/>
  <c r="J44" i="24"/>
  <c r="J15" i="24"/>
  <c r="AH99" i="1" s="1"/>
  <c r="J60" i="24"/>
  <c r="J49" i="24"/>
  <c r="J16" i="24"/>
  <c r="P24" i="1" l="1"/>
  <c r="P25" i="1"/>
  <c r="P26" i="1"/>
  <c r="D24" i="1"/>
  <c r="D25" i="1"/>
  <c r="F48" i="9"/>
  <c r="CK4" i="33"/>
  <c r="AX23" i="29"/>
  <c r="AX24" i="29"/>
  <c r="AX20" i="29"/>
  <c r="AX21" i="29"/>
  <c r="T23" i="1"/>
  <c r="AW31" i="29"/>
  <c r="I6" i="12"/>
  <c r="S5" i="1" s="1"/>
  <c r="AA4" i="33" s="1"/>
  <c r="AY25" i="29"/>
  <c r="G6" i="2"/>
  <c r="Y20" i="1"/>
  <c r="J43" i="18"/>
  <c r="Z3" i="1" s="1"/>
  <c r="AH4" i="33" s="1"/>
  <c r="H73" i="1"/>
  <c r="G5" i="2"/>
  <c r="F47" i="9"/>
  <c r="W4" i="33"/>
  <c r="J30" i="18"/>
  <c r="H64" i="1"/>
  <c r="J5" i="27"/>
  <c r="J87" i="1" s="1"/>
  <c r="G40" i="18"/>
  <c r="F82" i="1" s="1"/>
  <c r="AZ4" i="33" s="1"/>
  <c r="I73" i="1"/>
  <c r="G7" i="2"/>
  <c r="G6" i="11"/>
  <c r="F7" i="11"/>
  <c r="P5" i="1"/>
  <c r="L10" i="31"/>
  <c r="L8" i="31"/>
  <c r="L9" i="31"/>
  <c r="P14" i="1"/>
  <c r="P13" i="1"/>
  <c r="D13" i="1"/>
  <c r="D14" i="1"/>
  <c r="Z23" i="1"/>
  <c r="P17" i="1"/>
  <c r="P22" i="1"/>
  <c r="P23" i="1"/>
  <c r="D15" i="1"/>
  <c r="D22" i="1"/>
  <c r="D23" i="1"/>
  <c r="M25" i="31"/>
  <c r="S26" i="1" s="1"/>
  <c r="H25" i="31"/>
  <c r="H27" i="1" s="1"/>
  <c r="U72" i="1" s="1"/>
  <c r="Y16" i="1"/>
  <c r="N15" i="1"/>
  <c r="O25" i="31"/>
  <c r="M12" i="1"/>
  <c r="N25" i="31"/>
  <c r="T26" i="1" s="1"/>
  <c r="Y21" i="1"/>
  <c r="N17" i="1"/>
  <c r="N19" i="1"/>
  <c r="Z20" i="1"/>
  <c r="M16" i="1"/>
  <c r="F25" i="31"/>
  <c r="F27" i="1" s="1"/>
  <c r="AK4" i="33" s="1"/>
  <c r="AM4" i="33" s="1"/>
  <c r="N20" i="1"/>
  <c r="E25" i="31"/>
  <c r="E27" i="1" s="1"/>
  <c r="AJ4" i="33" s="1"/>
  <c r="AL4" i="33" s="1"/>
  <c r="Z18" i="1"/>
  <c r="M20" i="1"/>
  <c r="G25" i="31"/>
  <c r="J26" i="1" s="1"/>
  <c r="P20" i="1"/>
  <c r="Z17" i="1"/>
  <c r="N16" i="1"/>
  <c r="N12" i="1"/>
  <c r="L18" i="31"/>
  <c r="L15" i="31"/>
  <c r="L13" i="31"/>
  <c r="L22" i="31"/>
  <c r="L7" i="31"/>
  <c r="L17" i="31"/>
  <c r="L14" i="31"/>
  <c r="L16" i="31"/>
  <c r="L12" i="31"/>
  <c r="L11" i="31"/>
  <c r="L23" i="31"/>
  <c r="Y18" i="1"/>
  <c r="Z19" i="1"/>
  <c r="Y15" i="1"/>
  <c r="M19" i="1"/>
  <c r="C7" i="2"/>
  <c r="D6" i="2"/>
  <c r="I40" i="18"/>
  <c r="H82" i="1" s="1"/>
  <c r="BB4" i="33" s="1"/>
  <c r="J19" i="18"/>
  <c r="Y19" i="1"/>
  <c r="Z16" i="1"/>
  <c r="Y17" i="1"/>
  <c r="N18" i="1"/>
  <c r="M15" i="1"/>
  <c r="M17" i="1"/>
  <c r="N21" i="1"/>
  <c r="F43" i="6"/>
  <c r="M18" i="1"/>
  <c r="D18" i="1"/>
  <c r="G8" i="2"/>
  <c r="F9" i="2"/>
  <c r="D19" i="1"/>
  <c r="D12" i="1"/>
  <c r="D20" i="1"/>
  <c r="D16" i="1"/>
  <c r="D21" i="1"/>
  <c r="D17" i="1"/>
  <c r="C7" i="11"/>
  <c r="D6" i="11"/>
  <c r="Z21" i="1"/>
  <c r="M42" i="18"/>
  <c r="P19" i="1"/>
  <c r="P21" i="1"/>
  <c r="P18" i="1"/>
  <c r="P16" i="1"/>
  <c r="P15" i="1"/>
  <c r="P12" i="1"/>
  <c r="Z15" i="1"/>
  <c r="I25" i="31"/>
  <c r="M21" i="1"/>
  <c r="Y12" i="1"/>
  <c r="Z12" i="1"/>
  <c r="D20" i="6"/>
  <c r="L81" i="1"/>
  <c r="D24" i="6"/>
  <c r="F20" i="6"/>
  <c r="N81" i="1" s="1"/>
  <c r="H43" i="6"/>
  <c r="F24" i="6"/>
  <c r="Q27" i="1" l="1"/>
  <c r="S27" i="1" s="1"/>
  <c r="AN4" i="33" s="1"/>
  <c r="G27" i="1"/>
  <c r="J27" i="1" s="1"/>
  <c r="AC4" i="33" s="1"/>
  <c r="L26" i="1"/>
  <c r="K26" i="1"/>
  <c r="I27" i="1"/>
  <c r="W26" i="1"/>
  <c r="U27" i="1"/>
  <c r="W27" i="1" s="1"/>
  <c r="X3" i="1" s="1"/>
  <c r="AF4" i="33" s="1"/>
  <c r="X26" i="1"/>
  <c r="V27" i="1"/>
  <c r="X27" i="1" s="1"/>
  <c r="X4" i="1" s="1"/>
  <c r="AG4" i="33" s="1"/>
  <c r="R27" i="1"/>
  <c r="T27" i="1" s="1"/>
  <c r="AO4" i="33" s="1"/>
  <c r="AX25" i="29"/>
  <c r="Z4" i="1"/>
  <c r="F8" i="11"/>
  <c r="G7" i="11"/>
  <c r="L24" i="31"/>
  <c r="K27" i="1"/>
  <c r="D7" i="2"/>
  <c r="C8" i="2"/>
  <c r="F10" i="2"/>
  <c r="G9" i="2"/>
  <c r="D27" i="1"/>
  <c r="P27" i="1"/>
  <c r="C8" i="11"/>
  <c r="D7" i="11"/>
  <c r="CR4" i="33"/>
  <c r="T81" i="1"/>
  <c r="V81" i="1" s="1"/>
  <c r="J42" i="18" l="1"/>
  <c r="F50" i="9" s="1"/>
  <c r="M26" i="1"/>
  <c r="Z27" i="1"/>
  <c r="F43" i="9" s="1"/>
  <c r="X6" i="1"/>
  <c r="U73" i="1"/>
  <c r="L27" i="1"/>
  <c r="N26" i="1"/>
  <c r="Z26" i="1"/>
  <c r="Y26" i="1"/>
  <c r="Y27" i="1"/>
  <c r="X5" i="1" s="1"/>
  <c r="V3" i="1"/>
  <c r="AD4" i="33" s="1"/>
  <c r="B6" i="58"/>
  <c r="F9" i="11"/>
  <c r="G8" i="11"/>
  <c r="C9" i="2"/>
  <c r="D8" i="2"/>
  <c r="C9" i="11"/>
  <c r="D8" i="11"/>
  <c r="G10" i="2"/>
  <c r="M27" i="1" l="1"/>
  <c r="Z3" i="57"/>
  <c r="N27" i="1"/>
  <c r="M3" i="57" s="1"/>
  <c r="V4" i="1"/>
  <c r="D6" i="58"/>
  <c r="G9" i="11"/>
  <c r="F10" i="11"/>
  <c r="C10" i="2"/>
  <c r="D9" i="2"/>
  <c r="D9" i="11"/>
  <c r="C10" i="11"/>
  <c r="AE4" i="33" l="1"/>
  <c r="V5" i="1"/>
  <c r="F44" i="9"/>
  <c r="V6" i="1"/>
  <c r="G10" i="11"/>
  <c r="C11" i="2"/>
  <c r="D10" i="2"/>
  <c r="D10" i="11"/>
  <c r="C11" i="11"/>
  <c r="D11" i="2" l="1"/>
  <c r="C12" i="2"/>
  <c r="C12" i="11"/>
  <c r="D11" i="11"/>
  <c r="C13" i="2" l="1"/>
  <c r="D12" i="2"/>
  <c r="Y3" i="57" s="1"/>
  <c r="D12" i="11"/>
  <c r="C13" i="11"/>
  <c r="D13" i="2" l="1"/>
  <c r="D13" i="11"/>
  <c r="Q6" i="2" l="1"/>
  <c r="Q5" i="2"/>
  <c r="R5" i="2" s="1"/>
  <c r="R6" i="2" l="1"/>
  <c r="R7" i="2" s="1"/>
  <c r="R8" i="2" s="1"/>
  <c r="R9" i="2" s="1"/>
  <c r="R10" i="2" s="1"/>
  <c r="R11" i="2" s="1"/>
  <c r="N6" i="11" l="1"/>
  <c r="O6" i="11" s="1"/>
  <c r="O7" i="11" s="1"/>
  <c r="O8" i="11" s="1"/>
  <c r="O9" i="11" s="1"/>
  <c r="O10" i="11" s="1"/>
  <c r="O11" i="11" s="1"/>
  <c r="O14" i="2" l="1"/>
  <c r="P11" i="2" l="1"/>
  <c r="A21" i="56" l="1"/>
  <c r="A22" i="56" s="1"/>
  <c r="A23" i="56" s="1"/>
  <c r="A24" i="56" s="1"/>
  <c r="A25" i="56" s="1"/>
  <c r="A26" i="56" s="1"/>
  <c r="A27" i="56" s="1"/>
  <c r="A28" i="56" s="1"/>
  <c r="A29" i="56" s="1"/>
  <c r="A30" i="56" s="1"/>
  <c r="A31" i="56" s="1"/>
  <c r="A32" i="56" s="1"/>
  <c r="A33" i="56" s="1"/>
  <c r="A34" i="56" s="1"/>
  <c r="A35" i="56" s="1"/>
  <c r="A36" i="56" s="1"/>
  <c r="A37" i="56" s="1"/>
  <c r="A38" i="56" s="1"/>
  <c r="A39" i="56" s="1"/>
  <c r="A40" i="56" s="1"/>
  <c r="A41" i="56" s="1"/>
  <c r="A42" i="56" s="1"/>
  <c r="A43" i="56" s="1"/>
  <c r="A44" i="56" s="1"/>
  <c r="A45" i="56" s="1"/>
  <c r="A46" i="56" s="1"/>
  <c r="A47" i="56" s="1"/>
  <c r="A48" i="56" s="1"/>
  <c r="A49" i="56" s="1"/>
  <c r="A50" i="56" s="1"/>
  <c r="A51" i="56" s="1"/>
  <c r="A52" i="56" s="1"/>
  <c r="A53" i="56" s="1"/>
  <c r="A54" i="56" s="1"/>
  <c r="A55" i="56" s="1"/>
  <c r="A56" i="56" s="1"/>
  <c r="A57" i="56" s="1"/>
  <c r="A58" i="56" s="1"/>
  <c r="A59" i="56" s="1"/>
  <c r="A60" i="56" s="1"/>
  <c r="A61" i="56" s="1"/>
  <c r="A62" i="56" s="1"/>
  <c r="A63" i="56" s="1"/>
  <c r="A64" i="56" s="1"/>
  <c r="A65" i="56" s="1"/>
  <c r="A66" i="56" s="1"/>
  <c r="A67" i="56" s="1"/>
  <c r="A68" i="56" s="1"/>
  <c r="A69" i="56" s="1"/>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A90" i="56" s="1"/>
  <c r="A91" i="56" s="1"/>
  <c r="A92" i="56" s="1"/>
  <c r="A93" i="56" s="1"/>
  <c r="A94" i="56" s="1"/>
  <c r="A95" i="56" s="1"/>
  <c r="A96" i="56" s="1"/>
  <c r="A97" i="56" s="1"/>
  <c r="A98" i="56" s="1"/>
  <c r="A99" i="56" s="1"/>
  <c r="A100" i="56" s="1"/>
  <c r="A101" i="56" s="1"/>
  <c r="A102" i="56" s="1"/>
  <c r="A103" i="56" s="1"/>
  <c r="A104" i="56" s="1"/>
  <c r="A105" i="56" s="1"/>
  <c r="A106" i="56" s="1"/>
  <c r="A107" i="56" s="1"/>
  <c r="A108" i="56" s="1"/>
  <c r="A109" i="56" s="1"/>
  <c r="A110" i="56" s="1"/>
  <c r="A111" i="56" s="1"/>
  <c r="A112" i="56" s="1"/>
  <c r="A113"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9CAC1138-C564-447B-93AD-28E5289DE73F}">
      <text>
        <r>
          <rPr>
            <sz val="9"/>
            <rFont val="Tahoma"/>
            <charset val="134"/>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6652CB18-D802-47AD-A0BF-B88BEBD8C91F}">
      <text>
        <r>
          <rPr>
            <b/>
            <sz val="9"/>
            <rFont val="Tahoma"/>
            <charset val="134"/>
          </rPr>
          <t>Refer MODON HSS Manual, Associated Procedures, Checklist and Standards:</t>
        </r>
        <r>
          <rPr>
            <sz val="9"/>
            <rFont val="Tahoma"/>
            <charset val="134"/>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459B9A52-98DD-4B06-AE49-E01B28C849DC}">
      <text>
        <r>
          <rPr>
            <sz val="9"/>
            <rFont val="Tahoma"/>
            <charset val="134"/>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1099330-A1F6-40DF-9733-A3A14888F6D5}">
      <text>
        <r>
          <rPr>
            <b/>
            <sz val="9"/>
            <rFont val="Tahoma"/>
            <charset val="134"/>
          </rPr>
          <t>Refer MODON HSS Manual, Associated Procedures, Checklist and Standards:</t>
        </r>
        <r>
          <rPr>
            <sz val="9"/>
            <rFont val="Tahoma"/>
            <charset val="134"/>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536F2C0-5C78-4689-AE81-8C7A399A9466}">
      <text>
        <r>
          <rPr>
            <sz val="9"/>
            <rFont val="Tahoma"/>
            <charset val="134"/>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44F52A6C-3A0C-4827-B9A2-FF74B5A43902}">
      <text>
        <r>
          <rPr>
            <b/>
            <sz val="9"/>
            <rFont val="Tahoma"/>
            <charset val="134"/>
          </rPr>
          <t>Refer MODON HSS Manual, Associated Procedures, Checklist and Standards:</t>
        </r>
        <r>
          <rPr>
            <sz val="9"/>
            <rFont val="Tahoma"/>
            <charset val="134"/>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BBC1EBD8-089F-4D9E-A811-7325A4384845}">
      <text>
        <r>
          <rPr>
            <sz val="9"/>
            <rFont val="Tahoma"/>
            <charset val="134"/>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4A524F98-4DB8-4B30-A78A-56F6E0346451}">
      <text>
        <r>
          <rPr>
            <sz val="9"/>
            <rFont val="Tahoma"/>
            <charset val="134"/>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6F8216C1-E7AE-4D15-83F8-F4C10B7ACB27}">
      <text>
        <r>
          <rPr>
            <b/>
            <sz val="9"/>
            <rFont val="Tahoma"/>
            <charset val="134"/>
          </rPr>
          <t xml:space="preserve">Refer MODON HSS Manual, Associated Procedures, Checklist and Standards:
</t>
        </r>
        <r>
          <rPr>
            <sz val="9"/>
            <rFont val="Tahoma"/>
            <charset val="134"/>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rFont val="Tahoma"/>
            <charset val="134"/>
          </rPr>
          <t>Location:</t>
        </r>
        <r>
          <rPr>
            <sz val="9"/>
            <rFont val="Tahoma"/>
            <charset val="134"/>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rFont val="Tahoma"/>
            <charset val="134"/>
          </rPr>
          <t>Use:</t>
        </r>
        <r>
          <rPr>
            <sz val="9"/>
            <rFont val="Tahoma"/>
            <charset val="134"/>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rFont val="Tahoma"/>
            <charset val="134"/>
          </rPr>
          <t>Environmental</t>
        </r>
        <r>
          <rPr>
            <sz val="9"/>
            <rFont val="Tahoma"/>
            <charset val="134"/>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C55194CF-36DC-4963-B172-7827255E8A72}">
      <text>
        <r>
          <rPr>
            <sz val="9"/>
            <rFont val="Tahoma"/>
            <charset val="134"/>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EBDB425D-C2E7-4E71-BE1C-E6FA5E238868}">
      <text>
        <r>
          <rPr>
            <b/>
            <sz val="9"/>
            <rFont val="Tahoma"/>
            <charset val="134"/>
          </rPr>
          <t xml:space="preserve">Refer MODON HSS Manual, Associated Procedures, Checklist and Standards:
</t>
        </r>
        <r>
          <rPr>
            <sz val="9"/>
            <rFont val="Tahoma"/>
            <charset val="134"/>
          </rPr>
          <t xml:space="preserve">
</t>
        </r>
        <r>
          <rPr>
            <b/>
            <sz val="9"/>
            <rFont val="Tahoma"/>
            <charset val="134"/>
          </rPr>
          <t>Combustible:</t>
        </r>
        <r>
          <rPr>
            <sz val="9"/>
            <rFont val="Tahoma"/>
            <charset val="134"/>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rFont val="Tahoma"/>
            <charset val="134"/>
          </rPr>
          <t xml:space="preserve">
Flammable:</t>
        </r>
        <r>
          <rPr>
            <sz val="9"/>
            <rFont val="Tahoma"/>
            <charset val="134"/>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9EDDA641-8A1A-42BA-B2F9-380E0BED92B3}">
      <text>
        <r>
          <rPr>
            <sz val="9"/>
            <rFont val="Tahoma"/>
            <charset val="134"/>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BA1CCC1-C576-4550-86C6-F6E73C83A303}">
      <text>
        <r>
          <rPr>
            <b/>
            <sz val="9"/>
            <rFont val="Tahoma"/>
            <charset val="134"/>
          </rPr>
          <t xml:space="preserve">Refer MODON HSS Manual, Associated Procedures, Checklist and Standards:
</t>
        </r>
        <r>
          <rPr>
            <sz val="9"/>
            <rFont val="Tahoma"/>
            <charset val="134"/>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rFont val="Tahoma"/>
            <charset val="134"/>
          </rPr>
          <t>Spill Release Contingency:</t>
        </r>
        <r>
          <rPr>
            <sz val="9"/>
            <rFont val="Tahoma"/>
            <charset val="134"/>
          </rPr>
          <t xml:space="preserve">
1 - Prior to beginning operations, ensure that on-site spill response capabilities (containment and personal protective equipment) are consistent with task requirements described in job hazard analysis.
</t>
        </r>
      </text>
    </comment>
    <comment ref="T19" authorId="0" shapeId="0" xr:uid="{251A51E8-FEC9-414A-AFE7-A752B5F2CC67}">
      <text>
        <r>
          <rPr>
            <b/>
            <sz val="9"/>
            <rFont val="Tahoma"/>
            <charset val="134"/>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rFont val="Tahoma"/>
            <charset val="134"/>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6B692BC-2087-46F1-8550-B9285010FA07}">
      <text>
        <r>
          <rPr>
            <sz val="9"/>
            <rFont val="Tahoma"/>
            <charset val="134"/>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187109A6-B139-4F93-8B9B-293D77B6CC50}">
      <text>
        <r>
          <rPr>
            <sz val="9"/>
            <rFont val="Tahoma"/>
            <charset val="134"/>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5CB1C2D0-1610-4F84-8255-074699C9FCCF}">
      <text>
        <r>
          <rPr>
            <b/>
            <sz val="9"/>
            <rFont val="Tahoma"/>
            <charset val="134"/>
          </rPr>
          <t xml:space="preserve">Refer MODON HSS Manual, Associated Procedures, Checklist and Standards:
</t>
        </r>
        <r>
          <rPr>
            <sz val="9"/>
            <rFont val="Tahoma"/>
            <charset val="134"/>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336251D0-5EE4-4CD5-BBE3-C5302A2F12E2}">
      <text>
        <r>
          <rPr>
            <sz val="9"/>
            <rFont val="Tahoma"/>
            <charset val="134"/>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A6429845-9C3A-41B1-A647-91ADA1A0B8B1}">
      <text>
        <r>
          <rPr>
            <sz val="9"/>
            <rFont val="Tahoma"/>
            <charset val="134"/>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5E4142FD-C7D9-4F71-9164-5C6224AA5C3B}">
      <text>
        <r>
          <rPr>
            <sz val="9"/>
            <rFont val="Tahoma"/>
            <charset val="134"/>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15115C38-BE91-40F4-B69E-ACB8136B4D00}">
      <text>
        <r>
          <rPr>
            <sz val="9"/>
            <rFont val="Tahoma"/>
            <charset val="134"/>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632045EE-0E97-49E9-B73F-E76CA29257C8}">
      <text>
        <r>
          <rPr>
            <sz val="9"/>
            <rFont val="Tahoma"/>
            <charset val="134"/>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8E9753EE-2141-4AF0-A0F0-62B3C95232C1}">
      <text>
        <r>
          <rPr>
            <sz val="9"/>
            <rFont val="Tahoma"/>
            <charset val="134"/>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2CF0A0D0-0F35-41C8-93E0-DD31BED88B28}">
      <text>
        <r>
          <rPr>
            <b/>
            <sz val="9"/>
            <rFont val="Tahoma"/>
            <charset val="134"/>
          </rPr>
          <t>Refer MODON HSS Manual, Associated Procedures, Checklist and Standards:</t>
        </r>
        <r>
          <rPr>
            <sz val="9"/>
            <rFont val="Tahoma"/>
            <charset val="134"/>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77243D63-F6D1-449A-B033-11B4DDD842B4}">
      <text>
        <r>
          <rPr>
            <sz val="9"/>
            <rFont val="Tahoma"/>
            <charset val="134"/>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2CAF34B-35EF-4A46-AE58-1679DDE7975A}">
      <text>
        <r>
          <rPr>
            <b/>
            <sz val="9"/>
            <rFont val="Tahoma"/>
            <charset val="134"/>
          </rPr>
          <t>Refer MODON HSS Manual, Associated Procedures, Checklist and Standards:</t>
        </r>
        <r>
          <rPr>
            <sz val="9"/>
            <rFont val="Tahoma"/>
            <charset val="134"/>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1100-000001000000}">
      <text>
        <r>
          <rPr>
            <b/>
            <sz val="9"/>
            <color indexed="81"/>
            <rFont val="Tahoma"/>
            <family val="2"/>
          </rPr>
          <t>Without O&amp;M Cost</t>
        </r>
      </text>
    </comment>
    <comment ref="D4" authorId="0" shapeId="0" xr:uid="{00000000-0006-0000-1100-000002000000}">
      <text>
        <r>
          <rPr>
            <b/>
            <sz val="9"/>
            <color indexed="81"/>
            <rFont val="Tahoma"/>
            <family val="2"/>
          </rPr>
          <t>Without O&amp;M Cost</t>
        </r>
      </text>
    </comment>
    <comment ref="E4" authorId="0" shapeId="0" xr:uid="{00000000-0006-0000-1100-000003000000}">
      <text>
        <r>
          <rPr>
            <b/>
            <sz val="9"/>
            <color indexed="81"/>
            <rFont val="Tahoma"/>
            <family val="2"/>
          </rPr>
          <t>Without O&amp;M Cost</t>
        </r>
      </text>
    </comment>
  </commentList>
</comments>
</file>

<file path=xl/sharedStrings.xml><?xml version="1.0" encoding="utf-8"?>
<sst xmlns="http://schemas.openxmlformats.org/spreadsheetml/2006/main" count="3209" uniqueCount="1463">
  <si>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</si>
  <si>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</si>
  <si>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</si>
  <si>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</si>
  <si>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</si>
  <si>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</si>
  <si>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</si>
  <si>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</si>
  <si>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</si>
  <si>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</si>
  <si>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</si>
  <si>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</si>
  <si>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</si>
  <si>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</si>
  <si>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</si>
  <si>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</si>
  <si>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</si>
  <si>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</si>
  <si>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</si>
  <si>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</si>
  <si>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</si>
  <si>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</si>
  <si>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</si>
  <si>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</si>
  <si>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</si>
  <si>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</si>
  <si>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</si>
  <si>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</si>
  <si>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</si>
  <si>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</si>
  <si>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</si>
  <si>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</si>
  <si>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</si>
  <si>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</si>
  <si>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</si>
  <si>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</si>
  <si>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</si>
  <si>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</si>
  <si>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</si>
  <si>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</si>
  <si>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</si>
  <si>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</si>
  <si>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</si>
  <si>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</si>
  <si>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</si>
  <si>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</si>
  <si>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</si>
  <si>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</si>
  <si>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</si>
  <si>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</si>
  <si>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</si>
  <si>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</si>
  <si>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</si>
  <si>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</si>
  <si>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</si>
  <si>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</si>
  <si>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</si>
  <si>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</si>
  <si>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</si>
  <si>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</si>
  <si>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</si>
  <si>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</si>
  <si>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</si>
  <si>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</si>
  <si>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</si>
  <si>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</si>
  <si>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</si>
  <si>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</si>
  <si>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</si>
  <si>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</si>
  <si>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</si>
  <si>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</si>
  <si>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</si>
  <si>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</si>
  <si>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</si>
  <si>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</si>
  <si>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</si>
  <si>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</si>
  <si>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</si>
  <si>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</si>
  <si>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</si>
  <si>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</si>
  <si>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</si>
  <si>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</si>
  <si>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</si>
  <si>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</si>
  <si>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</si>
  <si>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</si>
  <si>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</si>
  <si>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</si>
  <si>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</si>
  <si>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</si>
  <si>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</si>
  <si>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</si>
  <si>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</si>
  <si>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</si>
  <si>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</si>
  <si>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</si>
  <si>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</si>
  <si>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</si>
  <si>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</si>
  <si>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</si>
  <si>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</si>
  <si>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</si>
  <si>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</si>
  <si>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</si>
  <si>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</si>
  <si>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</si>
  <si>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</si>
  <si>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</si>
  <si>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</si>
  <si>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</si>
  <si>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</si>
  <si>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</si>
  <si>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</si>
  <si>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</si>
  <si>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</si>
  <si>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</si>
  <si>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</si>
  <si>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</si>
  <si>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</si>
  <si>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</si>
  <si>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</si>
  <si>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</si>
  <si>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</si>
  <si>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</si>
  <si>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</si>
  <si>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</si>
  <si>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</si>
  <si>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</si>
  <si>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</si>
  <si>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</si>
  <si>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</si>
  <si>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</si>
  <si>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</si>
  <si>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</si>
  <si>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</si>
  <si>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</si>
  <si>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</si>
  <si>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</si>
  <si>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</si>
  <si>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</si>
  <si>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</si>
  <si>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</si>
  <si>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</si>
  <si>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</si>
  <si>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</si>
  <si>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</si>
  <si>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</si>
  <si>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</si>
  <si>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</si>
  <si>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</si>
  <si>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</si>
  <si>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</si>
  <si>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</si>
  <si>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</si>
  <si>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</si>
  <si>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</si>
  <si>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</si>
  <si>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</si>
  <si>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</si>
  <si>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</si>
  <si>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</si>
  <si>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</si>
  <si>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</si>
  <si>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</si>
  <si>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</si>
  <si>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</si>
  <si>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</si>
  <si>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</si>
  <si>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</si>
  <si>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</si>
  <si>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</si>
  <si>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</si>
  <si>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</si>
  <si>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</si>
  <si>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</si>
  <si>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</si>
  <si>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</si>
  <si>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</si>
  <si>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</si>
  <si>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</si>
  <si>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</si>
  <si>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</si>
  <si>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</si>
  <si>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</si>
  <si>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</si>
  <si>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</si>
  <si>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</si>
  <si>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</si>
  <si>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</si>
  <si>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</si>
  <si>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</si>
  <si>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</si>
  <si>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</si>
  <si>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</si>
  <si>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</si>
  <si>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</si>
  <si>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</si>
  <si>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</si>
  <si>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</si>
  <si>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</si>
  <si>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</si>
  <si>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</si>
  <si>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</si>
  <si>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</si>
  <si>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</si>
  <si>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</si>
  <si>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</si>
  <si>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</si>
  <si>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</si>
  <si>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</si>
  <si>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</si>
  <si>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</si>
  <si>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</si>
  <si>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</si>
  <si>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</si>
  <si>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</si>
  <si>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</si>
  <si>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</si>
  <si>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</si>
  <si>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</si>
  <si>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</si>
  <si>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</si>
  <si>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</si>
  <si>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</si>
  <si>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</si>
  <si>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</si>
  <si>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</si>
  <si>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</si>
  <si>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</si>
  <si>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</si>
  <si>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</si>
  <si>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</si>
  <si>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</si>
  <si>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</si>
  <si>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</si>
  <si>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</si>
  <si>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</si>
  <si>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</si>
  <si>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</si>
  <si>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</si>
  <si>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</si>
  <si>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</si>
  <si>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</si>
  <si>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</si>
  <si>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</si>
  <si>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</si>
  <si>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</si>
  <si>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</si>
  <si>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</si>
  <si>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</si>
  <si>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</si>
  <si>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</si>
  <si>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</si>
  <si>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</si>
  <si>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</si>
  <si>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</si>
  <si>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</si>
  <si>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</si>
  <si>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</si>
  <si>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</si>
  <si>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</si>
  <si>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</si>
  <si>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</si>
  <si>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</si>
  <si>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</si>
  <si>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</si>
  <si>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</si>
  <si>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</si>
  <si>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</si>
  <si>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</si>
  <si>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</si>
  <si>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</si>
  <si>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</si>
  <si>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</si>
  <si>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</si>
  <si>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</si>
  <si>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</si>
  <si>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</si>
  <si>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</si>
  <si>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</si>
  <si>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</si>
  <si>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</si>
  <si>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</si>
  <si>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</si>
  <si>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</si>
  <si>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</si>
  <si>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</si>
  <si>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</si>
  <si>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</si>
  <si>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</si>
  <si>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</si>
  <si>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</si>
  <si>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</si>
  <si>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</si>
  <si>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</si>
  <si>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</si>
  <si>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</si>
  <si>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</si>
  <si>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</si>
  <si>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</si>
  <si>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</si>
  <si>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</si>
  <si>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</si>
  <si>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</si>
  <si>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</si>
  <si>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</si>
  <si>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</si>
  <si>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</si>
  <si>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</si>
  <si>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</si>
  <si>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</si>
  <si>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</si>
  <si>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</si>
  <si>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</si>
  <si>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</si>
  <si>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</si>
  <si>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</si>
  <si>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</si>
  <si>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</si>
  <si>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</si>
  <si>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</si>
  <si>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</si>
  <si>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</si>
  <si>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</si>
  <si>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</si>
  <si>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</si>
  <si>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</si>
  <si>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</si>
  <si>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</si>
  <si>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</si>
  <si>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</si>
  <si>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</si>
  <si>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</si>
  <si>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</si>
  <si>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</si>
  <si>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</si>
  <si>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</si>
  <si>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</si>
  <si>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</si>
  <si>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</si>
  <si>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</si>
  <si>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</si>
  <si>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</si>
  <si>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</si>
  <si>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</si>
  <si>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</si>
  <si>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</si>
  <si>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</si>
  <si>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</si>
  <si>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</si>
  <si>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</si>
  <si>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</si>
  <si>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</si>
  <si>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</si>
  <si>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</si>
  <si>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</si>
  <si>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</si>
  <si>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</si>
  <si>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</si>
  <si>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</si>
  <si>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</si>
  <si>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</si>
  <si>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</si>
  <si>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</si>
  <si>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</si>
  <si>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</si>
  <si>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</si>
  <si>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</si>
  <si>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</si>
  <si>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</si>
  <si>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</si>
  <si>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</si>
  <si>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</si>
  <si>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</si>
  <si>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</si>
  <si>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</si>
  <si>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</si>
  <si>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</si>
  <si>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</si>
  <si>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</si>
  <si>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</si>
  <si>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</si>
  <si>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</si>
  <si>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</si>
  <si>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</si>
  <si>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</si>
  <si>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</si>
  <si>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</si>
  <si>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</si>
  <si>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</si>
  <si>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</si>
  <si>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</si>
  <si>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</si>
  <si>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</si>
  <si>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</si>
  <si>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</si>
  <si>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</si>
  <si>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</si>
  <si>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</si>
  <si>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</si>
  <si>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</si>
  <si>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</si>
  <si>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</si>
  <si>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</si>
  <si>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Steel Fixer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</si>
  <si>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</si>
  <si>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</si>
  <si>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</si>
  <si>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</si>
  <si>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</si>
  <si>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</si>
  <si>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</si>
  <si>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</si>
  <si>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</si>
  <si>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</si>
  <si>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</si>
  <si>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</si>
  <si>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</si>
  <si>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</si>
  <si>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</si>
  <si>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</si>
  <si>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</si>
  <si>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</si>
  <si>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</si>
  <si>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</si>
  <si>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</si>
  <si>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</si>
  <si>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</si>
  <si>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</si>
  <si>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</si>
  <si>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</si>
  <si>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</si>
  <si>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</si>
  <si>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</si>
  <si>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</si>
  <si>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</si>
  <si>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</si>
  <si>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</si>
  <si>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</si>
  <si>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</si>
  <si>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</si>
  <si>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</si>
  <si>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</si>
  <si>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</si>
  <si>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</si>
  <si>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</si>
  <si>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</si>
  <si>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</si>
  <si>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</si>
  <si>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</si>
  <si>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</si>
  <si>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</si>
  <si>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</si>
  <si>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</si>
  <si>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</si>
  <si>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</si>
  <si>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</si>
  <si>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</si>
  <si>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</si>
  <si>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</si>
  <si>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</si>
  <si>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</si>
  <si>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</si>
  <si>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</si>
  <si>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</si>
  <si>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</si>
  <si>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</si>
  <si>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</si>
  <si>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</si>
  <si>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</si>
  <si>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</si>
  <si>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</si>
  <si>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</si>
  <si>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</si>
  <si>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</si>
  <si>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</si>
  <si>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</si>
  <si>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</si>
  <si>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</si>
  <si>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</si>
  <si>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</si>
  <si>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</si>
  <si>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</si>
  <si>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</si>
  <si>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</si>
  <si>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</si>
  <si>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</si>
  <si>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</si>
  <si>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</si>
  <si>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</si>
  <si>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</si>
  <si>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</si>
  <si>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</si>
  <si>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</si>
  <si>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</si>
  <si>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</si>
  <si>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</si>
  <si>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</si>
  <si>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</si>
  <si>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</si>
  <si>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</si>
  <si>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</si>
  <si>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</si>
  <si>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</si>
  <si>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</si>
  <si>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</si>
  <si>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</si>
  <si>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</si>
  <si>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</si>
  <si>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</si>
  <si>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</si>
  <si>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</si>
  <si>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</si>
  <si>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</si>
  <si>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</si>
  <si>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</si>
  <si>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</si>
  <si>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</si>
  <si>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</si>
  <si>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</si>
  <si>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</si>
  <si>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</si>
  <si>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</si>
  <si>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</si>
  <si>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</si>
  <si>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</si>
  <si>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</si>
  <si>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</si>
  <si>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</si>
  <si>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</si>
  <si>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</si>
  <si>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</si>
  <si>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</si>
  <si>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</si>
  <si>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</si>
  <si>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</si>
  <si>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</si>
  <si>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</si>
  <si>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</si>
  <si>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</si>
  <si>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</si>
  <si>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</si>
  <si>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</si>
  <si>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</si>
  <si>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</si>
  <si>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</si>
  <si>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</si>
  <si>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</si>
  <si>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</si>
  <si>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</si>
  <si>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</si>
  <si>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</si>
  <si>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</si>
  <si>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</si>
  <si>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</si>
  <si>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</si>
  <si>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</si>
  <si>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</si>
  <si>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</si>
  <si>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</si>
  <si>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</si>
  <si>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</si>
  <si>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</si>
  <si>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</si>
  <si>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</si>
  <si>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</si>
  <si>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</si>
  <si>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</si>
  <si>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</si>
  <si>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</si>
  <si>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</si>
  <si>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</si>
  <si>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</si>
  <si>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</si>
  <si>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</si>
  <si>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</si>
  <si>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</si>
  <si>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</si>
  <si>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</si>
  <si>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</si>
  <si>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</si>
  <si>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</si>
  <si>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</si>
  <si>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</si>
  <si>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</si>
  <si>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</si>
  <si>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</si>
  <si>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</si>
  <si>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</si>
  <si>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</si>
  <si>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</si>
  <si>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</si>
  <si>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</si>
  <si>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</si>
  <si>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</si>
  <si>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</si>
  <si>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</si>
  <si>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</si>
  <si>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</si>
  <si>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</si>
  <si>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</si>
  <si>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</si>
  <si>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</si>
  <si>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</si>
  <si>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</si>
  <si>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</si>
  <si>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</si>
  <si>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</si>
  <si>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</si>
  <si>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</si>
  <si>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</si>
  <si>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</si>
  <si>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</si>
  <si>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</si>
  <si>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</si>
  <si>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</si>
  <si>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</si>
  <si>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</si>
  <si>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</si>
  <si>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</si>
  <si>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</si>
  <si>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</si>
  <si>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</si>
  <si>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</si>
  <si>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</si>
  <si>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</si>
  <si>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</si>
  <si>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</si>
  <si>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</si>
  <si>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</si>
  <si>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</si>
  <si>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</si>
  <si>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</si>
  <si>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</si>
  <si>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</si>
  <si>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</si>
  <si>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</si>
  <si>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</si>
  <si>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</si>
  <si>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</si>
  <si>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</si>
  <si>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</si>
  <si>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</si>
  <si>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</si>
  <si>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</si>
  <si>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</si>
  <si>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</si>
  <si>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</si>
  <si>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</si>
  <si>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</si>
  <si>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</si>
  <si>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</si>
  <si>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</si>
  <si>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</si>
  <si>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</si>
  <si>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</si>
  <si>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</si>
  <si>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</si>
  <si>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</si>
  <si>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</si>
  <si>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</si>
  <si>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</si>
  <si>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</si>
  <si>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</si>
  <si>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</si>
  <si>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</si>
  <si>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</si>
  <si>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</si>
  <si>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</si>
  <si>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</si>
  <si>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</si>
  <si>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</si>
  <si>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</si>
  <si>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</si>
  <si>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</si>
  <si>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</si>
  <si>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</si>
  <si>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</si>
  <si>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</si>
  <si>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</si>
  <si>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</si>
  <si>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</si>
  <si>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</si>
  <si>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</si>
  <si>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</si>
  <si>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</si>
  <si>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</si>
  <si>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</si>
  <si>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</si>
  <si>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</si>
  <si>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</si>
  <si>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</si>
  <si>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</si>
  <si>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</si>
  <si>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</si>
  <si>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</si>
  <si>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</si>
  <si>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</si>
  <si>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</si>
  <si>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</si>
  <si>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</si>
  <si>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</si>
  <si>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</si>
  <si>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</si>
  <si>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</si>
  <si>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</si>
  <si>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</si>
  <si>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</si>
  <si>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</si>
  <si>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</si>
  <si>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</si>
  <si>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</si>
  <si>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</si>
  <si>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</si>
  <si>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</si>
  <si>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</si>
  <si>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</si>
  <si>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</si>
  <si>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</si>
  <si>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</si>
  <si>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</si>
  <si>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</si>
  <si>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</si>
  <si>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</si>
  <si>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</si>
  <si>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</si>
  <si>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</si>
  <si>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</si>
  <si>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</si>
  <si>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</si>
  <si>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</si>
  <si>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</si>
  <si>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</si>
  <si>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</si>
  <si>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</si>
  <si>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</si>
  <si>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</si>
  <si>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</si>
  <si>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</si>
  <si>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</si>
  <si>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</si>
  <si>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</si>
  <si>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</si>
  <si>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</si>
  <si>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</si>
  <si>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</si>
  <si>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</si>
  <si>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</si>
  <si>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</si>
  <si>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Value (Todate)</t>
  </si>
  <si>
    <t>Weekly Prgoress Photos</t>
  </si>
  <si>
    <t>Comments</t>
  </si>
  <si>
    <t>Total (SR)</t>
  </si>
  <si>
    <t>Unit Rate</t>
  </si>
  <si>
    <t xml:space="preserve">FIR Description  </t>
  </si>
  <si>
    <t>FIR #</t>
  </si>
  <si>
    <t xml:space="preserve">BOQ Description  </t>
  </si>
  <si>
    <t>BOQ Item #</t>
  </si>
  <si>
    <t>To</t>
  </si>
  <si>
    <t>Project Budget</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</si>
  <si>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</si>
  <si>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</si>
  <si>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</si>
  <si>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Status: 1.</t>
    </r>
    <r>
      <rPr>
        <sz val="14"/>
        <rFont val="Janna LT"/>
      </rPr>
      <t>Unapproved, 2.Active, or 3.Closed</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</si>
  <si>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</si>
  <si>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</si>
  <si>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</si>
  <si>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</si>
  <si>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</si>
  <si>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</si>
  <si>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</si>
  <si>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</si>
  <si>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</si>
  <si>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</si>
  <si>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</si>
  <si>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</si>
  <si>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</si>
  <si>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</si>
  <si>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</si>
  <si>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</si>
  <si>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</si>
  <si>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</si>
  <si>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</si>
  <si>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</si>
  <si>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</si>
  <si>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</si>
  <si>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</si>
  <si>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</si>
  <si>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</si>
  <si>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</si>
  <si>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</si>
  <si>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</si>
  <si>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</si>
  <si>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Action</t>
  </si>
  <si>
    <t>Risk Response Strategy</t>
  </si>
  <si>
    <t>Identified</t>
  </si>
  <si>
    <t>Consequence / Effect</t>
  </si>
  <si>
    <t>Risk</t>
  </si>
  <si>
    <t>Cause / Source</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</si>
  <si>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</si>
  <si>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</si>
  <si>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</si>
  <si>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</si>
  <si>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</si>
  <si>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</si>
  <si>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</si>
  <si>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</si>
  <si>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</si>
  <si>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</si>
  <si>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</si>
  <si>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</si>
  <si>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</si>
  <si>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</si>
  <si>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</si>
  <si>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</si>
  <si>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</si>
  <si>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</si>
  <si>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</si>
  <si>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</si>
  <si>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</si>
  <si>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</si>
  <si>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</si>
  <si>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</si>
  <si>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Civil Defense Fire Station in Hail Industrial City</t>
  </si>
  <si>
    <t>Labenat Al Bena</t>
  </si>
  <si>
    <t>There is one revision of BOQ submitted</t>
  </si>
  <si>
    <t>Activity ID</t>
  </si>
  <si>
    <t>Budgeted Total Cost</t>
  </si>
  <si>
    <t>Budgeted Labor Units</t>
  </si>
  <si>
    <t>Finish</t>
  </si>
  <si>
    <t>Planned Value Cost</t>
  </si>
  <si>
    <t>Spreadsheet Field</t>
  </si>
  <si>
    <t>Cum Planned Value Cost</t>
  </si>
  <si>
    <t xml:space="preserve">  Close-Out</t>
  </si>
  <si>
    <t xml:space="preserve">  PROJECT MILESTONES</t>
  </si>
  <si>
    <t xml:space="preserve">  MOBILIZATION</t>
  </si>
  <si>
    <t xml:space="preserve">  SITE</t>
  </si>
  <si>
    <t xml:space="preserve">    Engineering</t>
  </si>
  <si>
    <t xml:space="preserve">    Procurement</t>
  </si>
  <si>
    <t xml:space="preserve">    Construction</t>
  </si>
  <si>
    <t xml:space="preserve">  MAIN BUILDING</t>
  </si>
  <si>
    <t xml:space="preserve">  SERVICE BUILDING</t>
  </si>
  <si>
    <t xml:space="preserve">  GUARD ROOM 1</t>
  </si>
  <si>
    <t xml:space="preserve">  GUARD ROOM 2</t>
  </si>
  <si>
    <t xml:space="preserve">  PUMP ROOM</t>
  </si>
  <si>
    <t xml:space="preserve">  CLOSEOUT</t>
  </si>
  <si>
    <t xml:space="preserve">    Testing &amp; Commissioning</t>
  </si>
  <si>
    <t>Site Work</t>
  </si>
  <si>
    <t>Main Building</t>
  </si>
  <si>
    <t>Service Building</t>
  </si>
  <si>
    <t>Guard Room 1</t>
  </si>
  <si>
    <t>Guard Room 2</t>
  </si>
  <si>
    <t>Pump Room</t>
  </si>
  <si>
    <t xml:space="preserve">    Demobilization</t>
  </si>
  <si>
    <t>Budgeted Units</t>
  </si>
  <si>
    <t>Project: HAL1-05-1  Civil Defense Fire Station in Hail Industrial City</t>
  </si>
  <si>
    <t>Cum Budgeted Units</t>
  </si>
  <si>
    <t xml:space="preserve">  WBS: HAL1-05-1.2  MOBILIZATION</t>
  </si>
  <si>
    <t xml:space="preserve">  WBS: HAL1-05-1.7  SITE</t>
  </si>
  <si>
    <t xml:space="preserve">  WBS: HAL1-05-1.8  MAIN BUILDING</t>
  </si>
  <si>
    <t xml:space="preserve">  WBS: HAL1-05-1.9  SERVICE BUILDING</t>
  </si>
  <si>
    <t xml:space="preserve">  WBS: HAL1-05-1.10  GUARD ROOM 1</t>
  </si>
  <si>
    <t xml:space="preserve">  WBS: HAL1-05-1.11  GUARD ROOM 2</t>
  </si>
  <si>
    <t xml:space="preserve">  WBS: HAL1-05-1.12  PUMP ROOM</t>
  </si>
  <si>
    <t xml:space="preserve">  WBS: HAL1-05-1.6  CLOSEOUT</t>
  </si>
  <si>
    <t>Tuesday</t>
  </si>
  <si>
    <t xml:space="preserve">    WBS: HAL1-05-1.7.1  Engineering</t>
  </si>
  <si>
    <t xml:space="preserve">    WBS: HAL1-05-1.7.2  Procurement</t>
  </si>
  <si>
    <t xml:space="preserve">    WBS: HAL1-05-1.7.3  Construction</t>
  </si>
  <si>
    <t xml:space="preserve">    WBS: HAL1-05-1.8.1  Engineering</t>
  </si>
  <si>
    <t xml:space="preserve">    WBS: HAL1-05-1.8.2  Procurement</t>
  </si>
  <si>
    <t xml:space="preserve">    WBS: HAL1-05-1.8.3  Construction</t>
  </si>
  <si>
    <t xml:space="preserve">    WBS: HAL1-05-1.9.1  Engineering</t>
  </si>
  <si>
    <t xml:space="preserve">    WBS: HAL1-05-1.9.2  Procurement</t>
  </si>
  <si>
    <t xml:space="preserve">    WBS: HAL1-05-1.9.3  Construction</t>
  </si>
  <si>
    <t xml:space="preserve">    WBS: HAL1-05-1.10.1  Engineering</t>
  </si>
  <si>
    <t xml:space="preserve">    WBS: HAL1-05-1.10.2  Procurement</t>
  </si>
  <si>
    <t xml:space="preserve">    WBS: HAL1-05-1.10.3  Construction</t>
  </si>
  <si>
    <t xml:space="preserve">    WBS: HAL1-05-1.11.1  Engineering</t>
  </si>
  <si>
    <t xml:space="preserve">    WBS: HAL1-05-1.11.3  Construction</t>
  </si>
  <si>
    <t xml:space="preserve">    WBS: HAL1-05-1.12.1  Engineering</t>
  </si>
  <si>
    <t xml:space="preserve">    WBS: HAL1-05-1.12.2  Procurement</t>
  </si>
  <si>
    <t xml:space="preserve">    WBS: HAL1-05-1.12.3  Construction</t>
  </si>
  <si>
    <t>Structural</t>
  </si>
  <si>
    <t>Amount (net) + VAT 15%</t>
  </si>
  <si>
    <t>Total Period Amount</t>
  </si>
  <si>
    <t xml:space="preserve"> Current Period  Quantity</t>
  </si>
  <si>
    <t>Internal / External
Level1</t>
  </si>
  <si>
    <t>Treatment Action Description</t>
  </si>
  <si>
    <t>MODON - Weekly Progress Report - Construction Projects</t>
  </si>
  <si>
    <t>The Impact (BOQ Cost)</t>
  </si>
  <si>
    <t>Completion Rate</t>
  </si>
  <si>
    <t>Mechanical Work</t>
  </si>
  <si>
    <t>Electrical Work</t>
  </si>
  <si>
    <t>ENGINEERING</t>
  </si>
  <si>
    <t>EGIS</t>
  </si>
  <si>
    <t>LABENAT AL BENA
EGIS</t>
  </si>
  <si>
    <t>PROCUREMENT</t>
  </si>
  <si>
    <t>Baseline Plan (Original Plan)</t>
  </si>
  <si>
    <t>Discipline</t>
  </si>
  <si>
    <t>(Long \Short) Lead Items</t>
  </si>
  <si>
    <t>Supplier
Phone</t>
  </si>
  <si>
    <t>15.1.1</t>
  </si>
  <si>
    <t>Lm</t>
  </si>
  <si>
    <t>15.4.1</t>
  </si>
  <si>
    <t>15.4.2</t>
  </si>
  <si>
    <t>15.4.3</t>
  </si>
  <si>
    <t>15.4.4</t>
  </si>
  <si>
    <t>15.4.5</t>
  </si>
  <si>
    <t>15.4.6</t>
  </si>
  <si>
    <t>15.4.7</t>
  </si>
  <si>
    <t>m3</t>
  </si>
  <si>
    <t>القطاع</t>
  </si>
  <si>
    <t>المبادرة</t>
  </si>
  <si>
    <t>اسم المشروع</t>
  </si>
  <si>
    <t>مدير المشروع</t>
  </si>
  <si>
    <t>المقاول</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</si>
  <si>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</si>
  <si>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</si>
  <si>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</si>
  <si>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</si>
  <si>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</si>
  <si>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</si>
  <si>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</si>
  <si>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</si>
  <si>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</si>
  <si>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</si>
  <si>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</si>
  <si>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</si>
  <si>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</si>
  <si>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</si>
  <si>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</si>
  <si>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</si>
  <si>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</si>
  <si>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</si>
  <si>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</si>
  <si>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</si>
  <si>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</si>
  <si>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</si>
  <si>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Labenat Al Bena Company</t>
  </si>
  <si>
    <t>معلومات المشروع</t>
  </si>
  <si>
    <t>نطاق المشروع</t>
  </si>
  <si>
    <t>موقع المشروع</t>
  </si>
  <si>
    <t>الاستشاري</t>
  </si>
  <si>
    <t>Egis</t>
  </si>
  <si>
    <t>البند</t>
  </si>
  <si>
    <t>الكمية الكلية
(م.ط)</t>
  </si>
  <si>
    <t>الكمية المنفذة 
(م.ط)</t>
  </si>
  <si>
    <t>الكمية المتبقية
(م.ط)</t>
  </si>
  <si>
    <t>نسبة المنفذ</t>
  </si>
  <si>
    <t>تاريخ استلام الموقع</t>
  </si>
  <si>
    <t>مدة التنفيذ</t>
  </si>
  <si>
    <t>Excavation Work</t>
  </si>
  <si>
    <t>بداية العقد</t>
  </si>
  <si>
    <r>
      <t xml:space="preserve">قيمة العقد 
</t>
    </r>
    <r>
      <rPr>
        <b/>
        <sz val="9"/>
        <color rgb="FFFFFFFF"/>
        <rFont val="Arial"/>
        <family val="2"/>
      </rPr>
      <t>(شامل ضريبة القيمة المضافة)</t>
    </r>
  </si>
  <si>
    <t>Backfill Work</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</si>
  <si>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</si>
  <si>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</si>
  <si>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</si>
  <si>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</si>
  <si>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</si>
  <si>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</si>
  <si>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</si>
  <si>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</si>
  <si>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الكمية المورده 
(م.ط)</t>
  </si>
  <si>
    <t>نسبة التوريد</t>
  </si>
  <si>
    <t>معالم البرنامج الزمني</t>
  </si>
  <si>
    <t>التاريخ حسب الجدول الزمني</t>
  </si>
  <si>
    <t xml:space="preserve"> ملاحظة</t>
  </si>
  <si>
    <t>Submittal of Shop Drawing</t>
  </si>
  <si>
    <t>التحديات والعوائق</t>
  </si>
  <si>
    <t>Submittal of Materials</t>
  </si>
  <si>
    <t>1-</t>
  </si>
  <si>
    <t>2-</t>
  </si>
  <si>
    <t>3-</t>
  </si>
  <si>
    <t>4-</t>
  </si>
  <si>
    <t>5-</t>
  </si>
  <si>
    <t>6-</t>
  </si>
  <si>
    <t>7-</t>
  </si>
  <si>
    <t>Refer to the Weekly Photo Sheet</t>
  </si>
  <si>
    <t>مستهدف الربع الثاني</t>
  </si>
  <si>
    <t>Concrete</t>
  </si>
  <si>
    <t>Thermal &amp; Moisture Protection</t>
  </si>
  <si>
    <t>Finishes</t>
  </si>
  <si>
    <t>Mohammed Alharbi</t>
  </si>
  <si>
    <t>Washout Valve</t>
  </si>
  <si>
    <t>Air Valve</t>
  </si>
  <si>
    <t>Earth Work</t>
  </si>
  <si>
    <t>Concrete Work</t>
  </si>
  <si>
    <t>Finishes Work</t>
  </si>
  <si>
    <t>Long Lead</t>
  </si>
  <si>
    <t>Short Lead</t>
  </si>
  <si>
    <t>15.5.2</t>
  </si>
  <si>
    <t>15.5.3</t>
  </si>
  <si>
    <t>Construction of Industrial Units for Artisans in Najran</t>
  </si>
  <si>
    <t>NJR1-01-007</t>
  </si>
  <si>
    <t>Site Works</t>
  </si>
  <si>
    <t>Masonry Work</t>
  </si>
  <si>
    <t>Metal Works</t>
  </si>
  <si>
    <t>Doors and Windows</t>
  </si>
  <si>
    <t>Specialties</t>
  </si>
  <si>
    <t>Pre Engineered Structure</t>
  </si>
  <si>
    <t>Architectural</t>
  </si>
  <si>
    <t>Road</t>
  </si>
  <si>
    <t>NJR1-MS-LL-CO-PS-100</t>
  </si>
  <si>
    <t>NJR1-MS-LL-DW-PS-100</t>
  </si>
  <si>
    <t>Roll up shutter door</t>
  </si>
  <si>
    <t>Doors &amp; Windows Work</t>
  </si>
  <si>
    <t>8.1.1</t>
  </si>
  <si>
    <t>NJR1-MS-LL-DW-PS-110</t>
  </si>
  <si>
    <t>Steel door</t>
  </si>
  <si>
    <t>8.1.2</t>
  </si>
  <si>
    <t>NJR1-MS-LL-DW-PS-120</t>
  </si>
  <si>
    <t>Galvanized steel door</t>
  </si>
  <si>
    <t>8.1.3</t>
  </si>
  <si>
    <t>NJR1-MS-LL-DW-PS-130</t>
  </si>
  <si>
    <t>Solid wood door</t>
  </si>
  <si>
    <t>8.1.4</t>
  </si>
  <si>
    <t>NJR1-MS-LL-DW-PS-140</t>
  </si>
  <si>
    <t>Aluminum framed double glazed  windows</t>
  </si>
  <si>
    <t>8.2.1</t>
  </si>
  <si>
    <t>NJR1-MS-LL-DW-PS-150</t>
  </si>
  <si>
    <t>Glass and aluminum door</t>
  </si>
  <si>
    <t>8.3.1</t>
  </si>
  <si>
    <t>NJR1-MS-LL-PR-PS-100</t>
  </si>
  <si>
    <t>RBF Steel Structure</t>
  </si>
  <si>
    <t>Pre Engineered Structure Work</t>
  </si>
  <si>
    <t>11.1.1</t>
  </si>
  <si>
    <t>NJR1-MS-LL-PR-PS-110</t>
  </si>
  <si>
    <t>Sandwich Panel</t>
  </si>
  <si>
    <t>NJR1-MS-LL-PR-PS-120</t>
  </si>
  <si>
    <t>Pump Shed</t>
  </si>
  <si>
    <t>11.1.5</t>
  </si>
  <si>
    <t>NJR1-MS-LL-FF-PS-100</t>
  </si>
  <si>
    <t>Fire Pump system</t>
  </si>
  <si>
    <t>NJR1-MS-LL-WS-PS-100</t>
  </si>
  <si>
    <t>15.2.8.1</t>
  </si>
  <si>
    <t>NJR1-MS-LL-EE-PS-100</t>
  </si>
  <si>
    <t xml:space="preserve">Street lighting network </t>
  </si>
  <si>
    <t>Electrical Works</t>
  </si>
  <si>
    <t>NJR1-MS-LL-EE-PS-110</t>
  </si>
  <si>
    <t xml:space="preserve">Lighting, Power Panelboards, and Control </t>
  </si>
  <si>
    <t>NJR1-MS-LL-EE-PS-120</t>
  </si>
  <si>
    <t>Lighting Fixtures + Switches</t>
  </si>
  <si>
    <t>16.10</t>
  </si>
  <si>
    <t>NJR1-MS-LL-EE-PS-130</t>
  </si>
  <si>
    <t>Fire Alarm System</t>
  </si>
  <si>
    <t>NJR1-MS-LL-EE-PS-140</t>
  </si>
  <si>
    <t>Solar Power Plant</t>
  </si>
  <si>
    <t>16.16.1</t>
  </si>
  <si>
    <t>NJR1-MS-LL-EE-PS-150</t>
  </si>
  <si>
    <t>Skylight Fixtures</t>
  </si>
  <si>
    <t>16.17.1</t>
  </si>
  <si>
    <t>NJR1-MS-SL-EA-PS-100</t>
  </si>
  <si>
    <t>Backfill Material</t>
  </si>
  <si>
    <t>2.1.6</t>
  </si>
  <si>
    <t>NJR1-MS-SL-EA-PS-110</t>
  </si>
  <si>
    <t>Bituminous wearing course asphalt layer</t>
  </si>
  <si>
    <t>2.2.1</t>
  </si>
  <si>
    <t>NJR1-MS-SL-EA-PS-120</t>
  </si>
  <si>
    <t>Bituminous base course asphalt layer</t>
  </si>
  <si>
    <t>2.2.2</t>
  </si>
  <si>
    <t>NJR1-MS-SL-EA-PS-130</t>
  </si>
  <si>
    <t>Base course layer</t>
  </si>
  <si>
    <t>2.2.3</t>
  </si>
  <si>
    <t>NJR1-MS-SL-EA-PS-140</t>
  </si>
  <si>
    <t>Subgrade material</t>
  </si>
  <si>
    <t>2.2.4</t>
  </si>
  <si>
    <t>NJR1-MS-SL-EA-PS-150</t>
  </si>
  <si>
    <t>Road Paints</t>
  </si>
  <si>
    <t>2.2.5</t>
  </si>
  <si>
    <t>NJR1-MS-SL-EA-PS-160</t>
  </si>
  <si>
    <t>Concrete parking bumper</t>
  </si>
  <si>
    <t>2.2.7</t>
  </si>
  <si>
    <t>NJR1-MS-SL-EA-PS-170</t>
  </si>
  <si>
    <t>Interlocking block pavers</t>
  </si>
  <si>
    <t>2.2.7.1</t>
  </si>
  <si>
    <t>NJR1-MS-SL-EA-PS-180</t>
  </si>
  <si>
    <t>Precast concrete curbstone</t>
  </si>
  <si>
    <t>2.3.8</t>
  </si>
  <si>
    <t>NJR1-MS-SL-EA-PS-190</t>
  </si>
  <si>
    <t>Traffic signs</t>
  </si>
  <si>
    <t>NJR1-MS-SL-CO-PS-100</t>
  </si>
  <si>
    <t>Concrete Mix Design</t>
  </si>
  <si>
    <t>NJR1-MS-SL-CO-PS-110</t>
  </si>
  <si>
    <t>Reinforcing Steel Bars</t>
  </si>
  <si>
    <t>NJR1-MS-SL-MA-PS-100</t>
  </si>
  <si>
    <t>Concrete Masonry Unit</t>
  </si>
  <si>
    <t>NJR1-MS-SL-MW-PS-100</t>
  </si>
  <si>
    <t>Steel ladder with safety cage</t>
  </si>
  <si>
    <t>Metals Work</t>
  </si>
  <si>
    <t>NJR1-MS-SL-MW-PS-110</t>
  </si>
  <si>
    <t>Steel bollards</t>
  </si>
  <si>
    <t>NJR1-MS-SL-MW-PS-120</t>
  </si>
  <si>
    <t>Galvanised steel gratings</t>
  </si>
  <si>
    <t>NJR1-MS-SL-MW-PS-130</t>
  </si>
  <si>
    <t>Overflow galvanized steel roof scupper</t>
  </si>
  <si>
    <t>NJR1-MS-SL-TH-PS-100</t>
  </si>
  <si>
    <t>Bitumen waterproofing paint</t>
  </si>
  <si>
    <t>NJR1-MS-SL-TH-PS-110</t>
  </si>
  <si>
    <t>Polyethylene sheet</t>
  </si>
  <si>
    <t>NJR1-MS-SL-TH-PS-120</t>
  </si>
  <si>
    <t>Anti termite control</t>
  </si>
  <si>
    <t>NJR1-MS-SL-TH-PS-130</t>
  </si>
  <si>
    <t>Liquid applied waterproofing membrane</t>
  </si>
  <si>
    <t>7.4.1</t>
  </si>
  <si>
    <t>NJR1-MS-SL-TH-PS-140</t>
  </si>
  <si>
    <t>Geotextile sheet</t>
  </si>
  <si>
    <t>7.4.2</t>
  </si>
  <si>
    <t>NJR1-MS-SL-TH-PS-150</t>
  </si>
  <si>
    <t>Polyurethane waterpoof coating</t>
  </si>
  <si>
    <t>7.4.3</t>
  </si>
  <si>
    <t>NJR1-MS-SL-TH-PS-160</t>
  </si>
  <si>
    <t>Roofdeck waterproofing system</t>
  </si>
  <si>
    <t>NJR1-MS-SL-TH-PS-170</t>
  </si>
  <si>
    <t>Aluminium cladding</t>
  </si>
  <si>
    <t>NJR1-MS-SL-FW-PS-100</t>
  </si>
  <si>
    <t>Ceramic tiles</t>
  </si>
  <si>
    <t>9.1.1</t>
  </si>
  <si>
    <t>NJR1-MS-SL-FW-PS-110</t>
  </si>
  <si>
    <t>Carpet rolls</t>
  </si>
  <si>
    <t>9.1.2</t>
  </si>
  <si>
    <t>NJR1-MS-SL-FW-PS-120</t>
  </si>
  <si>
    <t>Epoxy paint</t>
  </si>
  <si>
    <t>9.1.3</t>
  </si>
  <si>
    <t>NJR1-MS-SL-FW-PS-130</t>
  </si>
  <si>
    <t>Granite tiles</t>
  </si>
  <si>
    <t>9.1.4</t>
  </si>
  <si>
    <t>NJR1-MS-SL-FW-PS-140</t>
  </si>
  <si>
    <t xml:space="preserve">Marble strip </t>
  </si>
  <si>
    <t>9.1.5</t>
  </si>
  <si>
    <t>NJR1-MS-SL-FW-PS-150</t>
  </si>
  <si>
    <t>Wood skirt</t>
  </si>
  <si>
    <t>9.1.6</t>
  </si>
  <si>
    <t>NJR1-MS-SL-FW-PS-160</t>
  </si>
  <si>
    <t>Acrylic paint</t>
  </si>
  <si>
    <t>9.2.3</t>
  </si>
  <si>
    <t>NJR1-MS-SL-FW-PS-170</t>
  </si>
  <si>
    <t>Marble chips</t>
  </si>
  <si>
    <t>9.2.5</t>
  </si>
  <si>
    <t>NJR1-MS-SL-FW-PS-180</t>
  </si>
  <si>
    <t>GRC panels</t>
  </si>
  <si>
    <t>9.2.6</t>
  </si>
  <si>
    <t>NJR1-MS-SL-FW-PS-190</t>
  </si>
  <si>
    <t>Phenolic partitions</t>
  </si>
  <si>
    <t>9.2.8</t>
  </si>
  <si>
    <t>NJR1-MS-SL-FW-PS-200</t>
  </si>
  <si>
    <t>Moisture resistant gypsum board</t>
  </si>
  <si>
    <t>9.3.1</t>
  </si>
  <si>
    <t>NJR1-MS-SL-SP-PS-100</t>
  </si>
  <si>
    <t>Toilet Fittings</t>
  </si>
  <si>
    <t>Specialties Work</t>
  </si>
  <si>
    <t>NJR1-MS-SL-SP-PS-110</t>
  </si>
  <si>
    <t>NJR1-MS-SL-SP-PS-120</t>
  </si>
  <si>
    <t>MODON Logo</t>
  </si>
  <si>
    <t>NJR1-MS-SL-PR-PS-100</t>
  </si>
  <si>
    <t>Intumescent paint</t>
  </si>
  <si>
    <t>11.1.2</t>
  </si>
  <si>
    <t>NJR1-MS-SL-PR-PS-110</t>
  </si>
  <si>
    <t>Galvanized steel fence</t>
  </si>
  <si>
    <t>11.1.3</t>
  </si>
  <si>
    <t>NJR1-MS-SL-PR-PS-120</t>
  </si>
  <si>
    <t>Steel fence gate</t>
  </si>
  <si>
    <t>11.1.4</t>
  </si>
  <si>
    <t>NJR1-MS-SL-FF-PS-100</t>
  </si>
  <si>
    <t>HDPE pipes</t>
  </si>
  <si>
    <t>Mechanical Works</t>
  </si>
  <si>
    <t xml:space="preserve"> 15.1.2</t>
  </si>
  <si>
    <t>NJR1-MS-SL-FF-PS-110</t>
  </si>
  <si>
    <t>Directly Buried Gate valve</t>
  </si>
  <si>
    <t xml:space="preserve"> 15.1.3</t>
  </si>
  <si>
    <t>NJR1-MS-SL-WS-PS-100</t>
  </si>
  <si>
    <t xml:space="preserve"> 15.2.1</t>
  </si>
  <si>
    <t>NJR1-MS-SL-WS-PS-110</t>
  </si>
  <si>
    <t xml:space="preserve"> 15.2.2</t>
  </si>
  <si>
    <t>NJR1-MS-SL-WS-PS-120</t>
  </si>
  <si>
    <t xml:space="preserve"> 15.2.6.1</t>
  </si>
  <si>
    <t>NJR1-MS-SL-WS-PS-130</t>
  </si>
  <si>
    <t xml:space="preserve"> 15.2.6.2</t>
  </si>
  <si>
    <t>NJR1-MS-SL-WS-PS-140</t>
  </si>
  <si>
    <t>Valve Chamber Cover</t>
  </si>
  <si>
    <t>NJR1-MS-SL-SW-PS-100</t>
  </si>
  <si>
    <t>Sewage tank Cover</t>
  </si>
  <si>
    <t>15.3.1</t>
  </si>
  <si>
    <t>NJR1-MS-SL-SW-PS-110</t>
  </si>
  <si>
    <t>UPVC pipes</t>
  </si>
  <si>
    <t xml:space="preserve"> 15.3.2</t>
  </si>
  <si>
    <t>NJR1-MS-SL-SW-PS-120</t>
  </si>
  <si>
    <t>Sewer manholes cover</t>
  </si>
  <si>
    <t>15.3.3</t>
  </si>
  <si>
    <t>NJR1-MS-SL-SW-PS-130</t>
  </si>
  <si>
    <t>Gully traps</t>
  </si>
  <si>
    <t>15.3.4</t>
  </si>
  <si>
    <t>NJR1-MS-SL-FF-PS-120</t>
  </si>
  <si>
    <t>NJR1-MS-SL-FF-PS-130</t>
  </si>
  <si>
    <t>Seamless black steel pipes &amp; fittings</t>
  </si>
  <si>
    <t>NJR1-MS-SL-FF-PS-140</t>
  </si>
  <si>
    <t>Water sprinklers</t>
  </si>
  <si>
    <t>NJR1-MS-SL-FF-PS-150</t>
  </si>
  <si>
    <t>Fire hose cabinet</t>
  </si>
  <si>
    <t>NJR1-MS-SL-FF-PS-160</t>
  </si>
  <si>
    <t xml:space="preserve">OS&amp;Y Gate valve </t>
  </si>
  <si>
    <t>NJR1-MS-SL-FF-PS-170</t>
  </si>
  <si>
    <t>Fire Alarm Check Valve (ACV)</t>
  </si>
  <si>
    <t>NJR1-MS-SL-FF-PS-180</t>
  </si>
  <si>
    <t>Fire Department Connection (FDC)</t>
  </si>
  <si>
    <t>NJR1-MS-SL-FF-PS-190</t>
  </si>
  <si>
    <t>Automatic air release valve</t>
  </si>
  <si>
    <t>15.4.8</t>
  </si>
  <si>
    <t>NJR1-MS-SL-WS-PS-150</t>
  </si>
  <si>
    <t>15.5.1</t>
  </si>
  <si>
    <t>NJR1-MS-SL-WS-PS-160</t>
  </si>
  <si>
    <t>PPR pipe</t>
  </si>
  <si>
    <t>NJR1-MS-SL-WS-PS-170</t>
  </si>
  <si>
    <t>Ball Valve</t>
  </si>
  <si>
    <t>NJR1-MS-SL-WS-PS-180</t>
  </si>
  <si>
    <t>Valve box</t>
  </si>
  <si>
    <t>15.5.5</t>
  </si>
  <si>
    <t>NJR1-MS-SL-SW-PS-140</t>
  </si>
  <si>
    <t>uPVC pipes</t>
  </si>
  <si>
    <t>15.6.1</t>
  </si>
  <si>
    <t>NJR1-MS-SL-SW-PS-150</t>
  </si>
  <si>
    <t>Roof Vent Caps</t>
  </si>
  <si>
    <t>15.6.2</t>
  </si>
  <si>
    <t>NJR1-MS-SL-SW-PS-160</t>
  </si>
  <si>
    <t>Floor drain</t>
  </si>
  <si>
    <t>15.6.3</t>
  </si>
  <si>
    <t>NJR1-MS-SL-SW-PS-170</t>
  </si>
  <si>
    <t>Gully Traps cover</t>
  </si>
  <si>
    <t>15.6.4</t>
  </si>
  <si>
    <t>NJR1-MS-SL-SW-PS-180</t>
  </si>
  <si>
    <t>Inspection chamber cover</t>
  </si>
  <si>
    <t>15.6.5</t>
  </si>
  <si>
    <t>NJR1-MS-SL-SW-PS-190</t>
  </si>
  <si>
    <t>Electric water heater</t>
  </si>
  <si>
    <t>15.6.6.1</t>
  </si>
  <si>
    <t>NJR1-MS-SL-SW-PS-200</t>
  </si>
  <si>
    <t>Western water closet</t>
  </si>
  <si>
    <t>15.6.6.2</t>
  </si>
  <si>
    <t>NJR1-MS-SL-SW-PS-210</t>
  </si>
  <si>
    <t>Bib tap with Perenial Hose</t>
  </si>
  <si>
    <t>15.6.6.4</t>
  </si>
  <si>
    <t>NJR1-MS-SL-SW-PS-220</t>
  </si>
  <si>
    <t>Wash Basin</t>
  </si>
  <si>
    <t>15.6.6.5</t>
  </si>
  <si>
    <t>NJR1-MS-SL-SW-PS-230</t>
  </si>
  <si>
    <t>Corian Marble Countertop</t>
  </si>
  <si>
    <t>NJR1-MS-SL-HV-PS-100</t>
  </si>
  <si>
    <t>Inline exhaust fans/make-up air fans</t>
  </si>
  <si>
    <t>15.7.1</t>
  </si>
  <si>
    <t>NJR1-MS-SL-HV-PS-110</t>
  </si>
  <si>
    <t>Indoor ductwork</t>
  </si>
  <si>
    <t>15.7.3</t>
  </si>
  <si>
    <t>NJR1-MS-SL-HV-PS-120</t>
  </si>
  <si>
    <t>Square exhaust diffuser</t>
  </si>
  <si>
    <t>15.7.4</t>
  </si>
  <si>
    <t>NJR1-MS-SL-HV-PS-130</t>
  </si>
  <si>
    <t>Exhaust grills</t>
  </si>
  <si>
    <t>15.7.5</t>
  </si>
  <si>
    <t>NJR1-MS-SL-HV-PS-140</t>
  </si>
  <si>
    <t>Condensate drain pipe</t>
  </si>
  <si>
    <t>15.7.7</t>
  </si>
  <si>
    <t>NJR1-MS-SL-EE-PS-100</t>
  </si>
  <si>
    <t>Electrical manhole cover</t>
  </si>
  <si>
    <t>NJR1-MS-SL-EE-PS-110</t>
  </si>
  <si>
    <t>All pump room electrical items</t>
  </si>
  <si>
    <t>NJR1-MS-SL-EE-PS-120</t>
  </si>
  <si>
    <t>Grounding system</t>
  </si>
  <si>
    <t>NJR1-MS-SL-EE-PS-130</t>
  </si>
  <si>
    <t xml:space="preserve">Low Voltage Copper Cables &amp; Wires </t>
  </si>
  <si>
    <t>NJR1-MS-SL-EE-PS-140</t>
  </si>
  <si>
    <t xml:space="preserve">Cable Trays </t>
  </si>
  <si>
    <t>NJR1-MS-SL-EE-PS-150</t>
  </si>
  <si>
    <t>Safety Disconnect Switches</t>
  </si>
  <si>
    <t>NJR1-MS-SL-EE-PS-160</t>
  </si>
  <si>
    <t>Telecom &amp; Data System</t>
  </si>
  <si>
    <t>NJR1-MS-SL-EE-PS-170</t>
  </si>
  <si>
    <t>Grounding System</t>
  </si>
  <si>
    <t>NJR1-MS-SL-EE-PS-180</t>
  </si>
  <si>
    <t>Lightning Protection System</t>
  </si>
  <si>
    <t>NJR1-MS-SL-EE-PS-190</t>
  </si>
  <si>
    <t>Sockets + outlets + wiring devices</t>
  </si>
  <si>
    <t>Mechanical, Electrical , &amp; External Infra</t>
  </si>
  <si>
    <t>Nos.</t>
  </si>
  <si>
    <t>Sets</t>
  </si>
  <si>
    <t>Set</t>
  </si>
  <si>
    <t>m2</t>
  </si>
  <si>
    <t xml:space="preserve">Item </t>
  </si>
  <si>
    <t>K G</t>
  </si>
  <si>
    <t>Ls</t>
  </si>
  <si>
    <t>No</t>
  </si>
  <si>
    <t>Concreting Labor</t>
  </si>
  <si>
    <t>Operator</t>
  </si>
  <si>
    <t>Mason</t>
  </si>
  <si>
    <t>Skid Loader</t>
  </si>
  <si>
    <t>Dump Truck</t>
  </si>
  <si>
    <t>Water Tank Truck</t>
  </si>
  <si>
    <t xml:space="preserve">Earthworks </t>
  </si>
  <si>
    <t>Complete All Warehouse</t>
  </si>
  <si>
    <t>Complete All Outside Mosque (Prayer Room)</t>
  </si>
  <si>
    <t>Complete All GRP Watertank and Pumpshed</t>
  </si>
  <si>
    <t>Complete All External Works</t>
  </si>
  <si>
    <t>Test &amp; Commission Site Works</t>
  </si>
  <si>
    <t>Test &amp; Commission Concrete Works</t>
  </si>
  <si>
    <t>Test &amp; Commission Masonry Works</t>
  </si>
  <si>
    <t>Test &amp; Commission Metal Works</t>
  </si>
  <si>
    <t>Test &amp; Commission Thermal &amp; Moisture Protection</t>
  </si>
  <si>
    <t>Test &amp; Commission Door and Windows</t>
  </si>
  <si>
    <t>Test &amp; Commission Finishes</t>
  </si>
  <si>
    <t>Test &amp; Commission Specialties</t>
  </si>
  <si>
    <t>Test &amp; Commission Pre Engineered Structure</t>
  </si>
  <si>
    <t>Test &amp; Commission Mechanical Works</t>
  </si>
  <si>
    <t>Test &amp; Commission Electrical Works</t>
  </si>
  <si>
    <t>10 Months</t>
  </si>
  <si>
    <t>Excavation Works</t>
  </si>
  <si>
    <t>Concrete Works</t>
  </si>
  <si>
    <t>200 mm Ø HDPE Fire Fighting</t>
  </si>
  <si>
    <t>150 mm Ø HDPE Fire Fighting</t>
  </si>
  <si>
    <t>100 mm Ø HDPE Water Supply</t>
  </si>
  <si>
    <t>90 mm Ø HDPE Water Supply</t>
  </si>
  <si>
    <t>63 mm Ø HDPE Water Supply</t>
  </si>
  <si>
    <t>50 mm Ø HDPE Water Supply</t>
  </si>
  <si>
    <t>110 mm Pipe sewer upvc pipe</t>
  </si>
  <si>
    <t>160 mm Pipe sewer upvc pipe</t>
  </si>
  <si>
    <t>8" Ø Fire Fighting HDPE Pipes</t>
  </si>
  <si>
    <t>63 mm Ø HDPE pipes Water Supply</t>
  </si>
  <si>
    <t>Ø 4" uPVC Pipe Sewer &amp; Drainage</t>
  </si>
  <si>
    <t>Ø 3" uPVC Pipe Sewer &amp; Drainage</t>
  </si>
  <si>
    <t>Ø 2" uPVC Pipe Sewer &amp; Drainage</t>
  </si>
  <si>
    <t>Ø 1" uPVC Pipe Sewer &amp; Drainage</t>
  </si>
  <si>
    <t>4C x 185 mm2 +1C x 95mm2 Low voltage cables</t>
  </si>
  <si>
    <t>4C x 120 mm2 +1C x 70mm2 Low voltage cables</t>
  </si>
  <si>
    <t xml:space="preserve"> 15.1.2.1</t>
  </si>
  <si>
    <t xml:space="preserve"> 15.1.2.2</t>
  </si>
  <si>
    <t xml:space="preserve"> 15.2.2.1</t>
  </si>
  <si>
    <t xml:space="preserve"> 15.2.2.2</t>
  </si>
  <si>
    <t xml:space="preserve"> 15.2.2.3</t>
  </si>
  <si>
    <t xml:space="preserve"> 15.2.2.4</t>
  </si>
  <si>
    <t xml:space="preserve"> 15.3.2.1</t>
  </si>
  <si>
    <t xml:space="preserve"> 15.3.2.2</t>
  </si>
  <si>
    <t>15.4.1.1</t>
  </si>
  <si>
    <t>15.5.1.1</t>
  </si>
  <si>
    <t>15.6.1.1</t>
  </si>
  <si>
    <t>15.6.1.2</t>
  </si>
  <si>
    <t>15.6.1.3</t>
  </si>
  <si>
    <t>15.6.1.4</t>
  </si>
  <si>
    <t>16.6.1</t>
  </si>
  <si>
    <t>16.6.2</t>
  </si>
  <si>
    <t>Reinforced concrete</t>
  </si>
  <si>
    <t>150 mm thk concrete floor slab on grade</t>
  </si>
  <si>
    <t>Autoclaved aerated panel for slabs, external and internal walls and parapet</t>
  </si>
  <si>
    <t>Najran, Saudi Arabia</t>
  </si>
  <si>
    <t>CONSTRUCTION</t>
  </si>
  <si>
    <t>Eng. Ahmed Kotbi</t>
  </si>
  <si>
    <t>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t>
  </si>
  <si>
    <t>تم إحراز تقدم في بناء الوحدات الصناعية للحرفيين في نجران.</t>
  </si>
  <si>
    <t>Najran Workshop - - Modon /11 /2026</t>
  </si>
  <si>
    <t>Building Materials Orbit, Building Materials Madar</t>
  </si>
  <si>
    <t>19 ton</t>
  </si>
  <si>
    <t>Najran Workshop - - Modon /12 /2026</t>
  </si>
  <si>
    <t>Pipeco</t>
  </si>
  <si>
    <t>Bagnid Trading Company</t>
  </si>
  <si>
    <t>Najran Workshop - - Modon / 7 /2026</t>
  </si>
  <si>
    <t>Land</t>
  </si>
  <si>
    <t>Delivered</t>
  </si>
  <si>
    <t>Najran Workshop - - Modon / 9 /2026</t>
  </si>
  <si>
    <t>NJR1-01-007-LBC-TS9-1-PRW-IPC-0001-00</t>
  </si>
  <si>
    <t>Completion of Long Lead Procurement and Material Delivery</t>
  </si>
  <si>
    <t>Completion of Short Lead Procurement and Material Delivery</t>
  </si>
  <si>
    <t>Construction Of Industrial Units For Artisans In Najran</t>
  </si>
  <si>
    <t>Short Leads</t>
  </si>
  <si>
    <t>Najran Workshop - - Modon /19 /2026</t>
  </si>
  <si>
    <t>Saudi Mechanical Industries Co.</t>
  </si>
  <si>
    <t>Najran Workshop - - Modon /10 /2026</t>
  </si>
  <si>
    <t>Najran Workshop - - Modon /4 /2026</t>
  </si>
  <si>
    <t>BCOMS</t>
  </si>
  <si>
    <t>Technomake Group Company</t>
  </si>
  <si>
    <t xml:space="preserve">Labenat Albena Company  </t>
  </si>
  <si>
    <t>Najran Workshop - - Modon /2 /2026</t>
  </si>
  <si>
    <t>Al-Rabeh International Trading Co. Ltd.</t>
  </si>
  <si>
    <t>Randa Automatic Doors Factory</t>
  </si>
  <si>
    <t>+ 966 11 474 8881</t>
  </si>
  <si>
    <t>+966 11 265 1979</t>
  </si>
  <si>
    <t> +966 54 734 5295</t>
  </si>
  <si>
    <t>+966 5455 55 468</t>
  </si>
  <si>
    <t>+966 53 269 4871</t>
  </si>
  <si>
    <t>+966 12 698 2183</t>
  </si>
  <si>
    <t>Arabian International Company(aic)</t>
  </si>
  <si>
    <t>+966 92 000 3343</t>
  </si>
  <si>
    <t>+966 13 812 4571</t>
  </si>
  <si>
    <t>Facility water storage tanks (GRP Tank)</t>
  </si>
  <si>
    <t>Green Watt Co. for Energy</t>
  </si>
  <si>
    <t>+966 13 887 7577</t>
  </si>
  <si>
    <t>Najran Workshop - - Modon /3 /2026</t>
  </si>
  <si>
    <t>Architectural Doors</t>
  </si>
  <si>
    <t>Najran Workshop - - Modon /26 /2026</t>
  </si>
  <si>
    <t>Najran Workshop - - Modon / 28 /2026</t>
  </si>
  <si>
    <t>Pan Light Factory</t>
  </si>
  <si>
    <t>+966 1 499 0113</t>
  </si>
  <si>
    <t>Autoclaved aerated panel (ACC Blocks)</t>
  </si>
  <si>
    <t>Najran Workshop - - Modon /30 /2026</t>
  </si>
  <si>
    <t>Masdar Hardware Trading Company</t>
  </si>
  <si>
    <t>+966 112418624</t>
  </si>
  <si>
    <t>NJR1-05-005</t>
  </si>
  <si>
    <t>Previous weekly reports amount</t>
  </si>
  <si>
    <t>Accomulative Amount</t>
  </si>
  <si>
    <t>delivered</t>
  </si>
  <si>
    <t>0</t>
  </si>
  <si>
    <t>Najran Workshop - - Modon / 37 /2026</t>
  </si>
  <si>
    <t>Siporex</t>
  </si>
  <si>
    <t>+ 966 11 498 1800</t>
  </si>
  <si>
    <t>1</t>
  </si>
  <si>
    <t>by Contract</t>
  </si>
  <si>
    <t>NJR1-05-005-LBC-TS9-1-PRW-IPC-0002-00</t>
  </si>
  <si>
    <t>NJR1-05-005-LBC-TS9-1-PRW-IPC-0003-00</t>
  </si>
  <si>
    <t>Instock</t>
  </si>
  <si>
    <t>General Electric (GE)</t>
  </si>
  <si>
    <t>Jeddah Cabels 
 Bahara
Alriyadh Cabels</t>
  </si>
  <si>
    <t>15/08/2026</t>
  </si>
  <si>
    <t>Ready for delivery</t>
  </si>
  <si>
    <t xml:space="preserve"> Locally Available</t>
  </si>
  <si>
    <t>Contractor ready</t>
  </si>
  <si>
    <r>
      <t xml:space="preserve">Project Name :  </t>
    </r>
    <r>
      <rPr>
        <b/>
        <sz val="20"/>
        <color theme="1"/>
        <rFont val="Century Gothic"/>
        <family val="2"/>
      </rPr>
      <t>Construction of Industrial Units for Artisans in Najran</t>
    </r>
  </si>
  <si>
    <r>
      <t xml:space="preserve">Project ID :          </t>
    </r>
    <r>
      <rPr>
        <b/>
        <sz val="20"/>
        <color theme="1"/>
        <rFont val="Century Gothic"/>
        <family val="2"/>
      </rPr>
      <t>NJR1-05-005</t>
    </r>
  </si>
  <si>
    <t>Date as of :</t>
  </si>
  <si>
    <t>MATERIALS DELIVERY</t>
  </si>
  <si>
    <t>Crushed Plan %</t>
  </si>
  <si>
    <t>Crushed Planned</t>
  </si>
  <si>
    <t>Crushed</t>
  </si>
  <si>
    <t>Baseline Plan (Crushed)</t>
  </si>
  <si>
    <t>to date delivred</t>
  </si>
  <si>
    <t>Date :</t>
  </si>
  <si>
    <t>Signage (Toilet  &amp; Mosque)</t>
  </si>
  <si>
    <t>n/a</t>
  </si>
  <si>
    <t>On-Going Delivery</t>
  </si>
  <si>
    <t>NJR1-05-005-LBC-TS9-1-PRW-IPC-0004-00</t>
  </si>
  <si>
    <t>4</t>
  </si>
  <si>
    <t>2</t>
  </si>
  <si>
    <t>Hot Press GRP Sectional Panel Water Tanks (10x8x4m)
Install fire pump system
Install Seamless black steel pipes &amp; fittings
Water sprinklers
Fire house cabinet
Install OS&amp;Y Gate valve
Condensate drain piping</t>
  </si>
  <si>
    <t xml:space="preserve">Install galvanized steel fence
Install Sandwich Panels
Install steel fence gate
Install swing gate for  fence with similar design with opening of 3m.
Interlocking block pavers
Waterproofing System
Install Doors - Warehouse
WF - Internal &amp; External plastering outside mosque
WF - Internal &amp; External Paint
Retroreflective Thermoplastic White &amp; Yellow Traffic lines
FF - Install Carpet Roll @ Mosque
</t>
  </si>
  <si>
    <t>Electrical substation - Foundation
Street lighting feeder pillar
Street lighting poles with LED lighting fixtures
Concrete wall for KWHM for street lighting feeder pillar
Feeder pillars Grounding System
Lighting Fixtures and Their Switches
Fire Alarm System
Lightning Protection System
Solar Power Plant
Skylight Fixtures
All Pumproom Works</t>
  </si>
  <si>
    <t>cv</t>
  </si>
  <si>
    <t>Date Pariod</t>
  </si>
  <si>
    <t>NJR1-05-005-LBC-TS9-1-PRW-IPC-0005-00</t>
  </si>
  <si>
    <t>Install Sandwich Panels = 100%
Interlocking block pavers = 100%
Waterproofing System = 100%
Install Doors - Warehouse = 100%
Install Windows - Warehouse = 100%
Base Course Asphalt Paving = 100%
WF - Internal &amp; External plastering outside mosque = 100%
WF - Internal &amp; External Paint = 100%
Retroreflective Thermoplastic White &amp; Yellow Traffic lines = 100%
Epoxy Paint = 100%
Install Phenolic Partition &amp; Doors = 100%
Install Aluminum Cladding = 100%
Wearing Course Asphalt Paving = 100%
FF - Install Carpet Roll @ Mosque = 100%</t>
  </si>
  <si>
    <t>Electrical substation - Foundation = 100%
Street lighting poles with LED lighting fixtures = 100%
Lighting Fixtures and Their Switches = 90%
Panel Board Installation = 100%
Fire Alarm System = 100%
Data &amp; Telephone = 100%
Skylight Fixtures = 100%
Solar Panels = 100%
All Pumproom Works = 30%</t>
  </si>
  <si>
    <t>Sewer &amp; Drainage Pipes = 100%
Water Supply Pipes = 100%
Install Seamless black steel pipes &amp; fittings = 100%
Condensate drain piping = 100%
Install OS&amp;Y Gate valve = 100%
HVAC Duct = 100%
GRP Tank = 100%
Sprinkler System = 100%
Plumbing Fixtures = 100%
Fire Pump Set = 100%</t>
  </si>
  <si>
    <t>Supply and install carpet rolls to prayer room including all the accessories to complete the work with approved quality by the Client as shown in the drawings and specifications</t>
  </si>
  <si>
    <t>NJR1-05-005-LBC-TS9-1-ARC-FIR--0062-00</t>
  </si>
  <si>
    <t>Supply and install wood skirt 100mm height as shown in the drawings and specifications</t>
  </si>
  <si>
    <t>NJR1-05-005-LBC-TS9-1-ARC-FIR--0063-00</t>
  </si>
  <si>
    <t>Installation pump shed and leak test</t>
  </si>
  <si>
    <t>NJR1-05-005-LBC-TS9-1-CVL-FIR--0154-00</t>
  </si>
  <si>
    <t xml:space="preserve">Installing, Testing &amp; Commissioning: fire pump sequence </t>
  </si>
  <si>
    <t>NJR1-05-005-LBC-TS9-1-MECH-FIR-0059-00</t>
  </si>
  <si>
    <t>49</t>
  </si>
  <si>
    <t>27</t>
  </si>
  <si>
    <t>3</t>
  </si>
  <si>
    <t>NJR1-05-005-LBC-TS9-1-PRW-IPC-0006-00</t>
  </si>
  <si>
    <r>
      <rPr>
        <sz val="8"/>
        <rFont val="Calibri"/>
        <charset val="134"/>
        <scheme val="minor"/>
      </rPr>
      <t>Work at Height -  
(PPE/Fall Protection</t>
    </r>
    <r>
      <rPr>
        <sz val="6"/>
        <rFont val="Calibri"/>
        <charset val="134"/>
        <scheme val="minor"/>
      </rPr>
      <t>(Same level, above and blow)</t>
    </r>
    <r>
      <rPr>
        <sz val="8"/>
        <rFont val="Calibri"/>
        <charset val="134"/>
        <scheme val="minor"/>
      </rPr>
      <t xml:space="preserve"> / Training / Fall restraint / competency /Safe access &amp; egress to and from work at height / Ladders / Openings (floor/shafts/Provision of emergency rescue)</t>
    </r>
  </si>
  <si>
    <t>Pump Room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</si>
</sst>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0.00_);[Red]\(0.00\)"/>
    <numFmt numFmtId="188" formatCode="[$-20B0000]d\ mmmm\ yyyy;@"/>
    <numFmt numFmtId="189" formatCode="_-* #,##0.00_-;_-* #,##0.00\-;_-* &quot;-&quot;??_-;_-@_-"/>
    <numFmt numFmtId="190" formatCode="dddd"/>
    <numFmt numFmtId="191" formatCode="dd/mmm/yy;@"/>
    <numFmt numFmtId="192" formatCode="[$-409]d\-mmm\-yyyy;@"/>
    <numFmt numFmtId="193" formatCode="_-* #,##0.00\ _ر_._س_._‏_-;\-* #,##0.00\ _ر_._س_._‏_-;_-* &quot;-&quot;??\ _ر_._س_._‏_-;_-@_-"/>
    <numFmt numFmtId="194" formatCode="0.00%;[Red]\(0.00%\)"/>
    <numFmt numFmtId="195" formatCode="dd/mmm/yyyy"/>
  </numFmts>
  <fonts count="230">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b/>
      <sz val="11"/>
      <color rgb="FFFF0000"/>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1"/>
      <name val="Calibri"/>
      <family val="2"/>
    </font>
    <font>
      <sz val="12"/>
      <name val="Janna LT"/>
    </font>
    <font>
      <b/>
      <sz val="13"/>
      <color theme="1"/>
      <name val="Calibri"/>
      <family val="2"/>
      <scheme val="minor"/>
    </font>
    <font>
      <b/>
      <sz val="15"/>
      <color theme="1"/>
      <name val="Calibri"/>
      <family val="2"/>
      <scheme val="minor"/>
    </font>
    <font>
      <sz val="20"/>
      <name val="Calibri"/>
      <family val="2"/>
      <scheme val="minor"/>
    </font>
    <font>
      <sz val="20"/>
      <color theme="4" tint="-0.249977111117893"/>
      <name val="Calibri"/>
      <family val="2"/>
      <scheme val="minor"/>
    </font>
    <font>
      <sz val="20"/>
      <name val="Verdana"/>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sz val="11"/>
      <color theme="1"/>
      <name val="TheSansArab "/>
    </font>
    <font>
      <b/>
      <sz val="24"/>
      <color rgb="FFFF0000"/>
      <name val="Calibri"/>
      <family val="2"/>
      <scheme val="minor"/>
    </font>
    <font>
      <b/>
      <sz val="11"/>
      <color rgb="FFFFFFFF"/>
      <name val="Arial"/>
      <family val="2"/>
    </font>
    <font>
      <sz val="11"/>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2"/>
      <name val="Times New Roman"/>
      <family val="1"/>
    </font>
    <font>
      <sz val="10"/>
      <color theme="1"/>
      <name val="Century Gothic"/>
      <family val="2"/>
    </font>
    <font>
      <sz val="18"/>
      <name val="Calibri"/>
      <family val="2"/>
      <scheme val="minor"/>
    </font>
    <font>
      <b/>
      <sz val="18"/>
      <color theme="1"/>
      <name val="ADLaM Display"/>
    </font>
    <font>
      <sz val="11"/>
      <name val="Verdana"/>
      <family val="2"/>
    </font>
    <font>
      <b/>
      <sz val="10"/>
      <name val="Arial Narrow"/>
      <family val="2"/>
    </font>
    <font>
      <b/>
      <sz val="20"/>
      <name val="ADLaM Display"/>
    </font>
    <font>
      <b/>
      <sz val="20"/>
      <name val="Calibri"/>
      <family val="2"/>
      <scheme val="minor"/>
    </font>
    <font>
      <sz val="25"/>
      <color theme="1"/>
      <name val="Arial Narrow"/>
      <family val="2"/>
    </font>
    <font>
      <b/>
      <sz val="30"/>
      <color theme="1"/>
      <name val="Century Gothic"/>
      <family val="2"/>
    </font>
    <font>
      <sz val="12"/>
      <color theme="1"/>
      <name val="Century Gothic"/>
      <family val="2"/>
    </font>
    <font>
      <sz val="20"/>
      <color theme="1"/>
      <name val="Century Gothic"/>
      <family val="2"/>
    </font>
    <font>
      <sz val="22"/>
      <color theme="1"/>
      <name val="Century Gothic"/>
      <family val="2"/>
    </font>
    <font>
      <b/>
      <sz val="20"/>
      <color theme="1"/>
      <name val="Century Gothic"/>
      <family val="2"/>
    </font>
    <font>
      <sz val="11"/>
      <color rgb="FF9C0006"/>
      <name val="Calibri"/>
      <family val="2"/>
      <scheme val="minor"/>
    </font>
    <font>
      <u/>
      <sz val="11"/>
      <color theme="10"/>
      <name val="Calibri"/>
      <family val="2"/>
      <scheme val="minor"/>
    </font>
    <font>
      <u/>
      <sz val="11"/>
      <color theme="10"/>
      <name val="Calibri"/>
      <family val="2"/>
    </font>
    <font>
      <sz val="11"/>
      <color rgb="FF9C6500"/>
      <name val="Calibri"/>
      <family val="2"/>
      <scheme val="minor"/>
    </font>
    <font>
      <sz val="10"/>
      <name val="MS Sans Serif"/>
      <family val="2"/>
    </font>
    <font>
      <b/>
      <sz val="11"/>
      <name val="Calibri"/>
      <family val="2"/>
      <scheme val="minor"/>
    </font>
    <font>
      <sz val="18"/>
      <color rgb="FFFF0000"/>
      <name val="Calibri"/>
      <family val="2"/>
      <scheme val="minor"/>
    </font>
    <font>
      <b/>
      <sz val="18"/>
      <name val="Calibri"/>
      <family val="2"/>
      <scheme val="minor"/>
    </font>
    <font>
      <sz val="18"/>
      <color theme="1"/>
      <name val="Calibri"/>
      <family val="2"/>
      <scheme val="minor"/>
    </font>
    <font>
      <sz val="18"/>
      <name val="Times New Roman"/>
      <family val="1"/>
    </font>
    <font>
      <b/>
      <sz val="16"/>
      <color theme="0"/>
      <name val="Janna LT"/>
      <charset val="134"/>
    </font>
    <font>
      <sz val="10"/>
      <name val="Calibri"/>
      <charset val="134"/>
      <scheme val="minor"/>
    </font>
    <font>
      <sz val="9"/>
      <name val="Calibri"/>
      <charset val="134"/>
      <scheme val="minor"/>
    </font>
    <font>
      <sz val="16"/>
      <color rgb="FF005953"/>
      <name val="Janna LT"/>
      <charset val="134"/>
    </font>
    <font>
      <sz val="8"/>
      <name val="Calibri"/>
      <charset val="134"/>
      <scheme val="minor"/>
    </font>
    <font>
      <b/>
      <sz val="12"/>
      <name val="Calibri"/>
      <charset val="134"/>
      <scheme val="minor"/>
    </font>
    <font>
      <b/>
      <sz val="9"/>
      <color theme="0"/>
      <name val="Calibri"/>
      <charset val="134"/>
      <scheme val="minor"/>
    </font>
    <font>
      <b/>
      <sz val="8"/>
      <color theme="1"/>
      <name val="Calibri"/>
      <charset val="134"/>
      <scheme val="minor"/>
    </font>
    <font>
      <b/>
      <sz val="12"/>
      <color theme="0"/>
      <name val="Calibri"/>
      <charset val="134"/>
      <scheme val="minor"/>
    </font>
    <font>
      <sz val="9"/>
      <color theme="0"/>
      <name val="TheSansArabic Bold"/>
      <charset val="134"/>
    </font>
    <font>
      <b/>
      <sz val="8"/>
      <name val="Calibri"/>
      <charset val="134"/>
      <scheme val="minor"/>
    </font>
    <font>
      <b/>
      <sz val="6"/>
      <color theme="1"/>
      <name val="Calibri"/>
      <charset val="134"/>
      <scheme val="minor"/>
    </font>
    <font>
      <sz val="6"/>
      <name val="Calibri"/>
      <charset val="134"/>
      <scheme val="minor"/>
    </font>
    <font>
      <sz val="10"/>
      <color theme="0"/>
      <name val="Calibri"/>
      <charset val="134"/>
      <scheme val="minor"/>
    </font>
    <font>
      <b/>
      <sz val="9"/>
      <name val="Calibri"/>
      <charset val="134"/>
      <scheme val="minor"/>
    </font>
    <font>
      <sz val="11"/>
      <color theme="0"/>
      <name val="Calibri"/>
      <charset val="134"/>
      <scheme val="minor"/>
    </font>
    <font>
      <sz val="9"/>
      <name val="Tahoma"/>
      <charset val="134"/>
    </font>
    <font>
      <b/>
      <sz val="9"/>
      <name val="Tahoma"/>
      <charset val="134"/>
    </font>
  </fonts>
  <fills count="76">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7CE"/>
      </patternFill>
    </fill>
    <fill>
      <patternFill patternType="solid">
        <fgColor rgb="FFFFEB9C"/>
      </patternFill>
    </fill>
  </fills>
  <borders count="630">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top style="thin">
        <color rgb="FFB2B2B2"/>
      </top>
      <bottom style="thin">
        <color rgb="FFB2B2B2"/>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rgb="FF53B3DD"/>
      </left>
      <right/>
      <top style="hair">
        <color indexed="64"/>
      </top>
      <bottom style="hair">
        <color indexed="64"/>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medium">
        <color rgb="FF53B3DD"/>
      </left>
      <right/>
      <top style="hair">
        <color indexed="64"/>
      </top>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hair">
        <color auto="1"/>
      </left>
      <right style="hair">
        <color theme="0" tint="-0.499984740745262"/>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top style="hair">
        <color theme="0" tint="-0.499984740745262"/>
      </top>
      <bottom style="hair">
        <color indexed="64"/>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hair">
        <color indexed="64"/>
      </left>
      <right style="thin">
        <color indexed="64"/>
      </right>
      <top style="thin">
        <color theme="0"/>
      </top>
      <bottom style="hair">
        <color indexed="64"/>
      </bottom>
      <diagonal/>
    </border>
    <border>
      <left style="hair">
        <color indexed="64"/>
      </left>
      <right/>
      <top style="thin">
        <color theme="0"/>
      </top>
      <bottom style="hair">
        <color indexed="64"/>
      </bottom>
      <diagonal/>
    </border>
    <border>
      <left/>
      <right style="thin">
        <color indexed="64"/>
      </right>
      <top style="thin">
        <color theme="0"/>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rgb="FF2C6682"/>
      </left>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style="thick">
        <color rgb="FF53B3DD"/>
      </left>
      <right style="dotted">
        <color indexed="64"/>
      </right>
      <top style="dotted">
        <color indexed="64"/>
      </top>
      <bottom style="thick">
        <color rgb="FF53B3DD"/>
      </bottom>
      <diagonal/>
    </border>
    <border>
      <left style="hair">
        <color indexed="64"/>
      </left>
      <right style="hair">
        <color indexed="64"/>
      </right>
      <top/>
      <bottom style="medium">
        <color indexed="64"/>
      </bottom>
      <diagonal/>
    </border>
    <border>
      <left style="dashed">
        <color auto="1"/>
      </left>
      <right/>
      <top style="dashed">
        <color auto="1"/>
      </top>
      <bottom style="dashed">
        <color auto="1"/>
      </bottom>
      <diagonal/>
    </border>
    <border>
      <left style="dashed">
        <color indexed="64"/>
      </left>
      <right style="dashed">
        <color indexed="64"/>
      </right>
      <top style="dashed">
        <color auto="1"/>
      </top>
      <bottom/>
      <diagonal/>
    </border>
    <border>
      <left style="thin">
        <color indexed="64"/>
      </left>
      <right style="thick">
        <color indexed="64"/>
      </right>
      <top style="thin">
        <color indexed="64"/>
      </top>
      <bottom/>
      <diagonal/>
    </border>
    <border>
      <left style="dashed">
        <color auto="1"/>
      </left>
      <right style="thin">
        <color auto="1"/>
      </right>
      <top/>
      <bottom style="dashed">
        <color auto="1"/>
      </bottom>
      <diagonal/>
    </border>
    <border>
      <left style="medium">
        <color rgb="FF53B3DD"/>
      </left>
      <right/>
      <top style="medium">
        <color rgb="FF53B3DD"/>
      </top>
      <bottom style="medium">
        <color rgb="FF53B3DD"/>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thin">
        <color indexed="64"/>
      </left>
      <right/>
      <top style="thin">
        <color indexed="64"/>
      </top>
      <bottom style="thin">
        <color indexed="64"/>
      </bottom>
      <diagonal/>
    </border>
    <border>
      <left style="medium">
        <color rgb="FF53B3DD"/>
      </left>
      <right style="hair">
        <color theme="0" tint="-0.499984740745262"/>
      </right>
      <top/>
      <bottom style="hair">
        <color indexed="64"/>
      </bottom>
      <diagonal/>
    </border>
    <border>
      <left style="medium">
        <color rgb="FF53B3DD"/>
      </left>
      <right style="hair">
        <color auto="1"/>
      </right>
      <top/>
      <bottom style="hair">
        <color indexed="64"/>
      </bottom>
      <diagonal/>
    </border>
    <border>
      <left style="hair">
        <color theme="0" tint="-0.499984740745262"/>
      </left>
      <right style="hair">
        <color indexed="64"/>
      </right>
      <top/>
      <bottom style="hair">
        <color indexed="64"/>
      </bottom>
      <diagonal/>
    </border>
    <border>
      <left style="hair">
        <color auto="1"/>
      </left>
      <right style="hair">
        <color theme="0" tint="-0.499984740745262"/>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style="hair">
        <color indexed="64"/>
      </right>
      <top style="thin">
        <color theme="0"/>
      </top>
      <bottom style="thin">
        <color theme="0"/>
      </bottom>
      <diagonal/>
    </border>
    <border>
      <left/>
      <right style="medium">
        <color rgb="FF2C6682"/>
      </right>
      <top style="medium">
        <color indexed="64"/>
      </top>
      <bottom/>
      <diagonal/>
    </border>
    <border>
      <left/>
      <right style="medium">
        <color rgb="FF2C6682"/>
      </right>
      <top/>
      <bottom style="medium">
        <color rgb="FF2C6682"/>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s>
  <cellStyleXfs count="731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6" fillId="0" borderId="0"/>
    <xf numFmtId="0" fontId="1" fillId="0" borderId="0"/>
    <xf numFmtId="0" fontId="14" fillId="0" borderId="0"/>
    <xf numFmtId="0" fontId="51" fillId="0" borderId="0"/>
    <xf numFmtId="0" fontId="1" fillId="20" borderId="144" applyNumberFormat="0" applyFont="0" applyAlignment="0" applyProtection="0"/>
    <xf numFmtId="0" fontId="14" fillId="0" borderId="0"/>
    <xf numFmtId="189" fontId="125" fillId="0" borderId="0" applyFont="0" applyFill="0" applyBorder="0" applyAlignment="0" applyProtection="0"/>
    <xf numFmtId="43" fontId="14" fillId="0" borderId="0" applyFont="0" applyFill="0" applyBorder="0" applyAlignment="0" applyProtection="0"/>
    <xf numFmtId="0" fontId="14" fillId="0" borderId="0"/>
    <xf numFmtId="0" fontId="143" fillId="0" borderId="0">
      <alignment vertical="center"/>
    </xf>
    <xf numFmtId="0" fontId="1" fillId="0" borderId="0"/>
    <xf numFmtId="0" fontId="14" fillId="0" borderId="0"/>
    <xf numFmtId="0" fontId="14" fillId="0" borderId="0"/>
    <xf numFmtId="0" fontId="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189" fontId="14" fillId="0" borderId="0" applyFont="0" applyFill="0" applyBorder="0" applyAlignment="0" applyProtection="0"/>
    <xf numFmtId="0" fontId="14" fillId="0" borderId="0"/>
    <xf numFmtId="9" fontId="14" fillId="0" borderId="0" applyFont="0" applyFill="0" applyBorder="0" applyAlignment="0" applyProtection="0"/>
    <xf numFmtId="0" fontId="171" fillId="0" borderId="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72" fillId="51" borderId="0" applyNumberFormat="0" applyBorder="0" applyAlignment="0" applyProtection="0"/>
    <xf numFmtId="0" fontId="172" fillId="52" borderId="0" applyNumberFormat="0" applyBorder="0" applyAlignment="0" applyProtection="0"/>
    <xf numFmtId="0" fontId="172" fillId="53" borderId="0" applyNumberFormat="0" applyBorder="0" applyAlignment="0" applyProtection="0"/>
    <xf numFmtId="0" fontId="172" fillId="54" borderId="0" applyNumberFormat="0" applyBorder="0" applyAlignment="0" applyProtection="0"/>
    <xf numFmtId="0" fontId="172" fillId="55" borderId="0" applyNumberFormat="0" applyBorder="0" applyAlignment="0" applyProtection="0"/>
    <xf numFmtId="0" fontId="172" fillId="56" borderId="0" applyNumberFormat="0" applyBorder="0" applyAlignment="0" applyProtection="0"/>
    <xf numFmtId="0" fontId="172" fillId="57" borderId="0" applyNumberFormat="0" applyBorder="0" applyAlignment="0" applyProtection="0"/>
    <xf numFmtId="0" fontId="172" fillId="58" borderId="0" applyNumberFormat="0" applyBorder="0" applyAlignment="0" applyProtection="0"/>
    <xf numFmtId="0" fontId="172" fillId="59" borderId="0" applyNumberFormat="0" applyBorder="0" applyAlignment="0" applyProtection="0"/>
    <xf numFmtId="0" fontId="172" fillId="54" borderId="0" applyNumberFormat="0" applyBorder="0" applyAlignment="0" applyProtection="0"/>
    <xf numFmtId="0" fontId="172" fillId="57" borderId="0" applyNumberFormat="0" applyBorder="0" applyAlignment="0" applyProtection="0"/>
    <xf numFmtId="0" fontId="172" fillId="60" borderId="0" applyNumberFormat="0" applyBorder="0" applyAlignment="0" applyProtection="0"/>
    <xf numFmtId="0" fontId="173" fillId="61" borderId="0" applyNumberFormat="0" applyBorder="0" applyAlignment="0" applyProtection="0"/>
    <xf numFmtId="0" fontId="173" fillId="58" borderId="0" applyNumberFormat="0" applyBorder="0" applyAlignment="0" applyProtection="0"/>
    <xf numFmtId="0" fontId="173" fillId="59" borderId="0" applyNumberFormat="0" applyBorder="0" applyAlignment="0" applyProtection="0"/>
    <xf numFmtId="0" fontId="173" fillId="62" borderId="0" applyNumberFormat="0" applyBorder="0" applyAlignment="0" applyProtection="0"/>
    <xf numFmtId="0" fontId="173" fillId="63" borderId="0" applyNumberFormat="0" applyBorder="0" applyAlignment="0" applyProtection="0"/>
    <xf numFmtId="0" fontId="173" fillId="64" borderId="0" applyNumberFormat="0" applyBorder="0" applyAlignment="0" applyProtection="0"/>
    <xf numFmtId="0" fontId="174" fillId="65" borderId="570" applyNumberFormat="0" applyAlignment="0" applyProtection="0"/>
    <xf numFmtId="0" fontId="175" fillId="56" borderId="571" applyNumberFormat="0" applyAlignment="0" applyProtection="0"/>
    <xf numFmtId="0" fontId="176" fillId="0" borderId="572" applyNumberFormat="0" applyFill="0" applyAlignment="0" applyProtection="0"/>
    <xf numFmtId="0" fontId="173" fillId="66" borderId="0" applyNumberFormat="0" applyBorder="0" applyAlignment="0" applyProtection="0"/>
    <xf numFmtId="0" fontId="173" fillId="67" borderId="0" applyNumberFormat="0" applyBorder="0" applyAlignment="0" applyProtection="0"/>
    <xf numFmtId="0" fontId="173" fillId="68" borderId="0" applyNumberFormat="0" applyBorder="0" applyAlignment="0" applyProtection="0"/>
    <xf numFmtId="0" fontId="173" fillId="62" borderId="0" applyNumberFormat="0" applyBorder="0" applyAlignment="0" applyProtection="0"/>
    <xf numFmtId="0" fontId="173" fillId="63" borderId="0" applyNumberFormat="0" applyBorder="0" applyAlignment="0" applyProtection="0"/>
    <xf numFmtId="0" fontId="173" fillId="69" borderId="0" applyNumberFormat="0" applyBorder="0" applyAlignment="0" applyProtection="0"/>
    <xf numFmtId="0" fontId="177" fillId="53" borderId="0" applyNumberFormat="0" applyBorder="0" applyAlignment="0" applyProtection="0"/>
    <xf numFmtId="0" fontId="178" fillId="65" borderId="571" applyNumberFormat="0" applyAlignment="0" applyProtection="0"/>
    <xf numFmtId="0" fontId="50" fillId="70" borderId="573" applyNumberFormat="0" applyAlignment="0" applyProtection="0"/>
    <xf numFmtId="0" fontId="179" fillId="0" borderId="574" applyNumberFormat="0" applyFill="0" applyAlignment="0" applyProtection="0"/>
    <xf numFmtId="0" fontId="180" fillId="52" borderId="0" applyNumberFormat="0" applyBorder="0" applyAlignment="0" applyProtection="0"/>
    <xf numFmtId="0" fontId="181" fillId="0" borderId="0" applyNumberFormat="0" applyFill="0" applyBorder="0" applyAlignment="0" applyProtection="0"/>
    <xf numFmtId="0" fontId="182" fillId="0" borderId="575" applyNumberFormat="0" applyFill="0" applyAlignment="0" applyProtection="0"/>
    <xf numFmtId="0" fontId="183" fillId="0" borderId="576" applyNumberFormat="0" applyFill="0" applyAlignment="0" applyProtection="0"/>
    <xf numFmtId="0" fontId="184" fillId="0" borderId="577" applyNumberFormat="0" applyFill="0" applyAlignment="0" applyProtection="0"/>
    <xf numFmtId="0" fontId="184" fillId="0" borderId="0" applyNumberFormat="0" applyFill="0" applyBorder="0" applyAlignment="0" applyProtection="0"/>
    <xf numFmtId="0" fontId="185" fillId="71" borderId="0" applyNumberFormat="0" applyBorder="0" applyAlignment="0" applyProtection="0"/>
    <xf numFmtId="0" fontId="14" fillId="72" borderId="578" applyNumberFormat="0" applyFont="0" applyAlignment="0" applyProtection="0"/>
    <xf numFmtId="0" fontId="186" fillId="0" borderId="0" applyNumberFormat="0" applyFill="0" applyBorder="0" applyAlignment="0" applyProtection="0"/>
    <xf numFmtId="0" fontId="187"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25" fillId="0" borderId="0"/>
    <xf numFmtId="189" fontId="125"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1" fillId="0" borderId="0"/>
    <xf numFmtId="0" fontId="125" fillId="0" borderId="0"/>
    <xf numFmtId="0" fontId="1" fillId="0" borderId="0"/>
    <xf numFmtId="0" fontId="1" fillId="0" borderId="0"/>
    <xf numFmtId="43" fontId="1" fillId="0" borderId="0" applyFont="0" applyFill="0" applyBorder="0" applyAlignment="0" applyProtection="0"/>
    <xf numFmtId="0" fontId="125" fillId="0" borderId="0"/>
    <xf numFmtId="0" fontId="1" fillId="0" borderId="0"/>
    <xf numFmtId="0" fontId="1" fillId="0" borderId="0"/>
    <xf numFmtId="193" fontId="1" fillId="0" borderId="0" applyFont="0" applyFill="0" applyBorder="0" applyAlignment="0" applyProtection="0"/>
    <xf numFmtId="0" fontId="125" fillId="0" borderId="0"/>
    <xf numFmtId="0" fontId="1" fillId="0" borderId="0"/>
    <xf numFmtId="0" fontId="1" fillId="0" borderId="0"/>
    <xf numFmtId="189" fontId="1" fillId="0" borderId="0" applyFont="0" applyFill="0" applyBorder="0" applyAlignment="0" applyProtection="0"/>
    <xf numFmtId="0" fontId="1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89" fontId="125"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25" fillId="0" borderId="0"/>
    <xf numFmtId="0" fontId="1" fillId="0" borderId="0"/>
    <xf numFmtId="43"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4" fillId="0" borderId="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0" fontId="14" fillId="0" borderId="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xf numFmtId="0" fontId="1" fillId="0" borderId="0"/>
    <xf numFmtId="0" fontId="1" fillId="0" borderId="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4" fillId="0" borderId="0" applyFont="0" applyFill="0" applyBorder="0" applyAlignment="0" applyProtection="0"/>
    <xf numFmtId="0" fontId="188" fillId="0" borderId="0"/>
    <xf numFmtId="0" fontId="1" fillId="0" borderId="0"/>
    <xf numFmtId="43" fontId="14" fillId="0" borderId="0" applyFont="0" applyFill="0" applyBorder="0" applyAlignment="0" applyProtection="0"/>
    <xf numFmtId="0" fontId="125" fillId="0" borderId="0"/>
    <xf numFmtId="43" fontId="14" fillId="0" borderId="0" applyFont="0" applyFill="0" applyBorder="0" applyAlignment="0" applyProtection="0"/>
    <xf numFmtId="0" fontId="14" fillId="0" borderId="0"/>
    <xf numFmtId="0" fontId="1" fillId="0" borderId="0"/>
    <xf numFmtId="0" fontId="14" fillId="0" borderId="0"/>
    <xf numFmtId="0" fontId="1" fillId="0" borderId="0"/>
    <xf numFmtId="0" fontId="14" fillId="0" borderId="0"/>
    <xf numFmtId="0" fontId="1" fillId="0" borderId="0"/>
    <xf numFmtId="43" fontId="14" fillId="0" borderId="0" applyFont="0" applyFill="0" applyBorder="0" applyAlignment="0" applyProtection="0"/>
    <xf numFmtId="164" fontId="1" fillId="0" borderId="0" applyFont="0" applyFill="0" applyBorder="0" applyAlignment="0" applyProtection="0"/>
    <xf numFmtId="0" fontId="1"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14" fillId="0" borderId="0"/>
    <xf numFmtId="164" fontId="1" fillId="0" borderId="0" applyFont="0" applyFill="0" applyBorder="0" applyAlignment="0" applyProtection="0"/>
    <xf numFmtId="0" fontId="14" fillId="0" borderId="0"/>
    <xf numFmtId="0" fontId="14" fillId="0" borderId="0"/>
    <xf numFmtId="0" fontId="14" fillId="0" borderId="0"/>
    <xf numFmtId="0" fontId="125" fillId="0" borderId="0"/>
    <xf numFmtId="43" fontId="1" fillId="0" borderId="0" applyFont="0" applyFill="0" applyBorder="0" applyAlignment="0" applyProtection="0"/>
    <xf numFmtId="0" fontId="1" fillId="0" borderId="0"/>
    <xf numFmtId="0" fontId="125" fillId="0" borderId="0"/>
    <xf numFmtId="0" fontId="125" fillId="0" borderId="0"/>
    <xf numFmtId="0" fontId="125" fillId="0" borderId="0"/>
    <xf numFmtId="0" fontId="1" fillId="0" borderId="0"/>
    <xf numFmtId="0" fontId="125" fillId="0" borderId="0"/>
    <xf numFmtId="0" fontId="1" fillId="0" borderId="0"/>
    <xf numFmtId="0" fontId="125" fillId="0" borderId="0"/>
    <xf numFmtId="0" fontId="1" fillId="0" borderId="0"/>
    <xf numFmtId="0" fontId="1" fillId="0" borderId="0"/>
    <xf numFmtId="0" fontId="125" fillId="0" borderId="0"/>
    <xf numFmtId="43" fontId="1" fillId="0" borderId="0" applyFont="0" applyFill="0" applyBorder="0" applyAlignment="0" applyProtection="0"/>
    <xf numFmtId="43" fontId="14" fillId="0" borderId="0" applyFont="0" applyFill="0" applyBorder="0" applyAlignment="0" applyProtection="0"/>
    <xf numFmtId="0" fontId="14" fillId="0" borderId="0"/>
    <xf numFmtId="0" fontId="125" fillId="0" borderId="0"/>
    <xf numFmtId="0" fontId="14" fillId="0" borderId="0"/>
    <xf numFmtId="0" fontId="125" fillId="0" borderId="0"/>
    <xf numFmtId="0" fontId="1" fillId="0" borderId="0"/>
    <xf numFmtId="0" fontId="1"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 fillId="0" borderId="0"/>
    <xf numFmtId="0" fontId="1" fillId="0" borderId="0"/>
    <xf numFmtId="43" fontId="14" fillId="0" borderId="0" applyFont="0" applyFill="0" applyBorder="0" applyAlignment="0" applyProtection="0"/>
    <xf numFmtId="0" fontId="14" fillId="0" borderId="0"/>
    <xf numFmtId="43"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0" fontId="125" fillId="0" borderId="0"/>
    <xf numFmtId="0" fontId="14" fillId="0" borderId="0"/>
    <xf numFmtId="0" fontId="1" fillId="0" borderId="0"/>
    <xf numFmtId="43" fontId="1" fillId="0" borderId="0" applyFont="0" applyFill="0" applyBorder="0" applyAlignment="0" applyProtection="0"/>
    <xf numFmtId="0" fontId="1" fillId="0" borderId="0"/>
    <xf numFmtId="0" fontId="125" fillId="0" borderId="0"/>
    <xf numFmtId="0" fontId="14" fillId="0" borderId="0"/>
    <xf numFmtId="0" fontId="125" fillId="0" borderId="0"/>
    <xf numFmtId="0" fontId="1" fillId="0" borderId="0"/>
    <xf numFmtId="43" fontId="14" fillId="0" borderId="0" applyFont="0" applyFill="0" applyBorder="0" applyAlignment="0" applyProtection="0"/>
    <xf numFmtId="0" fontId="125" fillId="0" borderId="0"/>
    <xf numFmtId="0" fontId="14" fillId="0" borderId="0"/>
    <xf numFmtId="0" fontId="14" fillId="0" borderId="0"/>
    <xf numFmtId="0" fontId="14" fillId="0" borderId="0"/>
    <xf numFmtId="0" fontId="1" fillId="0" borderId="0"/>
    <xf numFmtId="0" fontId="14" fillId="0" borderId="0"/>
    <xf numFmtId="0" fontId="14" fillId="0" borderId="0"/>
    <xf numFmtId="0" fontId="188" fillId="0" borderId="0"/>
    <xf numFmtId="0" fontId="125" fillId="0" borderId="0"/>
    <xf numFmtId="0" fontId="14" fillId="0" borderId="0"/>
    <xf numFmtId="0" fontId="1" fillId="0" borderId="0"/>
    <xf numFmtId="43" fontId="14" fillId="0" borderId="0" applyFont="0" applyFill="0" applyBorder="0" applyAlignment="0" applyProtection="0"/>
    <xf numFmtId="0" fontId="125" fillId="0" borderId="0"/>
    <xf numFmtId="0" fontId="1" fillId="0" borderId="0"/>
    <xf numFmtId="0" fontId="14" fillId="0" borderId="0"/>
    <xf numFmtId="0" fontId="1" fillId="0" borderId="0"/>
    <xf numFmtId="0" fontId="14" fillId="0" borderId="0"/>
    <xf numFmtId="0" fontId="125" fillId="0" borderId="0"/>
    <xf numFmtId="0" fontId="1" fillId="0" borderId="0"/>
    <xf numFmtId="43" fontId="14" fillId="0" borderId="0" applyFont="0" applyFill="0" applyBorder="0" applyAlignment="0" applyProtection="0"/>
    <xf numFmtId="0" fontId="1" fillId="0" borderId="0"/>
    <xf numFmtId="0" fontId="1" fillId="0" borderId="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74" fillId="65" borderId="579" applyNumberFormat="0" applyAlignment="0" applyProtection="0"/>
    <xf numFmtId="0" fontId="175" fillId="56" borderId="580" applyNumberFormat="0" applyAlignment="0" applyProtection="0"/>
    <xf numFmtId="0" fontId="176" fillId="0" borderId="581" applyNumberFormat="0" applyFill="0" applyAlignment="0" applyProtection="0"/>
    <xf numFmtId="0" fontId="178" fillId="65" borderId="580" applyNumberFormat="0" applyAlignment="0" applyProtection="0"/>
    <xf numFmtId="0" fontId="14" fillId="72" borderId="582" applyNumberFormat="0" applyFont="0" applyAlignment="0" applyProtection="0"/>
    <xf numFmtId="0" fontId="189" fillId="0" borderId="0"/>
    <xf numFmtId="43" fontId="189" fillId="0" borderId="0" applyFont="0" applyFill="0" applyBorder="0" applyAlignment="0" applyProtection="0"/>
    <xf numFmtId="9" fontId="189" fillId="0" borderId="0" applyFont="0" applyFill="0" applyBorder="0" applyAlignment="0" applyProtection="0"/>
    <xf numFmtId="0" fontId="204" fillId="0" borderId="0" applyNumberFormat="0" applyFill="0" applyBorder="0" applyAlignment="0" applyProtection="0">
      <alignment vertical="top"/>
      <protection locked="0"/>
    </xf>
    <xf numFmtId="0" fontId="14" fillId="0" borderId="0"/>
    <xf numFmtId="0" fontId="202" fillId="74" borderId="0" applyNumberFormat="0" applyBorder="0" applyAlignment="0" applyProtection="0"/>
    <xf numFmtId="0" fontId="205" fillId="75" borderId="0" applyNumberFormat="0" applyBorder="0" applyAlignment="0" applyProtection="0"/>
    <xf numFmtId="0" fontId="14" fillId="0" borderId="0"/>
    <xf numFmtId="0" fontId="14" fillId="0" borderId="0"/>
    <xf numFmtId="0" fontId="203" fillId="0" borderId="0" applyNumberForma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0" fontId="206"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0" fontId="125" fillId="0" borderId="0"/>
    <xf numFmtId="43" fontId="14" fillId="0" borderId="0" applyFont="0" applyFill="0" applyBorder="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4" applyNumberFormat="0" applyFont="0" applyAlignment="0" applyProtection="0"/>
    <xf numFmtId="0" fontId="174" fillId="65" borderId="601" applyNumberFormat="0" applyAlignment="0" applyProtection="0"/>
    <xf numFmtId="0" fontId="14" fillId="72" borderId="608" applyNumberFormat="0" applyFont="0" applyAlignment="0" applyProtection="0"/>
    <xf numFmtId="0" fontId="14" fillId="72" borderId="604" applyNumberFormat="0" applyFont="0" applyAlignment="0" applyProtection="0"/>
    <xf numFmtId="0" fontId="175" fillId="56" borderId="602" applyNumberFormat="0" applyAlignment="0" applyProtection="0"/>
    <xf numFmtId="0" fontId="178" fillId="65" borderId="602" applyNumberForma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8" applyNumberFormat="0" applyFont="0" applyAlignment="0" applyProtection="0"/>
    <xf numFmtId="0" fontId="14" fillId="72" borderId="604" applyNumberFormat="0" applyFont="0" applyAlignment="0" applyProtection="0"/>
    <xf numFmtId="0" fontId="175" fillId="56" borderId="602" applyNumberFormat="0" applyAlignment="0" applyProtection="0"/>
    <xf numFmtId="0" fontId="14" fillId="72" borderId="608" applyNumberFormat="0" applyFont="0" applyAlignment="0" applyProtection="0"/>
    <xf numFmtId="0" fontId="14" fillId="72" borderId="608" applyNumberFormat="0" applyFont="0" applyAlignment="0" applyProtection="0"/>
    <xf numFmtId="0" fontId="14" fillId="72" borderId="604" applyNumberFormat="0" applyFont="0" applyAlignment="0" applyProtection="0"/>
    <xf numFmtId="0" fontId="14" fillId="72" borderId="600" applyNumberFormat="0" applyFont="0" applyAlignment="0" applyProtection="0"/>
    <xf numFmtId="0" fontId="175" fillId="56" borderId="598" applyNumberFormat="0" applyAlignment="0" applyProtection="0"/>
    <xf numFmtId="0" fontId="176" fillId="0" borderId="599" applyNumberFormat="0" applyFill="0" applyAlignment="0" applyProtection="0"/>
    <xf numFmtId="0" fontId="175" fillId="56" borderId="606" applyNumberFormat="0" applyAlignment="0" applyProtection="0"/>
    <xf numFmtId="0" fontId="14" fillId="72" borderId="608" applyNumberFormat="0" applyFont="0" applyAlignment="0" applyProtection="0"/>
    <xf numFmtId="0" fontId="14" fillId="72" borderId="608" applyNumberFormat="0" applyFont="0" applyAlignment="0" applyProtection="0"/>
    <xf numFmtId="0" fontId="14" fillId="72" borderId="604" applyNumberFormat="0" applyFont="0" applyAlignment="0" applyProtection="0"/>
    <xf numFmtId="0" fontId="14" fillId="72" borderId="608" applyNumberFormat="0" applyFont="0" applyAlignment="0" applyProtection="0"/>
    <xf numFmtId="0" fontId="178" fillId="65" borderId="602" applyNumberForma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0" applyNumberFormat="0" applyFont="0" applyAlignment="0" applyProtection="0"/>
    <xf numFmtId="0" fontId="14" fillId="72" borderId="604" applyNumberFormat="0" applyFont="0" applyAlignment="0" applyProtection="0"/>
    <xf numFmtId="0" fontId="14" fillId="72" borderId="604" applyNumberFormat="0" applyFont="0" applyAlignment="0" applyProtection="0"/>
    <xf numFmtId="0" fontId="14" fillId="72" borderId="600" applyNumberFormat="0" applyFont="0" applyAlignment="0" applyProtection="0"/>
    <xf numFmtId="0" fontId="14" fillId="72" borderId="608" applyNumberFormat="0" applyFont="0" applyAlignment="0" applyProtection="0"/>
    <xf numFmtId="0" fontId="14" fillId="72" borderId="600" applyNumberFormat="0" applyFont="0" applyAlignment="0" applyProtection="0"/>
    <xf numFmtId="0" fontId="176" fillId="0" borderId="603" applyNumberFormat="0" applyFill="0" applyAlignment="0" applyProtection="0"/>
    <xf numFmtId="0" fontId="175" fillId="56" borderId="598" applyNumberFormat="0" applyAlignment="0" applyProtection="0"/>
    <xf numFmtId="0" fontId="14" fillId="72" borderId="604" applyNumberFormat="0" applyFont="0" applyAlignment="0" applyProtection="0"/>
    <xf numFmtId="0" fontId="14" fillId="72" borderId="600" applyNumberFormat="0" applyFont="0" applyAlignment="0" applyProtection="0"/>
    <xf numFmtId="0" fontId="174" fillId="65" borderId="597" applyNumberFormat="0" applyAlignment="0" applyProtection="0"/>
    <xf numFmtId="0" fontId="174" fillId="65" borderId="605" applyNumberFormat="0" applyAlignment="0" applyProtection="0"/>
    <xf numFmtId="0" fontId="176" fillId="0" borderId="607" applyNumberFormat="0" applyFill="0" applyAlignment="0" applyProtection="0"/>
    <xf numFmtId="0" fontId="178" fillId="65" borderId="598" applyNumberFormat="0" applyAlignment="0" applyProtection="0"/>
    <xf numFmtId="0" fontId="14" fillId="72" borderId="604" applyNumberFormat="0" applyFont="0" applyAlignment="0" applyProtection="0"/>
    <xf numFmtId="0" fontId="175" fillId="56" borderId="606" applyNumberFormat="0" applyAlignment="0" applyProtection="0"/>
    <xf numFmtId="0" fontId="14" fillId="72" borderId="608" applyNumberFormat="0" applyFont="0" applyAlignment="0" applyProtection="0"/>
    <xf numFmtId="0" fontId="14" fillId="72" borderId="608" applyNumberFormat="0" applyFont="0" applyAlignment="0" applyProtection="0"/>
    <xf numFmtId="0" fontId="174" fillId="65" borderId="601" applyNumberFormat="0" applyAlignment="0" applyProtection="0"/>
    <xf numFmtId="0" fontId="14" fillId="72" borderId="608" applyNumberFormat="0" applyFont="0" applyAlignment="0" applyProtection="0"/>
    <xf numFmtId="0" fontId="176" fillId="0" borderId="607" applyNumberFormat="0" applyFill="0" applyAlignment="0" applyProtection="0"/>
    <xf numFmtId="0" fontId="14" fillId="72" borderId="608" applyNumberFormat="0" applyFont="0" applyAlignment="0" applyProtection="0"/>
    <xf numFmtId="0" fontId="178" fillId="65" borderId="606" applyNumberFormat="0" applyAlignment="0" applyProtection="0"/>
    <xf numFmtId="0" fontId="14" fillId="72" borderId="604" applyNumberFormat="0" applyFont="0" applyAlignment="0" applyProtection="0"/>
    <xf numFmtId="0" fontId="174" fillId="65" borderId="597" applyNumberFormat="0" applyAlignment="0" applyProtection="0"/>
    <xf numFmtId="0" fontId="178" fillId="65" borderId="598" applyNumberFormat="0" applyAlignment="0" applyProtection="0"/>
    <xf numFmtId="0" fontId="14" fillId="72" borderId="608" applyNumberFormat="0" applyFont="0" applyAlignment="0" applyProtection="0"/>
    <xf numFmtId="0" fontId="14" fillId="72" borderId="608" applyNumberFormat="0" applyFont="0" applyAlignment="0" applyProtection="0"/>
    <xf numFmtId="0" fontId="14" fillId="72" borderId="608" applyNumberFormat="0" applyFont="0" applyAlignment="0" applyProtection="0"/>
    <xf numFmtId="0" fontId="174" fillId="65" borderId="605" applyNumberFormat="0" applyAlignment="0" applyProtection="0"/>
    <xf numFmtId="0" fontId="14" fillId="72" borderId="608" applyNumberFormat="0" applyFont="0" applyAlignment="0" applyProtection="0"/>
    <xf numFmtId="0" fontId="14" fillId="72" borderId="604" applyNumberFormat="0" applyFont="0" applyAlignment="0" applyProtection="0"/>
    <xf numFmtId="0" fontId="176" fillId="0" borderId="599" applyNumberFormat="0" applyFill="0" applyAlignment="0" applyProtection="0"/>
    <xf numFmtId="0" fontId="14" fillId="72" borderId="604" applyNumberFormat="0" applyFont="0" applyAlignment="0" applyProtection="0"/>
    <xf numFmtId="0" fontId="14" fillId="72" borderId="604" applyNumberFormat="0" applyFont="0" applyAlignment="0" applyProtection="0"/>
    <xf numFmtId="0" fontId="14" fillId="72" borderId="604" applyNumberFormat="0" applyFont="0" applyAlignment="0" applyProtection="0"/>
    <xf numFmtId="0" fontId="176" fillId="0" borderId="603" applyNumberFormat="0" applyFill="0" applyAlignment="0" applyProtection="0"/>
    <xf numFmtId="0" fontId="14" fillId="72" borderId="604" applyNumberFormat="0" applyFont="0" applyAlignment="0" applyProtection="0"/>
    <xf numFmtId="0" fontId="14" fillId="72" borderId="604" applyNumberFormat="0" applyFont="0" applyAlignment="0" applyProtection="0"/>
    <xf numFmtId="0" fontId="178" fillId="65" borderId="606" applyNumberFormat="0" applyAlignment="0" applyProtection="0"/>
  </cellStyleXfs>
  <cellXfs count="2036">
    <xf numFmtId="0" fontId="0" fillId="0" borderId="0" xfId="0"/>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7" fillId="0" borderId="0" xfId="0" applyFont="1"/>
    <xf numFmtId="0" fontId="2" fillId="0" borderId="52"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6" xfId="0" applyBorder="1"/>
    <xf numFmtId="0" fontId="0" fillId="0" borderId="26" xfId="0" applyBorder="1" applyAlignment="1">
      <alignment horizontal="center" vertical="center"/>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0" fontId="18" fillId="15" borderId="74" xfId="0" applyFont="1" applyFill="1" applyBorder="1" applyAlignment="1">
      <alignment horizontal="center" vertical="center" wrapText="1"/>
    </xf>
    <xf numFmtId="0" fontId="25" fillId="0" borderId="0" xfId="0" applyFont="1" applyAlignment="1">
      <alignment vertical="center"/>
    </xf>
    <xf numFmtId="0" fontId="26" fillId="13" borderId="80" xfId="0" applyFont="1" applyFill="1" applyBorder="1" applyAlignment="1">
      <alignment horizontal="left" vertical="center"/>
    </xf>
    <xf numFmtId="165" fontId="0" fillId="10" borderId="32" xfId="1" applyNumberFormat="1" applyFont="1" applyFill="1" applyBorder="1"/>
    <xf numFmtId="165" fontId="0" fillId="10" borderId="28" xfId="1" applyNumberFormat="1" applyFont="1" applyFill="1" applyBorder="1"/>
    <xf numFmtId="0" fontId="31" fillId="15" borderId="73" xfId="0" applyFont="1" applyFill="1" applyBorder="1" applyAlignment="1">
      <alignment horizontal="centerContinuous"/>
    </xf>
    <xf numFmtId="0" fontId="18" fillId="11" borderId="73" xfId="0" applyFont="1" applyFill="1" applyBorder="1" applyAlignment="1">
      <alignment horizontal="center" vertical="center" wrapText="1"/>
    </xf>
    <xf numFmtId="0" fontId="19" fillId="15" borderId="74" xfId="0" applyFont="1" applyFill="1" applyBorder="1" applyAlignment="1">
      <alignment horizontal="center" vertical="center" wrapText="1"/>
    </xf>
    <xf numFmtId="0" fontId="19" fillId="15" borderId="75" xfId="0" applyFont="1" applyFill="1" applyBorder="1" applyAlignment="1">
      <alignment horizontal="center" vertical="center" wrapText="1"/>
    </xf>
    <xf numFmtId="165" fontId="0" fillId="10" borderId="32" xfId="1" applyNumberFormat="1" applyFont="1" applyFill="1" applyBorder="1" applyAlignment="1">
      <alignment horizontal="center" vertical="center"/>
    </xf>
    <xf numFmtId="165" fontId="0" fillId="10" borderId="28" xfId="1" applyNumberFormat="1" applyFont="1" applyFill="1" applyBorder="1" applyAlignment="1">
      <alignment horizontal="center" vertical="center"/>
    </xf>
    <xf numFmtId="165" fontId="0" fillId="10" borderId="56" xfId="1" applyNumberFormat="1" applyFont="1" applyFill="1" applyBorder="1" applyAlignment="1">
      <alignment horizontal="center" vertical="center"/>
    </xf>
    <xf numFmtId="165" fontId="0" fillId="10" borderId="65" xfId="1" applyNumberFormat="1" applyFont="1" applyFill="1" applyBorder="1" applyAlignment="1">
      <alignment horizontal="center" vertical="center"/>
    </xf>
    <xf numFmtId="165" fontId="0" fillId="10" borderId="105" xfId="1" applyNumberFormat="1" applyFont="1" applyFill="1" applyBorder="1" applyAlignment="1">
      <alignment horizontal="center" vertical="center"/>
    </xf>
    <xf numFmtId="165" fontId="0" fillId="10" borderId="66" xfId="1" applyNumberFormat="1" applyFont="1" applyFill="1" applyBorder="1" applyAlignment="1">
      <alignment horizontal="center" vertical="center"/>
    </xf>
    <xf numFmtId="165" fontId="31" fillId="15" borderId="65" xfId="1" applyNumberFormat="1" applyFont="1" applyFill="1" applyBorder="1"/>
    <xf numFmtId="165" fontId="31" fillId="15" borderId="66" xfId="1" applyNumberFormat="1" applyFont="1" applyFill="1" applyBorder="1"/>
    <xf numFmtId="0" fontId="0" fillId="0" borderId="0" xfId="0" applyAlignment="1">
      <alignment wrapText="1"/>
    </xf>
    <xf numFmtId="0" fontId="0" fillId="0" borderId="75" xfId="0" applyBorder="1"/>
    <xf numFmtId="0" fontId="18" fillId="15" borderId="76" xfId="0" applyFont="1" applyFill="1" applyBorder="1" applyAlignment="1">
      <alignment horizontal="center" vertical="center" wrapText="1"/>
    </xf>
    <xf numFmtId="9" fontId="0" fillId="0" borderId="111" xfId="0" applyNumberFormat="1" applyBorder="1" applyAlignment="1">
      <alignment horizontal="center" vertical="center"/>
    </xf>
    <xf numFmtId="9" fontId="0" fillId="0" borderId="112" xfId="0" applyNumberFormat="1" applyBorder="1" applyAlignment="1">
      <alignment horizontal="center" vertical="center" wrapText="1"/>
    </xf>
    <xf numFmtId="0" fontId="18" fillId="13" borderId="81" xfId="0" applyFont="1" applyFill="1" applyBorder="1" applyAlignment="1">
      <alignment horizontal="center" vertical="center" wrapText="1"/>
    </xf>
    <xf numFmtId="0" fontId="18" fillId="13" borderId="82" xfId="0" applyFont="1" applyFill="1" applyBorder="1" applyAlignment="1">
      <alignment horizontal="center" vertical="center" wrapText="1"/>
    </xf>
    <xf numFmtId="171" fontId="0" fillId="0" borderId="111" xfId="0" applyNumberFormat="1" applyBorder="1" applyAlignment="1">
      <alignment horizontal="center" vertical="center"/>
    </xf>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2" fillId="0" borderId="133" xfId="0" applyFont="1" applyBorder="1"/>
    <xf numFmtId="0" fontId="2" fillId="0" borderId="134" xfId="0" applyFont="1" applyBorder="1"/>
    <xf numFmtId="0" fontId="0" fillId="0" borderId="134" xfId="0" applyBorder="1"/>
    <xf numFmtId="0" fontId="0" fillId="0" borderId="135" xfId="0" applyBorder="1"/>
    <xf numFmtId="0" fontId="34" fillId="15" borderId="76" xfId="0" applyFont="1" applyFill="1" applyBorder="1" applyAlignment="1">
      <alignment horizontal="center" vertical="center" wrapText="1"/>
    </xf>
    <xf numFmtId="0" fontId="17" fillId="15" borderId="106" xfId="0" applyFont="1" applyFill="1" applyBorder="1" applyAlignment="1">
      <alignment vertical="center"/>
    </xf>
    <xf numFmtId="0" fontId="17" fillId="15" borderId="103" xfId="0" applyFont="1" applyFill="1" applyBorder="1" applyAlignment="1">
      <alignment vertical="center"/>
    </xf>
    <xf numFmtId="0" fontId="38" fillId="0" borderId="0" xfId="0" applyFont="1"/>
    <xf numFmtId="0" fontId="38" fillId="0" borderId="0" xfId="0" applyFont="1" applyAlignment="1">
      <alignment horizontal="left" vertical="top"/>
    </xf>
    <xf numFmtId="0" fontId="39" fillId="0" borderId="0" xfId="0" applyFont="1" applyAlignment="1">
      <alignment horizontal="left" vertical="top" wrapText="1"/>
    </xf>
    <xf numFmtId="0" fontId="39" fillId="0" borderId="0" xfId="0" applyFont="1" applyAlignment="1">
      <alignment horizontal="left" vertical="top"/>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horizontal="center" vertical="center"/>
    </xf>
    <xf numFmtId="0" fontId="43" fillId="0" borderId="0" xfId="0" applyFont="1" applyAlignment="1">
      <alignment vertical="center"/>
    </xf>
    <xf numFmtId="0" fontId="40" fillId="0" borderId="0" xfId="0" applyFont="1" applyAlignment="1">
      <alignment horizontal="center" vertical="center"/>
    </xf>
    <xf numFmtId="0" fontId="44" fillId="19" borderId="79" xfId="0" applyFont="1" applyFill="1" applyBorder="1" applyAlignment="1">
      <alignment horizontal="center" vertical="center" wrapText="1"/>
    </xf>
    <xf numFmtId="168" fontId="44" fillId="19" borderId="79" xfId="0" applyNumberFormat="1" applyFont="1" applyFill="1" applyBorder="1" applyAlignment="1">
      <alignment horizontal="center" vertical="center" wrapText="1"/>
    </xf>
    <xf numFmtId="0" fontId="41" fillId="0" borderId="0" xfId="0" applyFont="1"/>
    <xf numFmtId="0" fontId="20" fillId="17" borderId="0" xfId="0" applyFont="1" applyFill="1" applyAlignment="1">
      <alignment horizontal="center" vertical="center"/>
    </xf>
    <xf numFmtId="15" fontId="20" fillId="17" borderId="0" xfId="0" applyNumberFormat="1" applyFont="1" applyFill="1" applyAlignment="1">
      <alignment horizontal="center" vertical="center"/>
    </xf>
    <xf numFmtId="0" fontId="24" fillId="15" borderId="35" xfId="0" applyFont="1" applyFill="1" applyBorder="1" applyAlignment="1">
      <alignment horizontal="center" vertical="center"/>
    </xf>
    <xf numFmtId="0" fontId="18" fillId="15" borderId="35" xfId="0" applyFont="1" applyFill="1" applyBorder="1" applyAlignment="1">
      <alignment horizontal="right" vertical="center"/>
    </xf>
    <xf numFmtId="0" fontId="48" fillId="0" borderId="32" xfId="0" applyFont="1" applyBorder="1" applyAlignment="1">
      <alignment horizontal="center" vertical="center"/>
    </xf>
    <xf numFmtId="0" fontId="18" fillId="15" borderId="141" xfId="0" applyFont="1" applyFill="1" applyBorder="1" applyAlignment="1">
      <alignment horizontal="right" vertical="center"/>
    </xf>
    <xf numFmtId="0" fontId="48" fillId="0" borderId="60" xfId="0" applyFont="1" applyBorder="1" applyAlignment="1">
      <alignment horizontal="center" vertical="center"/>
    </xf>
    <xf numFmtId="0" fontId="18" fillId="15" borderId="146" xfId="0" applyFont="1" applyFill="1" applyBorder="1" applyAlignment="1">
      <alignment horizontal="right" vertical="center"/>
    </xf>
    <xf numFmtId="0" fontId="48" fillId="0" borderId="147" xfId="0" applyFont="1" applyBorder="1" applyAlignment="1">
      <alignment horizontal="center" vertical="center"/>
    </xf>
    <xf numFmtId="0" fontId="37" fillId="0" borderId="0" xfId="0" applyFont="1"/>
    <xf numFmtId="0" fontId="48" fillId="0" borderId="56" xfId="0" applyFont="1" applyBorder="1" applyAlignment="1">
      <alignment horizontal="center" vertical="center"/>
    </xf>
    <xf numFmtId="0" fontId="48" fillId="0" borderId="148" xfId="0" applyFont="1" applyBorder="1" applyAlignment="1">
      <alignment horizontal="center" vertical="center"/>
    </xf>
    <xf numFmtId="1" fontId="37" fillId="0" borderId="150" xfId="0" applyNumberFormat="1" applyFont="1" applyBorder="1" applyAlignment="1">
      <alignment horizontal="center" vertical="center"/>
    </xf>
    <xf numFmtId="0" fontId="18" fillId="15" borderId="154" xfId="0" applyFont="1" applyFill="1" applyBorder="1" applyAlignment="1">
      <alignment horizontal="center" vertical="center" wrapText="1"/>
    </xf>
    <xf numFmtId="0" fontId="48" fillId="0" borderId="119" xfId="0" applyFont="1" applyBorder="1" applyAlignment="1">
      <alignment horizontal="center" vertical="center"/>
    </xf>
    <xf numFmtId="15" fontId="52" fillId="3" borderId="144" xfId="10" applyNumberFormat="1" applyFont="1" applyFill="1" applyAlignment="1" applyProtection="1">
      <alignment horizontal="center" vertical="center"/>
      <protection locked="0"/>
    </xf>
    <xf numFmtId="0" fontId="52" fillId="3" borderId="144" xfId="10" applyFont="1" applyFill="1" applyAlignment="1" applyProtection="1">
      <alignment vertical="center" shrinkToFit="1"/>
      <protection locked="0"/>
    </xf>
    <xf numFmtId="179" fontId="53" fillId="3" borderId="144" xfId="10" applyNumberFormat="1" applyFont="1" applyFill="1" applyAlignment="1" applyProtection="1">
      <alignment horizontal="right" vertical="center"/>
      <protection locked="0"/>
    </xf>
    <xf numFmtId="0" fontId="52" fillId="3" borderId="144" xfId="10" applyFont="1" applyFill="1" applyAlignment="1" applyProtection="1">
      <alignment horizontal="center" vertical="center"/>
      <protection locked="0"/>
    </xf>
    <xf numFmtId="0" fontId="52" fillId="3" borderId="159" xfId="10" applyFont="1" applyFill="1" applyBorder="1" applyAlignment="1" applyProtection="1">
      <alignment vertical="center" shrinkToFit="1"/>
      <protection locked="0"/>
    </xf>
    <xf numFmtId="180" fontId="52" fillId="3" borderId="159" xfId="10" applyNumberFormat="1" applyFont="1" applyFill="1" applyBorder="1" applyAlignment="1" applyProtection="1">
      <alignment horizontal="right" vertical="center"/>
      <protection locked="0"/>
    </xf>
    <xf numFmtId="0" fontId="52" fillId="3" borderId="159" xfId="10" applyFont="1" applyFill="1" applyBorder="1" applyAlignment="1" applyProtection="1">
      <alignment horizontal="center" vertical="center"/>
      <protection locked="0"/>
    </xf>
    <xf numFmtId="0" fontId="54" fillId="22" borderId="160" xfId="9" applyFont="1" applyFill="1" applyBorder="1" applyAlignment="1">
      <alignment horizontal="center" vertical="center"/>
    </xf>
    <xf numFmtId="0" fontId="54" fillId="22" borderId="161" xfId="9" applyFont="1" applyFill="1" applyBorder="1" applyAlignment="1">
      <alignment horizontal="center" vertical="center" wrapText="1"/>
    </xf>
    <xf numFmtId="0" fontId="54" fillId="22" borderId="161" xfId="9" applyFont="1" applyFill="1" applyBorder="1" applyAlignment="1">
      <alignment horizontal="center" vertical="center"/>
    </xf>
    <xf numFmtId="0" fontId="54" fillId="22" borderId="162" xfId="9" applyFont="1" applyFill="1" applyBorder="1" applyAlignment="1">
      <alignment horizontal="center" vertical="center" wrapText="1"/>
    </xf>
    <xf numFmtId="0" fontId="52" fillId="3" borderId="163" xfId="10" applyFont="1" applyFill="1" applyBorder="1" applyAlignment="1" applyProtection="1">
      <alignment horizontal="center" vertical="center"/>
      <protection locked="0"/>
    </xf>
    <xf numFmtId="0" fontId="52" fillId="3" borderId="165" xfId="10" applyFont="1" applyFill="1" applyBorder="1" applyAlignment="1" applyProtection="1">
      <alignment horizontal="center" vertical="center"/>
      <protection locked="0"/>
    </xf>
    <xf numFmtId="15" fontId="52" fillId="3" borderId="166" xfId="10" applyNumberFormat="1" applyFont="1" applyFill="1" applyBorder="1" applyAlignment="1" applyProtection="1">
      <alignment horizontal="center" vertical="center"/>
      <protection locked="0"/>
    </xf>
    <xf numFmtId="179" fontId="53" fillId="3" borderId="164" xfId="10" applyNumberFormat="1" applyFont="1" applyFill="1" applyBorder="1" applyAlignment="1" applyProtection="1">
      <alignment horizontal="center" vertical="center"/>
      <protection locked="0"/>
    </xf>
    <xf numFmtId="0" fontId="52" fillId="3" borderId="163" xfId="10" quotePrefix="1" applyFont="1" applyFill="1" applyBorder="1" applyAlignment="1" applyProtection="1">
      <alignment horizontal="center" vertical="center"/>
      <protection locked="0"/>
    </xf>
    <xf numFmtId="0" fontId="0" fillId="0" borderId="53" xfId="0" quotePrefix="1" applyBorder="1" applyAlignment="1">
      <alignment horizontal="center" vertical="center"/>
    </xf>
    <xf numFmtId="15" fontId="0" fillId="0" borderId="0" xfId="0" applyNumberFormat="1"/>
    <xf numFmtId="0" fontId="42" fillId="13" borderId="79" xfId="0" quotePrefix="1" applyFont="1" applyFill="1" applyBorder="1" applyAlignment="1">
      <alignment horizontal="center" vertical="center" wrapText="1"/>
    </xf>
    <xf numFmtId="168" fontId="44" fillId="19" borderId="16" xfId="0" applyNumberFormat="1" applyFont="1" applyFill="1" applyBorder="1" applyAlignment="1">
      <alignment horizontal="center" vertical="center" wrapText="1"/>
    </xf>
    <xf numFmtId="0" fontId="42" fillId="13" borderId="79" xfId="0" applyFont="1" applyFill="1" applyBorder="1" applyAlignment="1">
      <alignment horizontal="center" vertical="center" wrapText="1"/>
    </xf>
    <xf numFmtId="0" fontId="0" fillId="0" borderId="16" xfId="0" applyBorder="1" applyAlignment="1">
      <alignment horizontal="center" vertical="center"/>
    </xf>
    <xf numFmtId="1" fontId="55" fillId="19" borderId="16" xfId="0" applyNumberFormat="1" applyFont="1" applyFill="1" applyBorder="1" applyAlignment="1">
      <alignment horizontal="center" vertical="center" wrapText="1"/>
    </xf>
    <xf numFmtId="0" fontId="18" fillId="13" borderId="0" xfId="0" applyFont="1" applyFill="1" applyAlignment="1">
      <alignment horizontal="center" vertical="center" wrapText="1"/>
    </xf>
    <xf numFmtId="167" fontId="23" fillId="12" borderId="90" xfId="0" applyNumberFormat="1" applyFont="1" applyFill="1" applyBorder="1" applyAlignment="1">
      <alignment horizontal="center" vertical="center" wrapText="1"/>
    </xf>
    <xf numFmtId="167" fontId="57" fillId="12" borderId="90" xfId="0" applyNumberFormat="1" applyFont="1" applyFill="1" applyBorder="1" applyAlignment="1">
      <alignment horizontal="center" vertical="center" wrapText="1"/>
    </xf>
    <xf numFmtId="0" fontId="22" fillId="12" borderId="189" xfId="0" applyFont="1" applyFill="1" applyBorder="1" applyAlignment="1">
      <alignment horizontal="left" vertical="center" wrapText="1"/>
    </xf>
    <xf numFmtId="1" fontId="22" fillId="12" borderId="189" xfId="0" applyNumberFormat="1" applyFont="1" applyFill="1" applyBorder="1" applyAlignment="1">
      <alignment horizontal="center" vertical="center" wrapText="1"/>
    </xf>
    <xf numFmtId="0" fontId="22" fillId="12" borderId="189" xfId="0" quotePrefix="1" applyFont="1" applyFill="1" applyBorder="1" applyAlignment="1">
      <alignment horizontal="center" vertical="center" wrapText="1"/>
    </xf>
    <xf numFmtId="1" fontId="7" fillId="0" borderId="0" xfId="0" applyNumberFormat="1" applyFont="1"/>
    <xf numFmtId="0" fontId="18" fillId="13" borderId="190" xfId="0" applyFont="1" applyFill="1" applyBorder="1" applyAlignment="1">
      <alignment horizontal="center" vertical="center" wrapText="1"/>
    </xf>
    <xf numFmtId="0" fontId="18" fillId="13" borderId="191" xfId="0" applyFont="1" applyFill="1" applyBorder="1" applyAlignment="1">
      <alignment horizontal="center" vertical="center" wrapText="1"/>
    </xf>
    <xf numFmtId="0" fontId="22" fillId="12" borderId="192" xfId="0" quotePrefix="1" applyFont="1" applyFill="1" applyBorder="1" applyAlignment="1">
      <alignment horizontal="center" vertical="center" wrapText="1"/>
    </xf>
    <xf numFmtId="177" fontId="22" fillId="12" borderId="193" xfId="0" applyNumberFormat="1" applyFont="1" applyFill="1" applyBorder="1" applyAlignment="1">
      <alignment horizontal="center" vertical="center" wrapText="1"/>
    </xf>
    <xf numFmtId="0" fontId="21" fillId="12" borderId="194" xfId="0" quotePrefix="1" applyFont="1" applyFill="1" applyBorder="1" applyAlignment="1">
      <alignment horizontal="center" vertical="center" wrapText="1"/>
    </xf>
    <xf numFmtId="177" fontId="21" fillId="12" borderId="182" xfId="0" applyNumberFormat="1" applyFont="1" applyFill="1" applyBorder="1" applyAlignment="1">
      <alignment horizontal="center" vertical="center" wrapText="1"/>
    </xf>
    <xf numFmtId="167" fontId="23" fillId="12" borderId="183" xfId="0" applyNumberFormat="1" applyFont="1" applyFill="1" applyBorder="1" applyAlignment="1">
      <alignment horizontal="center" vertical="center" wrapText="1"/>
    </xf>
    <xf numFmtId="167" fontId="57" fillId="12" borderId="183" xfId="0" applyNumberFormat="1" applyFont="1" applyFill="1" applyBorder="1" applyAlignment="1">
      <alignment horizontal="center" vertical="center" wrapText="1"/>
    </xf>
    <xf numFmtId="177" fontId="21" fillId="12" borderId="184" xfId="0" applyNumberFormat="1" applyFont="1" applyFill="1" applyBorder="1" applyAlignment="1">
      <alignment horizontal="center" vertical="center" wrapText="1"/>
    </xf>
    <xf numFmtId="0" fontId="0" fillId="0" borderId="61" xfId="0" applyBorder="1"/>
    <xf numFmtId="0" fontId="0" fillId="0" borderId="62" xfId="0" applyBorder="1"/>
    <xf numFmtId="0" fontId="0" fillId="0" borderId="67" xfId="0" applyBorder="1"/>
    <xf numFmtId="166" fontId="67" fillId="2" borderId="306" xfId="2" applyNumberFormat="1" applyFont="1" applyFill="1" applyBorder="1" applyAlignment="1" applyProtection="1">
      <alignment horizontal="center" vertical="center"/>
    </xf>
    <xf numFmtId="0" fontId="70" fillId="13" borderId="114" xfId="0" applyFont="1" applyFill="1" applyBorder="1" applyAlignment="1">
      <alignment horizontal="center" vertical="center" wrapText="1"/>
    </xf>
    <xf numFmtId="0" fontId="70" fillId="13" borderId="298" xfId="0" applyFont="1" applyFill="1" applyBorder="1" applyAlignment="1">
      <alignment horizontal="center" vertical="center" wrapText="1"/>
    </xf>
    <xf numFmtId="0" fontId="70" fillId="13" borderId="299" xfId="0" applyFont="1" applyFill="1" applyBorder="1" applyAlignment="1">
      <alignment horizontal="center" vertical="center" wrapText="1"/>
    </xf>
    <xf numFmtId="0" fontId="70" fillId="13" borderId="138" xfId="0" applyFont="1" applyFill="1" applyBorder="1" applyAlignment="1">
      <alignment horizontal="center" vertical="center" wrapText="1"/>
    </xf>
    <xf numFmtId="0" fontId="70" fillId="13" borderId="73" xfId="0" applyFont="1" applyFill="1" applyBorder="1" applyAlignment="1">
      <alignment horizontal="center" vertical="center" wrapText="1"/>
    </xf>
    <xf numFmtId="0" fontId="36" fillId="31" borderId="317" xfId="0" applyFont="1" applyFill="1" applyBorder="1" applyAlignment="1">
      <alignment horizontal="center" vertical="center"/>
    </xf>
    <xf numFmtId="165" fontId="36" fillId="31" borderId="318" xfId="0" applyNumberFormat="1" applyFont="1" applyFill="1" applyBorder="1" applyAlignment="1">
      <alignment vertical="center"/>
    </xf>
    <xf numFmtId="0" fontId="58" fillId="26" borderId="358" xfId="0" applyFont="1" applyFill="1" applyBorder="1" applyAlignment="1">
      <alignment horizontal="centerContinuous" vertical="center"/>
    </xf>
    <xf numFmtId="0" fontId="58" fillId="26" borderId="335" xfId="0" applyFont="1" applyFill="1" applyBorder="1" applyAlignment="1">
      <alignment horizontal="centerContinuous" vertical="center"/>
    </xf>
    <xf numFmtId="0" fontId="58" fillId="26" borderId="336" xfId="0" applyFont="1" applyFill="1" applyBorder="1" applyAlignment="1">
      <alignment horizontal="centerContinuous" vertical="center"/>
    </xf>
    <xf numFmtId="0" fontId="58" fillId="0" borderId="338" xfId="0" applyFont="1" applyBorder="1" applyAlignment="1" applyProtection="1">
      <alignment horizontal="center" vertical="center"/>
      <protection locked="0"/>
    </xf>
    <xf numFmtId="0" fontId="58" fillId="0" borderId="339" xfId="0" applyFont="1" applyBorder="1" applyAlignment="1" applyProtection="1">
      <alignment horizontal="center" vertical="center" wrapText="1"/>
      <protection locked="0"/>
    </xf>
    <xf numFmtId="0" fontId="58" fillId="2" borderId="339" xfId="0" applyFont="1" applyFill="1" applyBorder="1" applyAlignment="1">
      <alignment horizontal="center" vertical="center"/>
    </xf>
    <xf numFmtId="38" fontId="58" fillId="0" borderId="338" xfId="0" applyNumberFormat="1" applyFont="1" applyBorder="1" applyAlignment="1" applyProtection="1">
      <alignment horizontal="center" vertical="center"/>
      <protection locked="0"/>
    </xf>
    <xf numFmtId="10" fontId="58" fillId="2" borderId="339" xfId="2" applyNumberFormat="1" applyFont="1" applyFill="1" applyBorder="1" applyAlignment="1">
      <alignment horizontal="center" vertical="center"/>
    </xf>
    <xf numFmtId="38" fontId="58" fillId="0" borderId="359" xfId="0" applyNumberFormat="1" applyFont="1" applyBorder="1" applyAlignment="1">
      <alignment horizontal="center" vertical="center"/>
    </xf>
    <xf numFmtId="38" fontId="58" fillId="2" borderId="338" xfId="0" applyNumberFormat="1" applyFont="1" applyFill="1" applyBorder="1" applyAlignment="1">
      <alignment horizontal="center" vertical="center"/>
    </xf>
    <xf numFmtId="0" fontId="79" fillId="26" borderId="361" xfId="0" applyFont="1" applyFill="1" applyBorder="1" applyAlignment="1">
      <alignment horizontal="centerContinuous" vertical="center"/>
    </xf>
    <xf numFmtId="0" fontId="79" fillId="26" borderId="362" xfId="0" applyFont="1" applyFill="1" applyBorder="1" applyAlignment="1">
      <alignment horizontal="centerContinuous" vertical="center"/>
    </xf>
    <xf numFmtId="0" fontId="78" fillId="26" borderId="389" xfId="0" applyFont="1" applyFill="1" applyBorder="1" applyAlignment="1">
      <alignment horizontal="centerContinuous" vertical="center"/>
    </xf>
    <xf numFmtId="0" fontId="58" fillId="26" borderId="334" xfId="0" applyFont="1" applyFill="1" applyBorder="1" applyAlignment="1">
      <alignment horizontal="centerContinuous" vertical="center"/>
    </xf>
    <xf numFmtId="38" fontId="58" fillId="0" borderId="340" xfId="0" applyNumberFormat="1" applyFont="1" applyBorder="1" applyAlignment="1" applyProtection="1">
      <alignment horizontal="center" vertical="center"/>
      <protection locked="0"/>
    </xf>
    <xf numFmtId="0" fontId="73" fillId="36" borderId="232" xfId="0" applyFont="1" applyFill="1" applyBorder="1" applyAlignment="1">
      <alignment horizontal="centerContinuous" vertical="center"/>
    </xf>
    <xf numFmtId="0" fontId="73" fillId="36" borderId="220" xfId="0" applyFont="1" applyFill="1" applyBorder="1" applyAlignment="1">
      <alignment horizontal="centerContinuous" vertical="center"/>
    </xf>
    <xf numFmtId="0" fontId="73" fillId="36" borderId="206" xfId="0" applyFont="1" applyFill="1" applyBorder="1" applyAlignment="1">
      <alignment horizontal="centerContinuous" vertical="center"/>
    </xf>
    <xf numFmtId="0" fontId="73" fillId="25" borderId="418" xfId="0" applyFont="1" applyFill="1" applyBorder="1" applyAlignment="1">
      <alignment horizontal="centerContinuous" vertical="center"/>
    </xf>
    <xf numFmtId="0" fontId="36" fillId="31" borderId="421" xfId="0" applyFont="1" applyFill="1" applyBorder="1" applyAlignment="1">
      <alignment horizontal="center" vertical="center"/>
    </xf>
    <xf numFmtId="0" fontId="94" fillId="0" borderId="0" xfId="0" applyFont="1"/>
    <xf numFmtId="0" fontId="95" fillId="0" borderId="0" xfId="0" applyFont="1"/>
    <xf numFmtId="9" fontId="94" fillId="0" borderId="0" xfId="2" applyFont="1" applyProtection="1"/>
    <xf numFmtId="0" fontId="94" fillId="0" borderId="0" xfId="2" applyNumberFormat="1" applyFont="1" applyProtection="1"/>
    <xf numFmtId="0" fontId="104" fillId="24" borderId="8" xfId="11" applyFont="1" applyFill="1" applyBorder="1" applyAlignment="1">
      <alignment horizontal="center" vertical="center"/>
    </xf>
    <xf numFmtId="0" fontId="104" fillId="24" borderId="442" xfId="11" applyFont="1" applyFill="1" applyBorder="1" applyAlignment="1">
      <alignment horizontal="center" vertical="center" wrapText="1"/>
    </xf>
    <xf numFmtId="0" fontId="104" fillId="24" borderId="443" xfId="11" applyFont="1" applyFill="1" applyBorder="1" applyAlignment="1">
      <alignment horizontal="center" vertical="center" wrapText="1"/>
    </xf>
    <xf numFmtId="0" fontId="98" fillId="2" borderId="0" xfId="0" applyFont="1" applyFill="1" applyAlignment="1">
      <alignment vertical="center"/>
    </xf>
    <xf numFmtId="0" fontId="105" fillId="24" borderId="8" xfId="11" applyFont="1" applyFill="1" applyBorder="1" applyAlignment="1">
      <alignment horizontal="center" vertical="center"/>
    </xf>
    <xf numFmtId="0" fontId="106" fillId="0" borderId="0" xfId="0" applyFont="1" applyAlignment="1">
      <alignment vertical="center"/>
    </xf>
    <xf numFmtId="0" fontId="107" fillId="2" borderId="452" xfId="11" applyFont="1" applyFill="1" applyBorder="1" applyAlignment="1">
      <alignment horizontal="center" vertical="center"/>
    </xf>
    <xf numFmtId="0" fontId="108" fillId="2" borderId="71" xfId="11" applyFont="1" applyFill="1" applyBorder="1" applyAlignment="1">
      <alignment horizontal="left" vertical="center" wrapText="1"/>
    </xf>
    <xf numFmtId="0" fontId="108" fillId="2" borderId="168" xfId="11" applyFont="1" applyFill="1" applyBorder="1" applyAlignment="1">
      <alignment horizontal="left" vertical="center" wrapText="1"/>
    </xf>
    <xf numFmtId="0" fontId="108" fillId="2" borderId="72" xfId="11" applyFont="1" applyFill="1" applyBorder="1" applyAlignment="1">
      <alignment horizontal="left" vertical="center" wrapText="1"/>
    </xf>
    <xf numFmtId="9" fontId="109" fillId="0" borderId="16" xfId="11" applyNumberFormat="1" applyFont="1" applyBorder="1" applyAlignment="1" applyProtection="1">
      <alignment horizontal="center" vertical="center"/>
      <protection locked="0"/>
    </xf>
    <xf numFmtId="9" fontId="109" fillId="0" borderId="71" xfId="11" applyNumberFormat="1" applyFont="1" applyBorder="1" applyAlignment="1" applyProtection="1">
      <alignment horizontal="center" vertical="center"/>
      <protection locked="0"/>
    </xf>
    <xf numFmtId="9" fontId="109" fillId="0" borderId="453" xfId="11" applyNumberFormat="1" applyFont="1" applyBorder="1" applyAlignment="1" applyProtection="1">
      <alignment horizontal="center" vertical="center"/>
      <protection locked="0"/>
    </xf>
    <xf numFmtId="0" fontId="110" fillId="2" borderId="0" xfId="0" applyFont="1" applyFill="1" applyAlignment="1">
      <alignment vertical="center"/>
    </xf>
    <xf numFmtId="0" fontId="111" fillId="2" borderId="452" xfId="11" applyFont="1" applyFill="1" applyBorder="1" applyAlignment="1">
      <alignment horizontal="center" vertical="center"/>
    </xf>
    <xf numFmtId="0" fontId="112" fillId="2" borderId="71" xfId="11" applyFont="1" applyFill="1" applyBorder="1" applyAlignment="1">
      <alignment horizontal="left" vertical="center" wrapText="1"/>
    </xf>
    <xf numFmtId="0" fontId="112" fillId="2" borderId="168" xfId="11" applyFont="1" applyFill="1" applyBorder="1" applyAlignment="1">
      <alignment horizontal="left" vertical="center" wrapText="1"/>
    </xf>
    <xf numFmtId="0" fontId="112" fillId="2" borderId="72" xfId="11" applyFont="1" applyFill="1" applyBorder="1" applyAlignment="1">
      <alignment horizontal="left" vertical="center" wrapText="1"/>
    </xf>
    <xf numFmtId="0" fontId="106" fillId="38" borderId="0" xfId="0" applyFont="1" applyFill="1" applyAlignment="1">
      <alignment horizontal="center" vertical="center" wrapText="1"/>
    </xf>
    <xf numFmtId="0" fontId="95" fillId="0" borderId="0" xfId="11" applyFont="1" applyAlignment="1">
      <alignment vertical="center" wrapText="1"/>
    </xf>
    <xf numFmtId="0" fontId="107" fillId="2" borderId="393" xfId="11" applyFont="1" applyFill="1" applyBorder="1" applyAlignment="1">
      <alignment horizontal="center" vertical="center"/>
    </xf>
    <xf numFmtId="0" fontId="113" fillId="0" borderId="397" xfId="11" applyFont="1" applyBorder="1" applyAlignment="1" applyProtection="1">
      <alignment horizontal="center" vertical="center"/>
      <protection locked="0"/>
    </xf>
    <xf numFmtId="1" fontId="94" fillId="0" borderId="0" xfId="0" applyNumberFormat="1" applyFont="1"/>
    <xf numFmtId="0" fontId="106" fillId="38" borderId="173" xfId="0" applyFont="1" applyFill="1" applyBorder="1" applyAlignment="1">
      <alignment horizontal="center" vertical="center" wrapText="1"/>
    </xf>
    <xf numFmtId="0" fontId="94" fillId="12" borderId="0" xfId="0" applyFont="1" applyFill="1"/>
    <xf numFmtId="0" fontId="94" fillId="0" borderId="0" xfId="0" applyFont="1" applyAlignment="1">
      <alignment horizontal="center" vertical="center"/>
    </xf>
    <xf numFmtId="0" fontId="95" fillId="0" borderId="0" xfId="11" applyFont="1" applyAlignment="1">
      <alignment horizontal="center" vertical="center" wrapText="1"/>
    </xf>
    <xf numFmtId="0" fontId="94" fillId="0" borderId="173" xfId="0" applyFont="1" applyBorder="1" applyAlignment="1">
      <alignment horizontal="center" vertical="center"/>
    </xf>
    <xf numFmtId="10" fontId="94" fillId="0" borderId="173" xfId="0" applyNumberFormat="1" applyFont="1" applyBorder="1" applyAlignment="1">
      <alignment horizontal="center" vertical="center"/>
    </xf>
    <xf numFmtId="0" fontId="94" fillId="0" borderId="0" xfId="0" applyFont="1" applyAlignment="1">
      <alignment vertical="center"/>
    </xf>
    <xf numFmtId="0" fontId="94" fillId="0" borderId="91" xfId="0" applyFont="1" applyBorder="1" applyAlignment="1">
      <alignment horizontal="center" vertical="center"/>
    </xf>
    <xf numFmtId="10" fontId="94" fillId="0" borderId="91" xfId="0" applyNumberFormat="1" applyFont="1" applyBorder="1" applyAlignment="1">
      <alignment horizontal="center" vertical="center"/>
    </xf>
    <xf numFmtId="0" fontId="95" fillId="0" borderId="0" xfId="11" applyFont="1" applyAlignment="1">
      <alignment vertical="top" wrapText="1"/>
    </xf>
    <xf numFmtId="0" fontId="94" fillId="0" borderId="454" xfId="0" applyFont="1" applyBorder="1" applyAlignment="1">
      <alignment horizontal="center" vertical="center"/>
    </xf>
    <xf numFmtId="9" fontId="94" fillId="0" borderId="454" xfId="2" applyFont="1" applyFill="1" applyBorder="1" applyAlignment="1" applyProtection="1">
      <alignment horizontal="center" vertical="center"/>
    </xf>
    <xf numFmtId="0" fontId="94" fillId="0" borderId="0" xfId="0" applyFont="1" applyAlignment="1">
      <alignment horizontal="right" vertical="center"/>
    </xf>
    <xf numFmtId="2" fontId="94" fillId="0" borderId="0" xfId="0" applyNumberFormat="1" applyFont="1" applyAlignment="1">
      <alignment vertical="center"/>
    </xf>
    <xf numFmtId="0" fontId="114" fillId="0" borderId="0" xfId="11" applyFont="1" applyAlignment="1">
      <alignment horizontal="center" vertical="center" wrapText="1"/>
    </xf>
    <xf numFmtId="0" fontId="115" fillId="0" borderId="0" xfId="11" applyFont="1" applyAlignment="1">
      <alignment horizontal="center" vertical="center" wrapText="1"/>
    </xf>
    <xf numFmtId="2" fontId="94" fillId="2" borderId="0" xfId="0" applyNumberFormat="1" applyFont="1" applyFill="1" applyAlignment="1">
      <alignment vertical="center"/>
    </xf>
    <xf numFmtId="184" fontId="94" fillId="0" borderId="0" xfId="0" applyNumberFormat="1" applyFont="1"/>
    <xf numFmtId="0" fontId="95" fillId="0" borderId="0" xfId="11" applyFont="1" applyAlignment="1">
      <alignment horizontal="left" vertical="center" wrapText="1"/>
    </xf>
    <xf numFmtId="0" fontId="107" fillId="2" borderId="457" xfId="11" applyFont="1" applyFill="1" applyBorder="1" applyAlignment="1">
      <alignment horizontal="center" vertical="center"/>
    </xf>
    <xf numFmtId="0" fontId="113" fillId="0" borderId="6" xfId="11" applyFont="1" applyBorder="1" applyAlignment="1" applyProtection="1">
      <alignment horizontal="center" vertical="center"/>
      <protection locked="0"/>
    </xf>
    <xf numFmtId="0" fontId="113" fillId="0" borderId="459" xfId="11" applyFont="1" applyBorder="1" applyAlignment="1" applyProtection="1">
      <alignment horizontal="center" vertical="center"/>
      <protection locked="0"/>
    </xf>
    <xf numFmtId="0" fontId="113" fillId="0" borderId="458" xfId="11" applyFont="1" applyBorder="1" applyAlignment="1" applyProtection="1">
      <alignment horizontal="center" vertical="center"/>
      <protection locked="0"/>
    </xf>
    <xf numFmtId="0" fontId="113" fillId="0" borderId="7" xfId="11" applyFont="1" applyBorder="1" applyAlignment="1" applyProtection="1">
      <alignment horizontal="center" vertical="center"/>
      <protection locked="0"/>
    </xf>
    <xf numFmtId="0" fontId="107" fillId="2" borderId="448" xfId="11" applyFont="1" applyFill="1" applyBorder="1" applyAlignment="1">
      <alignment horizontal="center" vertical="center"/>
    </xf>
    <xf numFmtId="0" fontId="116" fillId="2" borderId="0" xfId="11" applyFont="1" applyFill="1" applyAlignment="1">
      <alignment horizontal="center"/>
    </xf>
    <xf numFmtId="0" fontId="98" fillId="2" borderId="0" xfId="0" applyFont="1" applyFill="1"/>
    <xf numFmtId="0" fontId="116" fillId="0" borderId="0" xfId="11" applyFont="1" applyAlignment="1" applyProtection="1">
      <alignment horizontal="center" vertical="center"/>
      <protection locked="0"/>
    </xf>
    <xf numFmtId="0" fontId="98" fillId="2" borderId="0" xfId="0" applyFont="1" applyFill="1" applyAlignment="1">
      <alignment horizontal="center"/>
    </xf>
    <xf numFmtId="0" fontId="117" fillId="2" borderId="0" xfId="0" applyFont="1" applyFill="1" applyAlignment="1">
      <alignment vertical="center" wrapText="1"/>
    </xf>
    <xf numFmtId="0" fontId="104" fillId="2" borderId="0" xfId="0" applyFont="1" applyFill="1" applyAlignment="1">
      <alignment vertical="center" wrapText="1"/>
    </xf>
    <xf numFmtId="0" fontId="117" fillId="2" borderId="0" xfId="0" applyFont="1" applyFill="1" applyAlignment="1">
      <alignment horizontal="right" vertical="center" wrapText="1"/>
    </xf>
    <xf numFmtId="0" fontId="104" fillId="2" borderId="0" xfId="0" applyFont="1" applyFill="1" applyAlignment="1">
      <alignment horizontal="left" vertical="center" wrapText="1"/>
    </xf>
    <xf numFmtId="0" fontId="44" fillId="19" borderId="79" xfId="0" applyFont="1" applyFill="1" applyBorder="1" applyAlignment="1">
      <alignment horizontal="left" vertical="center" wrapText="1"/>
    </xf>
    <xf numFmtId="0" fontId="0" fillId="9" borderId="83" xfId="0" applyFill="1" applyBorder="1"/>
    <xf numFmtId="0" fontId="0" fillId="9" borderId="84" xfId="0" applyFill="1" applyBorder="1"/>
    <xf numFmtId="166" fontId="120" fillId="39" borderId="306" xfId="2" applyNumberFormat="1" applyFont="1" applyFill="1" applyBorder="1" applyAlignment="1" applyProtection="1">
      <alignment horizontal="center" vertical="center"/>
    </xf>
    <xf numFmtId="165" fontId="2" fillId="39" borderId="302" xfId="1" applyNumberFormat="1" applyFont="1" applyFill="1" applyBorder="1" applyAlignment="1" applyProtection="1">
      <alignment vertical="center"/>
    </xf>
    <xf numFmtId="165" fontId="0" fillId="0" borderId="302" xfId="1" applyNumberFormat="1" applyFont="1" applyFill="1" applyBorder="1" applyAlignment="1" applyProtection="1">
      <alignment vertical="center"/>
    </xf>
    <xf numFmtId="9" fontId="36" fillId="31" borderId="318" xfId="2" applyFont="1" applyFill="1" applyBorder="1" applyAlignment="1" applyProtection="1">
      <alignment horizontal="center" vertical="center"/>
    </xf>
    <xf numFmtId="0" fontId="88" fillId="25" borderId="217" xfId="0" applyFont="1" applyFill="1" applyBorder="1" applyAlignment="1">
      <alignment horizontal="centerContinuous" vertical="center" wrapText="1"/>
    </xf>
    <xf numFmtId="0" fontId="73" fillId="25" borderId="217" xfId="0" applyFont="1" applyFill="1" applyBorder="1" applyAlignment="1">
      <alignment horizontal="centerContinuous" vertical="center"/>
    </xf>
    <xf numFmtId="0" fontId="73" fillId="25" borderId="0" xfId="0" applyFont="1" applyFill="1" applyAlignment="1">
      <alignment horizontal="centerContinuous" vertical="center"/>
    </xf>
    <xf numFmtId="15" fontId="0" fillId="0" borderId="256" xfId="0" applyNumberFormat="1" applyBorder="1" applyAlignment="1">
      <alignment horizontal="center"/>
    </xf>
    <xf numFmtId="15" fontId="0" fillId="0" borderId="403" xfId="0" applyNumberFormat="1" applyBorder="1" applyAlignment="1">
      <alignment horizontal="center"/>
    </xf>
    <xf numFmtId="0" fontId="45" fillId="0" borderId="136" xfId="0" applyFont="1" applyBorder="1" applyAlignment="1">
      <alignment horizontal="center"/>
    </xf>
    <xf numFmtId="0" fontId="45" fillId="0" borderId="142" xfId="0" applyFont="1" applyBorder="1" applyAlignment="1">
      <alignment horizontal="center"/>
    </xf>
    <xf numFmtId="15" fontId="0" fillId="0" borderId="68" xfId="0" applyNumberFormat="1" applyBorder="1" applyAlignment="1">
      <alignment horizontal="center"/>
    </xf>
    <xf numFmtId="15" fontId="0" fillId="0" borderId="0" xfId="0" applyNumberFormat="1" applyAlignment="1">
      <alignment horizontal="center"/>
    </xf>
    <xf numFmtId="0" fontId="0" fillId="0" borderId="256" xfId="0" applyBorder="1" applyAlignment="1">
      <alignment horizontal="center"/>
    </xf>
    <xf numFmtId="15" fontId="0" fillId="0" borderId="61" xfId="0" applyNumberFormat="1" applyBorder="1" applyAlignment="1">
      <alignment horizontal="center"/>
    </xf>
    <xf numFmtId="0" fontId="0" fillId="0" borderId="401" xfId="0" applyBorder="1" applyAlignment="1">
      <alignment horizontal="center"/>
    </xf>
    <xf numFmtId="15" fontId="0" fillId="0" borderId="401" xfId="0" applyNumberFormat="1" applyBorder="1" applyAlignment="1">
      <alignment horizontal="center"/>
    </xf>
    <xf numFmtId="0" fontId="33" fillId="13" borderId="256" xfId="0" applyFont="1" applyFill="1" applyBorder="1" applyAlignment="1">
      <alignment horizontal="center" vertical="center" wrapText="1"/>
    </xf>
    <xf numFmtId="0" fontId="33" fillId="13" borderId="477" xfId="0" applyFont="1" applyFill="1" applyBorder="1" applyAlignment="1">
      <alignment horizontal="center" vertical="center" wrapText="1"/>
    </xf>
    <xf numFmtId="0" fontId="0" fillId="0" borderId="393" xfId="0" applyBorder="1" applyAlignment="1">
      <alignment horizontal="center" vertical="center"/>
    </xf>
    <xf numFmtId="0" fontId="58" fillId="26" borderId="484" xfId="0" quotePrefix="1" applyFont="1" applyFill="1" applyBorder="1" applyAlignment="1">
      <alignment horizontal="center" vertical="center" wrapText="1"/>
    </xf>
    <xf numFmtId="0" fontId="58" fillId="26" borderId="485" xfId="0" quotePrefix="1" applyFont="1" applyFill="1" applyBorder="1" applyAlignment="1">
      <alignment horizontal="center" vertical="center" wrapText="1"/>
    </xf>
    <xf numFmtId="0" fontId="58" fillId="26" borderId="486" xfId="0" quotePrefix="1" applyFont="1" applyFill="1" applyBorder="1" applyAlignment="1">
      <alignment horizontal="center" vertical="center" wrapText="1"/>
    </xf>
    <xf numFmtId="167" fontId="0" fillId="0" borderId="39" xfId="0" applyNumberFormat="1" applyBorder="1"/>
    <xf numFmtId="167" fontId="0" fillId="0" borderId="32" xfId="0" applyNumberFormat="1" applyBorder="1"/>
    <xf numFmtId="0" fontId="58" fillId="26" borderId="485" xfId="0" quotePrefix="1" applyFont="1" applyFill="1" applyBorder="1" applyAlignment="1">
      <alignment vertical="center" wrapText="1"/>
    </xf>
    <xf numFmtId="9" fontId="0" fillId="0" borderId="32" xfId="2" applyFont="1" applyBorder="1" applyAlignment="1"/>
    <xf numFmtId="2" fontId="0" fillId="0" borderId="32" xfId="0" applyNumberFormat="1" applyBorder="1"/>
    <xf numFmtId="9" fontId="0" fillId="0" borderId="39" xfId="0" applyNumberFormat="1" applyBorder="1"/>
    <xf numFmtId="2" fontId="0" fillId="0" borderId="39" xfId="0" applyNumberFormat="1" applyBorder="1"/>
    <xf numFmtId="2" fontId="0" fillId="0" borderId="40" xfId="0" applyNumberFormat="1" applyBorder="1"/>
    <xf numFmtId="0" fontId="24" fillId="16" borderId="136" xfId="0" applyFont="1" applyFill="1" applyBorder="1" applyAlignment="1">
      <alignment vertical="center"/>
    </xf>
    <xf numFmtId="0" fontId="2" fillId="0" borderId="256" xfId="0" applyFont="1" applyBorder="1"/>
    <xf numFmtId="0" fontId="2" fillId="0" borderId="61" xfId="0" applyFont="1" applyBorder="1"/>
    <xf numFmtId="0" fontId="2" fillId="0" borderId="62" xfId="0" applyFont="1" applyBorder="1"/>
    <xf numFmtId="0" fontId="0" fillId="19" borderId="448" xfId="0" applyFill="1" applyBorder="1" applyAlignment="1">
      <alignment horizontal="center" vertical="center"/>
    </xf>
    <xf numFmtId="0" fontId="45" fillId="15" borderId="173" xfId="0" applyFont="1" applyFill="1" applyBorder="1" applyAlignment="1">
      <alignment wrapText="1"/>
    </xf>
    <xf numFmtId="0" fontId="45" fillId="15" borderId="139" xfId="0" applyFont="1" applyFill="1" applyBorder="1" applyAlignment="1">
      <alignment wrapText="1"/>
    </xf>
    <xf numFmtId="0" fontId="45" fillId="15" borderId="393" xfId="0" applyFont="1" applyFill="1" applyBorder="1" applyAlignment="1">
      <alignment wrapText="1"/>
    </xf>
    <xf numFmtId="0" fontId="45" fillId="15" borderId="397" xfId="0" applyFont="1" applyFill="1" applyBorder="1" applyAlignment="1">
      <alignment wrapText="1"/>
    </xf>
    <xf numFmtId="0" fontId="45" fillId="15" borderId="68" xfId="0" applyFont="1" applyFill="1" applyBorder="1" applyAlignment="1">
      <alignment wrapText="1"/>
    </xf>
    <xf numFmtId="0" fontId="45" fillId="15" borderId="0" xfId="0" applyFont="1" applyFill="1" applyAlignment="1">
      <alignment wrapText="1"/>
    </xf>
    <xf numFmtId="0" fontId="45" fillId="15" borderId="67"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94" xfId="0" applyNumberFormat="1" applyBorder="1" applyAlignment="1">
      <alignment wrapText="1"/>
    </xf>
    <xf numFmtId="186" fontId="0" fillId="0" borderId="395" xfId="0" applyNumberFormat="1" applyBorder="1" applyAlignment="1">
      <alignment wrapText="1"/>
    </xf>
    <xf numFmtId="185" fontId="0" fillId="0" borderId="395" xfId="0" applyNumberFormat="1" applyBorder="1" applyAlignment="1">
      <alignment wrapText="1"/>
    </xf>
    <xf numFmtId="185" fontId="0" fillId="0" borderId="396" xfId="0" applyNumberFormat="1" applyBorder="1" applyAlignment="1">
      <alignment wrapText="1"/>
    </xf>
    <xf numFmtId="37" fontId="0" fillId="0" borderId="394" xfId="0" applyNumberFormat="1" applyBorder="1" applyAlignment="1">
      <alignment wrapText="1"/>
    </xf>
    <xf numFmtId="37" fontId="0" fillId="0" borderId="395" xfId="0" applyNumberFormat="1" applyBorder="1" applyAlignment="1">
      <alignment wrapText="1"/>
    </xf>
    <xf numFmtId="38" fontId="0" fillId="0" borderId="395" xfId="0" applyNumberFormat="1" applyBorder="1" applyAlignment="1">
      <alignment wrapText="1"/>
    </xf>
    <xf numFmtId="38" fontId="0" fillId="0" borderId="396" xfId="0" applyNumberFormat="1" applyBorder="1" applyAlignment="1">
      <alignment wrapText="1"/>
    </xf>
    <xf numFmtId="10" fontId="0" fillId="0" borderId="394" xfId="0" applyNumberFormat="1" applyBorder="1" applyAlignment="1">
      <alignment wrapText="1"/>
    </xf>
    <xf numFmtId="10" fontId="0" fillId="0" borderId="395" xfId="0" applyNumberFormat="1" applyBorder="1" applyAlignment="1">
      <alignment wrapText="1"/>
    </xf>
    <xf numFmtId="0" fontId="0" fillId="0" borderId="395" xfId="0" applyBorder="1" applyAlignment="1">
      <alignment wrapText="1"/>
    </xf>
    <xf numFmtId="10" fontId="0" fillId="0" borderId="396" xfId="0" applyNumberFormat="1" applyBorder="1" applyAlignment="1">
      <alignment wrapText="1"/>
    </xf>
    <xf numFmtId="0" fontId="0" fillId="0" borderId="394" xfId="0" applyBorder="1" applyAlignment="1">
      <alignment wrapText="1"/>
    </xf>
    <xf numFmtId="0" fontId="0" fillId="0" borderId="396" xfId="0" applyBorder="1" applyAlignment="1">
      <alignment wrapText="1"/>
    </xf>
    <xf numFmtId="15" fontId="0" fillId="0" borderId="394" xfId="0" applyNumberFormat="1" applyBorder="1" applyAlignment="1">
      <alignment wrapText="1"/>
    </xf>
    <xf numFmtId="15" fontId="0" fillId="0" borderId="395" xfId="0" applyNumberFormat="1" applyBorder="1" applyAlignment="1">
      <alignment wrapText="1"/>
    </xf>
    <xf numFmtId="37" fontId="68" fillId="0" borderId="395" xfId="0" applyNumberFormat="1" applyFont="1" applyBorder="1" applyAlignment="1">
      <alignment wrapText="1"/>
    </xf>
    <xf numFmtId="15" fontId="68" fillId="0" borderId="395" xfId="0" applyNumberFormat="1" applyFont="1" applyBorder="1" applyAlignment="1">
      <alignment wrapText="1"/>
    </xf>
    <xf numFmtId="37" fontId="68" fillId="0" borderId="396" xfId="0" applyNumberFormat="1" applyFont="1" applyBorder="1" applyAlignment="1">
      <alignment wrapText="1"/>
    </xf>
    <xf numFmtId="1" fontId="0" fillId="0" borderId="394" xfId="0" applyNumberFormat="1" applyBorder="1" applyAlignment="1">
      <alignment wrapText="1"/>
    </xf>
    <xf numFmtId="1" fontId="0" fillId="0" borderId="395" xfId="0" applyNumberFormat="1" applyBorder="1" applyAlignment="1">
      <alignment wrapText="1"/>
    </xf>
    <xf numFmtId="38" fontId="0" fillId="0" borderId="394" xfId="0" applyNumberFormat="1" applyBorder="1" applyAlignment="1">
      <alignment wrapText="1"/>
    </xf>
    <xf numFmtId="9" fontId="0" fillId="0" borderId="395" xfId="2" applyFont="1" applyBorder="1" applyAlignment="1">
      <alignment wrapText="1"/>
    </xf>
    <xf numFmtId="0" fontId="59" fillId="10" borderId="483" xfId="0" applyFont="1" applyFill="1" applyBorder="1" applyAlignment="1">
      <alignment horizontal="left" vertical="center"/>
    </xf>
    <xf numFmtId="0" fontId="58" fillId="28" borderId="411" xfId="0" applyFont="1" applyFill="1" applyBorder="1" applyAlignment="1">
      <alignment horizontal="center" vertical="center" wrapText="1"/>
    </xf>
    <xf numFmtId="0" fontId="58" fillId="28" borderId="414" xfId="0" applyFont="1" applyFill="1" applyBorder="1" applyAlignment="1">
      <alignment horizontal="center" vertical="center" wrapText="1"/>
    </xf>
    <xf numFmtId="0" fontId="58" fillId="28" borderId="262" xfId="0" applyFont="1" applyFill="1" applyBorder="1" applyAlignment="1">
      <alignment horizontal="center" vertical="center" wrapText="1"/>
    </xf>
    <xf numFmtId="0" fontId="58" fillId="28" borderId="263" xfId="0" applyFont="1" applyFill="1" applyBorder="1" applyAlignment="1">
      <alignment horizontal="center" vertical="center" wrapText="1"/>
    </xf>
    <xf numFmtId="0" fontId="58" fillId="28" borderId="281" xfId="0" applyFont="1" applyFill="1" applyBorder="1" applyAlignment="1">
      <alignment horizontal="center" vertical="center" wrapText="1"/>
    </xf>
    <xf numFmtId="0" fontId="86" fillId="29" borderId="267" xfId="0" applyFont="1" applyFill="1" applyBorder="1" applyAlignment="1">
      <alignment horizontal="center" vertical="center" wrapText="1"/>
    </xf>
    <xf numFmtId="0" fontId="86" fillId="2" borderId="270" xfId="0" applyFont="1" applyFill="1" applyBorder="1" applyAlignment="1">
      <alignment horizontal="center" vertical="center" wrapText="1"/>
    </xf>
    <xf numFmtId="0" fontId="86" fillId="29" borderId="270" xfId="0" applyFont="1" applyFill="1" applyBorder="1" applyAlignment="1">
      <alignment horizontal="center" vertical="center" wrapText="1"/>
    </xf>
    <xf numFmtId="0" fontId="86" fillId="2" borderId="283" xfId="0" applyFont="1" applyFill="1" applyBorder="1" applyAlignment="1">
      <alignment horizontal="center" vertical="center" wrapText="1"/>
    </xf>
    <xf numFmtId="0" fontId="86" fillId="29" borderId="268" xfId="0" applyFont="1" applyFill="1" applyBorder="1" applyAlignment="1">
      <alignment horizontal="center" vertical="center" wrapText="1"/>
    </xf>
    <xf numFmtId="0" fontId="86" fillId="2" borderId="271" xfId="0" applyFont="1" applyFill="1" applyBorder="1" applyAlignment="1">
      <alignment horizontal="center" vertical="center" wrapText="1"/>
    </xf>
    <xf numFmtId="0" fontId="86" fillId="29" borderId="271" xfId="0" applyFont="1" applyFill="1" applyBorder="1" applyAlignment="1">
      <alignment horizontal="center" vertical="center" wrapText="1"/>
    </xf>
    <xf numFmtId="0" fontId="86" fillId="2" borderId="284" xfId="0" applyFont="1" applyFill="1" applyBorder="1" applyAlignment="1">
      <alignment horizontal="center" vertical="center" wrapText="1"/>
    </xf>
    <xf numFmtId="0" fontId="58" fillId="28" borderId="217" xfId="0" applyFont="1" applyFill="1" applyBorder="1" applyAlignment="1">
      <alignment horizontal="center" vertical="center" wrapText="1"/>
    </xf>
    <xf numFmtId="0" fontId="58" fillId="28" borderId="178" xfId="0" applyFont="1" applyFill="1" applyBorder="1" applyAlignment="1">
      <alignment horizontal="center" vertical="center" wrapText="1"/>
    </xf>
    <xf numFmtId="0" fontId="58" fillId="28" borderId="291" xfId="0" applyFont="1" applyFill="1" applyBorder="1" applyAlignment="1">
      <alignment horizontal="center" vertical="center" wrapText="1"/>
    </xf>
    <xf numFmtId="0" fontId="58" fillId="28" borderId="273" xfId="0" applyFont="1" applyFill="1" applyBorder="1" applyAlignment="1">
      <alignment horizontal="center" vertical="center" wrapText="1"/>
    </xf>
    <xf numFmtId="0" fontId="58" fillId="28" borderId="293" xfId="0" applyFont="1" applyFill="1" applyBorder="1" applyAlignment="1">
      <alignment horizontal="center" vertical="center" wrapText="1"/>
    </xf>
    <xf numFmtId="0" fontId="121" fillId="27" borderId="358" xfId="0" applyFont="1" applyFill="1" applyBorder="1" applyAlignment="1">
      <alignment horizontal="center" vertical="center" wrapText="1"/>
    </xf>
    <xf numFmtId="0" fontId="121" fillId="27" borderId="335" xfId="0" applyFont="1" applyFill="1" applyBorder="1" applyAlignment="1">
      <alignment horizontal="center" vertical="center" wrapText="1"/>
    </xf>
    <xf numFmtId="0" fontId="121" fillId="27" borderId="336" xfId="0" applyFont="1" applyFill="1" applyBorder="1" applyAlignment="1">
      <alignment horizontal="center" vertical="center" wrapText="1"/>
    </xf>
    <xf numFmtId="0" fontId="73" fillId="36" borderId="200" xfId="0" applyFont="1" applyFill="1" applyBorder="1" applyAlignment="1">
      <alignment horizontal="centerContinuous" vertical="center"/>
    </xf>
    <xf numFmtId="0" fontId="70" fillId="36" borderId="0" xfId="0" applyFont="1" applyFill="1" applyAlignment="1">
      <alignment horizontal="centerContinuous" vertical="center"/>
    </xf>
    <xf numFmtId="0" fontId="73" fillId="36" borderId="0" xfId="0" applyFont="1" applyFill="1" applyAlignment="1">
      <alignment horizontal="centerContinuous" vertical="center"/>
    </xf>
    <xf numFmtId="0" fontId="70" fillId="36" borderId="413" xfId="0" applyFont="1" applyFill="1" applyBorder="1" applyAlignment="1">
      <alignment horizontal="centerContinuous" vertical="center"/>
    </xf>
    <xf numFmtId="0" fontId="58" fillId="27" borderId="201" xfId="0" applyFont="1" applyFill="1" applyBorder="1" applyAlignment="1">
      <alignment horizontal="center" vertical="center" wrapText="1"/>
    </xf>
    <xf numFmtId="0" fontId="58" fillId="27" borderId="216" xfId="0" applyFont="1" applyFill="1" applyBorder="1" applyAlignment="1">
      <alignment horizontal="center" vertical="center" wrapText="1"/>
    </xf>
    <xf numFmtId="0" fontId="58" fillId="27" borderId="436" xfId="0" applyFont="1" applyFill="1" applyBorder="1" applyAlignment="1">
      <alignment horizontal="center" vertical="center" wrapText="1"/>
    </xf>
    <xf numFmtId="0" fontId="78" fillId="26" borderId="426" xfId="0" applyFont="1" applyFill="1" applyBorder="1" applyAlignment="1">
      <alignment horizontal="centerContinuous" vertical="center"/>
    </xf>
    <xf numFmtId="0" fontId="79" fillId="26" borderId="241" xfId="0" applyFont="1" applyFill="1" applyBorder="1" applyAlignment="1">
      <alignment horizontal="centerContinuous" vertical="center"/>
    </xf>
    <xf numFmtId="0" fontId="79" fillId="26" borderId="356" xfId="0" applyFont="1" applyFill="1" applyBorder="1" applyAlignment="1">
      <alignment horizontal="centerContinuous" vertical="center"/>
    </xf>
    <xf numFmtId="0" fontId="79" fillId="26" borderId="490" xfId="0" applyFont="1" applyFill="1" applyBorder="1" applyAlignment="1">
      <alignment horizontal="centerContinuous" vertical="center"/>
    </xf>
    <xf numFmtId="0" fontId="58" fillId="27" borderId="138" xfId="0" applyFont="1" applyFill="1" applyBorder="1" applyAlignment="1">
      <alignment horizontal="centerContinuous"/>
    </xf>
    <xf numFmtId="0" fontId="70" fillId="24" borderId="235" xfId="0" applyFont="1" applyFill="1" applyBorder="1" applyAlignment="1">
      <alignment horizontal="center" vertical="center" wrapText="1"/>
    </xf>
    <xf numFmtId="0" fontId="58" fillId="27" borderId="222" xfId="0" applyFont="1" applyFill="1" applyBorder="1" applyAlignment="1">
      <alignment horizontal="centerContinuous"/>
    </xf>
    <xf numFmtId="0" fontId="58" fillId="27" borderId="0" xfId="0" applyFont="1" applyFill="1" applyAlignment="1">
      <alignment horizontal="centerContinuous"/>
    </xf>
    <xf numFmtId="0" fontId="58" fillId="27" borderId="243" xfId="0" applyFont="1" applyFill="1" applyBorder="1" applyAlignment="1">
      <alignment horizontal="centerContinuous"/>
    </xf>
    <xf numFmtId="0" fontId="70" fillId="24" borderId="233" xfId="0" applyFont="1" applyFill="1" applyBorder="1" applyAlignment="1">
      <alignment horizontal="center" vertical="center" wrapText="1"/>
    </xf>
    <xf numFmtId="0" fontId="79" fillId="26" borderId="242" xfId="0" applyFont="1" applyFill="1" applyBorder="1" applyAlignment="1">
      <alignment horizontal="centerContinuous" vertical="center"/>
    </xf>
    <xf numFmtId="0" fontId="78" fillId="26" borderId="0" xfId="0" applyFont="1" applyFill="1" applyAlignment="1">
      <alignment horizontal="centerContinuous" vertical="center"/>
    </xf>
    <xf numFmtId="0" fontId="73" fillId="25" borderId="177" xfId="0" applyFont="1" applyFill="1" applyBorder="1" applyAlignment="1">
      <alignment horizontal="centerContinuous" vertical="center"/>
    </xf>
    <xf numFmtId="0" fontId="60" fillId="25" borderId="226" xfId="0" applyFont="1" applyFill="1" applyBorder="1" applyAlignment="1">
      <alignment horizontal="centerContinuous" vertical="center"/>
    </xf>
    <xf numFmtId="0" fontId="62" fillId="25" borderId="226" xfId="0" applyFont="1" applyFill="1" applyBorder="1" applyAlignment="1">
      <alignment horizontal="centerContinuous" vertical="center"/>
    </xf>
    <xf numFmtId="0" fontId="60" fillId="25" borderId="422" xfId="0" applyFont="1" applyFill="1" applyBorder="1" applyAlignment="1">
      <alignment horizontal="centerContinuous" vertical="center"/>
    </xf>
    <xf numFmtId="0" fontId="58" fillId="37" borderId="245" xfId="0" applyFont="1" applyFill="1" applyBorder="1" applyAlignment="1">
      <alignment horizontal="center" vertical="center" wrapText="1"/>
    </xf>
    <xf numFmtId="0" fontId="58" fillId="37" borderId="175" xfId="0" applyFont="1" applyFill="1" applyBorder="1" applyAlignment="1">
      <alignment horizontal="center" vertical="center" wrapText="1"/>
    </xf>
    <xf numFmtId="0" fontId="58" fillId="37" borderId="277" xfId="0" applyFont="1" applyFill="1" applyBorder="1" applyAlignment="1">
      <alignment horizontal="center" vertical="center" wrapText="1"/>
    </xf>
    <xf numFmtId="0" fontId="70" fillId="13" borderId="0" xfId="0" applyFont="1" applyFill="1" applyAlignment="1">
      <alignment horizontal="center" vertical="center" wrapText="1"/>
    </xf>
    <xf numFmtId="0" fontId="45" fillId="15" borderId="83" xfId="0" applyFont="1" applyFill="1" applyBorder="1" applyAlignment="1">
      <alignment wrapText="1"/>
    </xf>
    <xf numFmtId="43" fontId="0" fillId="0" borderId="395" xfId="1" applyFont="1" applyBorder="1" applyAlignment="1">
      <alignment wrapText="1"/>
    </xf>
    <xf numFmtId="10" fontId="0" fillId="0" borderId="395" xfId="2" applyNumberFormat="1" applyFont="1" applyBorder="1" applyAlignment="1">
      <alignment wrapText="1"/>
    </xf>
    <xf numFmtId="0" fontId="79" fillId="0" borderId="466" xfId="0" applyFont="1" applyBorder="1" applyAlignment="1">
      <alignment horizontal="center" vertical="center"/>
    </xf>
    <xf numFmtId="185" fontId="72" fillId="0" borderId="335" xfId="0" applyNumberFormat="1" applyFont="1" applyBorder="1" applyAlignment="1">
      <alignment horizontal="center" vertical="center"/>
    </xf>
    <xf numFmtId="0" fontId="79" fillId="0" borderId="335" xfId="0" applyFont="1" applyBorder="1" applyAlignment="1">
      <alignment horizontal="center" vertical="center" wrapText="1"/>
    </xf>
    <xf numFmtId="0" fontId="79" fillId="0" borderId="335" xfId="0" applyFont="1" applyBorder="1" applyAlignment="1">
      <alignment horizontal="center" vertical="center"/>
    </xf>
    <xf numFmtId="185" fontId="79" fillId="0" borderId="335" xfId="0" applyNumberFormat="1" applyFont="1" applyBorder="1" applyAlignment="1">
      <alignment horizontal="center" vertical="center"/>
    </xf>
    <xf numFmtId="1" fontId="79" fillId="0" borderId="438" xfId="0" applyNumberFormat="1" applyFont="1" applyBorder="1" applyAlignment="1">
      <alignment horizontal="center" vertical="center"/>
    </xf>
    <xf numFmtId="0" fontId="79" fillId="0" borderId="438" xfId="0" applyFont="1" applyBorder="1" applyAlignment="1">
      <alignment horizontal="center" vertical="center"/>
    </xf>
    <xf numFmtId="0" fontId="79" fillId="0" borderId="463" xfId="0" applyFont="1" applyBorder="1" applyAlignment="1">
      <alignment horizontal="center" vertical="center"/>
    </xf>
    <xf numFmtId="185" fontId="79" fillId="0" borderId="439" xfId="0" applyNumberFormat="1" applyFont="1" applyBorder="1" applyAlignment="1">
      <alignment horizontal="center" vertical="center"/>
    </xf>
    <xf numFmtId="0" fontId="79" fillId="0" borderId="439" xfId="0" applyFont="1" applyBorder="1" applyAlignment="1">
      <alignment horizontal="center" vertical="center"/>
    </xf>
    <xf numFmtId="0" fontId="79" fillId="0" borderId="440" xfId="0" applyFont="1" applyBorder="1" applyAlignment="1">
      <alignment horizontal="center" vertical="center"/>
    </xf>
    <xf numFmtId="0" fontId="80" fillId="15" borderId="423" xfId="0" applyFont="1" applyFill="1" applyBorder="1" applyAlignment="1">
      <alignment vertical="center"/>
    </xf>
    <xf numFmtId="0" fontId="82" fillId="15" borderId="86" xfId="0" applyFont="1" applyFill="1" applyBorder="1" applyAlignment="1">
      <alignment vertical="center"/>
    </xf>
    <xf numFmtId="0" fontId="82" fillId="15" borderId="424" xfId="0" applyFont="1" applyFill="1" applyBorder="1" applyAlignment="1">
      <alignment vertical="center"/>
    </xf>
    <xf numFmtId="0" fontId="73" fillId="25" borderId="258"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3" fillId="25" borderId="186" xfId="0" applyFont="1" applyFill="1" applyBorder="1" applyAlignment="1">
      <alignment horizontal="centerContinuous" vertical="center"/>
    </xf>
    <xf numFmtId="0" fontId="73" fillId="25" borderId="187" xfId="0" applyFont="1" applyFill="1" applyBorder="1" applyAlignment="1">
      <alignment horizontal="centerContinuous" vertical="center"/>
    </xf>
    <xf numFmtId="0" fontId="73" fillId="25" borderId="178" xfId="0" applyFont="1" applyFill="1" applyBorder="1" applyAlignment="1">
      <alignment horizontal="centerContinuous" vertical="center"/>
    </xf>
    <xf numFmtId="0" fontId="73" fillId="25" borderId="425" xfId="0" applyFont="1" applyFill="1" applyBorder="1" applyAlignment="1">
      <alignment horizontal="centerContinuous" vertical="center"/>
    </xf>
    <xf numFmtId="0" fontId="0" fillId="0" borderId="413" xfId="0" applyBorder="1"/>
    <xf numFmtId="174" fontId="78" fillId="10" borderId="332" xfId="1" applyNumberFormat="1" applyFont="1" applyFill="1" applyBorder="1" applyAlignment="1" applyProtection="1">
      <alignment horizontal="center"/>
    </xf>
    <xf numFmtId="174" fontId="78" fillId="0" borderId="333" xfId="0" applyNumberFormat="1" applyFont="1" applyBorder="1" applyAlignment="1">
      <alignment horizontal="center" vertical="center"/>
    </xf>
    <xf numFmtId="174" fontId="58" fillId="0" borderId="332" xfId="0" applyNumberFormat="1" applyFont="1" applyBorder="1" applyAlignment="1">
      <alignment horizontal="center"/>
    </xf>
    <xf numFmtId="174" fontId="58" fillId="0" borderId="332" xfId="0" applyNumberFormat="1" applyFont="1" applyBorder="1" applyAlignment="1">
      <alignment horizontal="center" vertical="center"/>
    </xf>
    <xf numFmtId="174" fontId="58" fillId="0" borderId="377" xfId="0" applyNumberFormat="1" applyFont="1" applyBorder="1" applyAlignment="1">
      <alignment horizontal="center" vertical="center"/>
    </xf>
    <xf numFmtId="174" fontId="0" fillId="0" borderId="413" xfId="0" applyNumberFormat="1" applyBorder="1"/>
    <xf numFmtId="174" fontId="78" fillId="10" borderId="335" xfId="1" applyNumberFormat="1" applyFont="1" applyFill="1" applyBorder="1" applyAlignment="1" applyProtection="1">
      <alignment horizontal="center"/>
    </xf>
    <xf numFmtId="174" fontId="78" fillId="0" borderId="336" xfId="0" applyNumberFormat="1" applyFont="1" applyBorder="1" applyAlignment="1">
      <alignment horizontal="center" vertical="center"/>
    </xf>
    <xf numFmtId="174" fontId="78" fillId="10" borderId="380" xfId="1" applyNumberFormat="1" applyFont="1" applyFill="1" applyBorder="1" applyAlignment="1" applyProtection="1">
      <alignment horizontal="center" vertical="center"/>
    </xf>
    <xf numFmtId="174" fontId="78" fillId="10" borderId="381" xfId="1" applyNumberFormat="1" applyFont="1" applyFill="1" applyBorder="1" applyAlignment="1" applyProtection="1">
      <alignment horizontal="center" vertical="center"/>
    </xf>
    <xf numFmtId="174" fontId="78" fillId="10" borderId="382" xfId="1" applyNumberFormat="1" applyFont="1" applyFill="1" applyBorder="1" applyAlignment="1" applyProtection="1">
      <alignment horizontal="center" vertical="center"/>
    </xf>
    <xf numFmtId="174" fontId="58" fillId="0" borderId="335" xfId="0" applyNumberFormat="1" applyFont="1" applyBorder="1" applyAlignment="1">
      <alignment horizontal="center"/>
    </xf>
    <xf numFmtId="174" fontId="58" fillId="0" borderId="335" xfId="0" applyNumberFormat="1" applyFont="1" applyBorder="1" applyAlignment="1">
      <alignment horizontal="center" vertical="center"/>
    </xf>
    <xf numFmtId="174" fontId="58" fillId="0" borderId="378" xfId="0" applyNumberFormat="1" applyFont="1" applyBorder="1" applyAlignment="1">
      <alignment horizontal="center" vertical="center"/>
    </xf>
    <xf numFmtId="174" fontId="78" fillId="10" borderId="383" xfId="1" applyNumberFormat="1" applyFont="1" applyFill="1" applyBorder="1" applyAlignment="1" applyProtection="1">
      <alignment horizontal="center" vertical="center"/>
    </xf>
    <xf numFmtId="174" fontId="78" fillId="10" borderId="384" xfId="1" applyNumberFormat="1" applyFont="1" applyFill="1" applyBorder="1" applyAlignment="1" applyProtection="1">
      <alignment horizontal="center" vertical="center"/>
    </xf>
    <xf numFmtId="174" fontId="78" fillId="10" borderId="385" xfId="1" applyNumberFormat="1" applyFont="1" applyFill="1" applyBorder="1" applyAlignment="1" applyProtection="1">
      <alignment horizontal="center" vertical="center"/>
    </xf>
    <xf numFmtId="174" fontId="78" fillId="10" borderId="338" xfId="1" applyNumberFormat="1" applyFont="1" applyFill="1" applyBorder="1" applyAlignment="1" applyProtection="1">
      <alignment horizontal="center"/>
    </xf>
    <xf numFmtId="174" fontId="78" fillId="0" borderId="339" xfId="0" applyNumberFormat="1" applyFont="1" applyBorder="1" applyAlignment="1">
      <alignment horizontal="center" vertical="center"/>
    </xf>
    <xf numFmtId="174" fontId="78" fillId="10" borderId="386" xfId="1" applyNumberFormat="1" applyFont="1" applyFill="1" applyBorder="1" applyAlignment="1" applyProtection="1">
      <alignment horizontal="center" vertical="center"/>
    </xf>
    <xf numFmtId="174" fontId="78" fillId="10" borderId="387" xfId="1" applyNumberFormat="1" applyFont="1" applyFill="1" applyBorder="1" applyAlignment="1" applyProtection="1">
      <alignment horizontal="center" vertical="center"/>
    </xf>
    <xf numFmtId="174" fontId="78" fillId="10" borderId="388" xfId="1" applyNumberFormat="1" applyFont="1" applyFill="1" applyBorder="1" applyAlignment="1" applyProtection="1">
      <alignment horizontal="center" vertical="center"/>
    </xf>
    <xf numFmtId="174" fontId="59" fillId="26" borderId="210" xfId="1" applyNumberFormat="1" applyFont="1" applyFill="1" applyBorder="1" applyAlignment="1" applyProtection="1">
      <alignment horizontal="center"/>
    </xf>
    <xf numFmtId="0" fontId="73" fillId="25" borderId="374" xfId="0" applyFont="1" applyFill="1" applyBorder="1" applyAlignment="1">
      <alignment horizontal="centerContinuous" vertical="center"/>
    </xf>
    <xf numFmtId="0" fontId="70" fillId="25" borderId="368" xfId="0" applyFont="1" applyFill="1" applyBorder="1" applyAlignment="1">
      <alignment horizontal="centerContinuous" vertical="center"/>
    </xf>
    <xf numFmtId="0" fontId="70" fillId="25" borderId="375" xfId="0" applyFont="1" applyFill="1" applyBorder="1" applyAlignment="1">
      <alignment horizontal="centerContinuous" vertical="center"/>
    </xf>
    <xf numFmtId="0" fontId="70" fillId="25" borderId="376" xfId="0" applyFont="1" applyFill="1" applyBorder="1" applyAlignment="1">
      <alignment horizontal="centerContinuous" vertical="center"/>
    </xf>
    <xf numFmtId="0" fontId="70" fillId="25" borderId="216" xfId="0" applyFont="1" applyFill="1" applyBorder="1" applyAlignment="1">
      <alignment horizontal="centerContinuous" vertical="center"/>
    </xf>
    <xf numFmtId="0" fontId="70" fillId="25" borderId="360" xfId="0" applyFont="1" applyFill="1" applyBorder="1" applyAlignment="1">
      <alignment horizontal="center" vertical="center"/>
    </xf>
    <xf numFmtId="37" fontId="78" fillId="0" borderId="0" xfId="1" applyNumberFormat="1" applyFont="1" applyFill="1" applyBorder="1" applyAlignment="1" applyProtection="1">
      <alignment horizontal="center" vertical="center"/>
    </xf>
    <xf numFmtId="0" fontId="63" fillId="0" borderId="0" xfId="0" applyFont="1" applyAlignment="1">
      <alignment vertical="center"/>
    </xf>
    <xf numFmtId="0" fontId="61" fillId="0" borderId="276" xfId="0" applyFont="1" applyBorder="1" applyAlignment="1">
      <alignment vertical="center"/>
    </xf>
    <xf numFmtId="37" fontId="61" fillId="0" borderId="176" xfId="0" applyNumberFormat="1" applyFont="1" applyBorder="1" applyAlignment="1">
      <alignment vertical="center"/>
    </xf>
    <xf numFmtId="37" fontId="63" fillId="0" borderId="252" xfId="0" applyNumberFormat="1" applyFont="1" applyBorder="1" applyAlignment="1">
      <alignment vertical="center"/>
    </xf>
    <xf numFmtId="165" fontId="63" fillId="0" borderId="0" xfId="0" applyNumberFormat="1" applyFont="1" applyAlignment="1">
      <alignment vertical="center"/>
    </xf>
    <xf numFmtId="37" fontId="0" fillId="0" borderId="254" xfId="0" applyNumberFormat="1" applyBorder="1" applyAlignment="1">
      <alignment vertical="center"/>
    </xf>
    <xf numFmtId="174" fontId="59" fillId="26" borderId="198" xfId="1" applyNumberFormat="1" applyFont="1" applyFill="1" applyBorder="1" applyAlignment="1" applyProtection="1">
      <alignment horizontal="center"/>
    </xf>
    <xf numFmtId="174" fontId="59" fillId="26" borderId="213" xfId="1" applyNumberFormat="1" applyFont="1" applyFill="1" applyBorder="1" applyAlignment="1" applyProtection="1">
      <alignment horizontal="center"/>
    </xf>
    <xf numFmtId="0" fontId="61" fillId="0" borderId="179" xfId="0" applyFont="1" applyBorder="1" applyAlignment="1">
      <alignment vertical="center"/>
    </xf>
    <xf numFmtId="37" fontId="61" fillId="0" borderId="174" xfId="0" applyNumberFormat="1" applyFont="1" applyBorder="1" applyAlignment="1">
      <alignment vertical="center"/>
    </xf>
    <xf numFmtId="167" fontId="2" fillId="0" borderId="254" xfId="0" applyNumberFormat="1" applyFont="1" applyBorder="1" applyAlignment="1">
      <alignment vertical="center"/>
    </xf>
    <xf numFmtId="174" fontId="58" fillId="0" borderId="338" xfId="0" applyNumberFormat="1" applyFont="1" applyBorder="1" applyAlignment="1">
      <alignment horizontal="center"/>
    </xf>
    <xf numFmtId="174" fontId="58" fillId="0" borderId="338" xfId="0" applyNumberFormat="1" applyFont="1" applyBorder="1" applyAlignment="1">
      <alignment horizontal="center" vertical="center"/>
    </xf>
    <xf numFmtId="174" fontId="58" fillId="0" borderId="379" xfId="0" applyNumberFormat="1" applyFont="1" applyBorder="1" applyAlignment="1">
      <alignment horizontal="center" vertical="center"/>
    </xf>
    <xf numFmtId="9" fontId="78"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78" fillId="0" borderId="253" xfId="2" applyFont="1" applyFill="1" applyBorder="1" applyAlignment="1" applyProtection="1">
      <alignment horizontal="center" vertical="center"/>
    </xf>
    <xf numFmtId="0" fontId="61" fillId="0" borderId="255" xfId="0" applyFont="1" applyBorder="1" applyAlignment="1">
      <alignment vertical="center"/>
    </xf>
    <xf numFmtId="0" fontId="63" fillId="0" borderId="255" xfId="0" applyFont="1" applyBorder="1" applyAlignment="1">
      <alignment vertical="center"/>
    </xf>
    <xf numFmtId="38" fontId="0" fillId="0" borderId="255" xfId="0" applyNumberFormat="1" applyBorder="1" applyAlignment="1">
      <alignment vertical="center"/>
    </xf>
    <xf numFmtId="38" fontId="0" fillId="0" borderId="369" xfId="0" applyNumberFormat="1" applyBorder="1" applyAlignment="1">
      <alignment vertical="center"/>
    </xf>
    <xf numFmtId="0" fontId="58" fillId="0" borderId="357" xfId="0" applyFont="1" applyBorder="1" applyAlignment="1">
      <alignment horizontal="centerContinuous" vertical="center" wrapText="1"/>
    </xf>
    <xf numFmtId="0" fontId="58" fillId="0" borderId="332" xfId="0" applyFont="1" applyBorder="1" applyAlignment="1">
      <alignment horizontal="centerContinuous" vertical="center" wrapText="1"/>
    </xf>
    <xf numFmtId="0" fontId="58" fillId="0" borderId="332" xfId="0" applyFont="1" applyBorder="1" applyAlignment="1">
      <alignment horizontal="centerContinuous" vertical="center"/>
    </xf>
    <xf numFmtId="0" fontId="58" fillId="0" borderId="333" xfId="0" applyFont="1" applyBorder="1" applyAlignment="1">
      <alignment horizontal="centerContinuous" vertical="center" wrapText="1"/>
    </xf>
    <xf numFmtId="0" fontId="59" fillId="26" borderId="87" xfId="0" applyFont="1" applyFill="1" applyBorder="1" applyAlignment="1">
      <alignment horizontal="center" vertical="center" wrapText="1"/>
    </xf>
    <xf numFmtId="0" fontId="59" fillId="26" borderId="85" xfId="0" applyFont="1" applyFill="1" applyBorder="1" applyAlignment="1">
      <alignment horizontal="center" vertical="center" wrapText="1"/>
    </xf>
    <xf numFmtId="0" fontId="59" fillId="26" borderId="76" xfId="0" applyFont="1" applyFill="1" applyBorder="1" applyAlignment="1">
      <alignment horizontal="center" vertical="center" wrapText="1"/>
    </xf>
    <xf numFmtId="1" fontId="58" fillId="0" borderId="359" xfId="0" applyNumberFormat="1" applyFont="1" applyBorder="1" applyAlignment="1">
      <alignment horizontal="center" vertical="center"/>
    </xf>
    <xf numFmtId="0" fontId="58" fillId="0" borderId="338" xfId="0" applyFont="1" applyBorder="1" applyAlignment="1">
      <alignment horizontal="center" vertical="center"/>
    </xf>
    <xf numFmtId="1" fontId="58" fillId="0" borderId="338" xfId="0" applyNumberFormat="1" applyFont="1" applyBorder="1" applyAlignment="1">
      <alignment horizontal="center" vertical="center"/>
    </xf>
    <xf numFmtId="0" fontId="58" fillId="0" borderId="366" xfId="0" applyFont="1" applyBorder="1" applyAlignment="1">
      <alignment horizontal="center" vertical="center"/>
    </xf>
    <xf numFmtId="1" fontId="58" fillId="0" borderId="237" xfId="0" applyNumberFormat="1" applyFont="1" applyBorder="1" applyAlignment="1">
      <alignment horizontal="center" vertical="center"/>
    </xf>
    <xf numFmtId="0" fontId="58" fillId="0" borderId="237" xfId="0" applyFont="1" applyBorder="1" applyAlignment="1">
      <alignment horizontal="center" vertical="center"/>
    </xf>
    <xf numFmtId="1" fontId="63" fillId="0" borderId="0" xfId="0" applyNumberFormat="1" applyFont="1" applyAlignment="1">
      <alignment horizontal="center"/>
    </xf>
    <xf numFmtId="0" fontId="58" fillId="26" borderId="213" xfId="0" applyFont="1" applyFill="1" applyBorder="1" applyAlignment="1">
      <alignment horizontal="centerContinuous" vertical="center"/>
    </xf>
    <xf numFmtId="0" fontId="58" fillId="26" borderId="216" xfId="0" applyFont="1" applyFill="1" applyBorder="1" applyAlignment="1">
      <alignment horizontal="centerContinuous" vertical="center"/>
    </xf>
    <xf numFmtId="0" fontId="59" fillId="27" borderId="363" xfId="0" applyFont="1" applyFill="1" applyBorder="1" applyAlignment="1">
      <alignment horizontal="left" vertical="center" wrapText="1"/>
    </xf>
    <xf numFmtId="0" fontId="58" fillId="27" borderId="364" xfId="0" applyFont="1" applyFill="1" applyBorder="1" applyAlignment="1">
      <alignment horizontal="center" vertical="center"/>
    </xf>
    <xf numFmtId="0" fontId="58" fillId="27" borderId="365" xfId="0" applyFont="1" applyFill="1" applyBorder="1" applyAlignment="1">
      <alignment horizontal="center" vertical="center"/>
    </xf>
    <xf numFmtId="0" fontId="121" fillId="28" borderId="358" xfId="0" applyFont="1" applyFill="1" applyBorder="1" applyAlignment="1">
      <alignment horizontal="left" vertical="center" wrapText="1"/>
    </xf>
    <xf numFmtId="0" fontId="58" fillId="0" borderId="335" xfId="0" applyFont="1" applyBorder="1" applyAlignment="1">
      <alignment horizontal="center" vertical="center"/>
    </xf>
    <xf numFmtId="0" fontId="58" fillId="0" borderId="336" xfId="0" applyFont="1" applyBorder="1" applyAlignment="1">
      <alignment horizontal="center" vertical="center"/>
    </xf>
    <xf numFmtId="0" fontId="58" fillId="26" borderId="430" xfId="0" applyFont="1" applyFill="1" applyBorder="1" applyAlignment="1">
      <alignment horizontal="centerContinuous" vertical="center"/>
    </xf>
    <xf numFmtId="38" fontId="58" fillId="0" borderId="432" xfId="0" applyNumberFormat="1" applyFont="1" applyBorder="1" applyAlignment="1">
      <alignment horizontal="center" vertical="center"/>
    </xf>
    <xf numFmtId="38" fontId="58" fillId="0" borderId="338" xfId="0" applyNumberFormat="1" applyFont="1" applyBorder="1" applyAlignment="1">
      <alignment horizontal="center" vertical="center"/>
    </xf>
    <xf numFmtId="10" fontId="58" fillId="2" borderId="339" xfId="2" applyNumberFormat="1" applyFont="1" applyFill="1" applyBorder="1" applyAlignment="1" applyProtection="1">
      <alignment horizontal="center" vertical="center"/>
    </xf>
    <xf numFmtId="0" fontId="121" fillId="28" borderId="359" xfId="0" applyFont="1" applyFill="1" applyBorder="1" applyAlignment="1">
      <alignment horizontal="left" vertical="center" wrapText="1"/>
    </xf>
    <xf numFmtId="0" fontId="58" fillId="0" borderId="339" xfId="0" applyFont="1" applyBorder="1" applyAlignment="1">
      <alignment horizontal="center" vertical="center"/>
    </xf>
    <xf numFmtId="0" fontId="58" fillId="0" borderId="432" xfId="0" applyFont="1" applyBorder="1" applyAlignment="1">
      <alignment horizontal="center" vertical="center"/>
    </xf>
    <xf numFmtId="0" fontId="58" fillId="0" borderId="359" xfId="0" applyFont="1" applyBorder="1" applyAlignment="1">
      <alignment horizontal="center" vertical="center"/>
    </xf>
    <xf numFmtId="0" fontId="58" fillId="0" borderId="339" xfId="0" applyFont="1" applyBorder="1" applyAlignment="1">
      <alignment horizontal="center" vertical="center" wrapText="1"/>
    </xf>
    <xf numFmtId="0" fontId="58" fillId="0" borderId="213" xfId="0" applyFont="1" applyBorder="1" applyAlignment="1">
      <alignment horizontal="center" vertical="center"/>
    </xf>
    <xf numFmtId="0" fontId="58" fillId="0" borderId="216" xfId="0" applyFont="1" applyBorder="1" applyAlignment="1">
      <alignment horizontal="center" vertical="center"/>
    </xf>
    <xf numFmtId="0" fontId="58" fillId="0" borderId="360" xfId="0" applyFont="1" applyBorder="1" applyAlignment="1">
      <alignment horizontal="center" vertical="center"/>
    </xf>
    <xf numFmtId="0" fontId="80" fillId="15" borderId="373" xfId="0" applyFont="1" applyFill="1" applyBorder="1" applyAlignment="1">
      <alignment vertical="center"/>
    </xf>
    <xf numFmtId="0" fontId="73" fillId="15" borderId="115" xfId="0" applyFont="1" applyFill="1" applyBorder="1" applyAlignment="1">
      <alignment horizontal="centerContinuous" vertical="center"/>
    </xf>
    <xf numFmtId="0" fontId="73" fillId="15" borderId="427" xfId="0" applyFont="1" applyFill="1" applyBorder="1" applyAlignment="1">
      <alignment horizontal="centerContinuous" vertical="center"/>
    </xf>
    <xf numFmtId="0" fontId="62" fillId="25" borderId="127" xfId="0" applyFont="1" applyFill="1" applyBorder="1" applyAlignment="1">
      <alignment horizontal="centerContinuous" vertical="center"/>
    </xf>
    <xf numFmtId="0" fontId="70" fillId="25" borderId="115" xfId="0" applyFont="1" applyFill="1" applyBorder="1" applyAlignment="1">
      <alignment horizontal="centerContinuous" vertical="center"/>
    </xf>
    <xf numFmtId="0" fontId="70" fillId="25" borderId="427" xfId="0" applyFont="1" applyFill="1" applyBorder="1" applyAlignment="1">
      <alignment horizontal="centerContinuous" vertical="center"/>
    </xf>
    <xf numFmtId="0" fontId="58" fillId="26" borderId="390" xfId="0" quotePrefix="1" applyFont="1" applyFill="1" applyBorder="1" applyAlignment="1">
      <alignment horizontal="center" vertical="center" wrapText="1"/>
    </xf>
    <xf numFmtId="0" fontId="58" fillId="26" borderId="390" xfId="0" applyFont="1" applyFill="1" applyBorder="1" applyAlignment="1">
      <alignment horizontal="center" vertical="center" wrapText="1"/>
    </xf>
    <xf numFmtId="0" fontId="58" fillId="26" borderId="437" xfId="0" applyFont="1" applyFill="1" applyBorder="1" applyAlignment="1">
      <alignment horizontal="center" vertical="center" wrapText="1"/>
    </xf>
    <xf numFmtId="0" fontId="62" fillId="15" borderId="407" xfId="0" applyFont="1" applyFill="1" applyBorder="1" applyAlignment="1">
      <alignment horizontal="centerContinuous" vertical="center"/>
    </xf>
    <xf numFmtId="0" fontId="8" fillId="15" borderId="407" xfId="0" applyFont="1" applyFill="1" applyBorder="1" applyAlignment="1">
      <alignment vertical="center"/>
    </xf>
    <xf numFmtId="15" fontId="8" fillId="15" borderId="407" xfId="0" applyNumberFormat="1" applyFont="1" applyFill="1" applyBorder="1" applyAlignment="1">
      <alignment vertical="center"/>
    </xf>
    <xf numFmtId="0" fontId="63" fillId="15" borderId="407" xfId="0" applyFont="1" applyFill="1" applyBorder="1" applyAlignment="1">
      <alignment vertical="center"/>
    </xf>
    <xf numFmtId="0" fontId="84" fillId="15" borderId="407" xfId="0" applyFont="1" applyFill="1" applyBorder="1" applyAlignment="1">
      <alignment vertical="center"/>
    </xf>
    <xf numFmtId="15" fontId="84" fillId="15" borderId="236" xfId="0" applyNumberFormat="1" applyFont="1" applyFill="1" applyBorder="1" applyAlignment="1">
      <alignment vertical="center"/>
    </xf>
    <xf numFmtId="15" fontId="84" fillId="0" borderId="408" xfId="0" applyNumberFormat="1" applyFont="1" applyBorder="1" applyAlignment="1">
      <alignment vertical="center"/>
    </xf>
    <xf numFmtId="0" fontId="73" fillId="25" borderId="409" xfId="0" applyFont="1" applyFill="1" applyBorder="1" applyAlignment="1">
      <alignment horizontal="centerContinuous" vertical="center"/>
    </xf>
    <xf numFmtId="0" fontId="88" fillId="25" borderId="223" xfId="0" applyFont="1" applyFill="1" applyBorder="1" applyAlignment="1">
      <alignment horizontal="centerContinuous" vertical="top" wrapText="1"/>
    </xf>
    <xf numFmtId="0" fontId="88" fillId="25" borderId="224" xfId="0" applyFont="1" applyFill="1" applyBorder="1" applyAlignment="1">
      <alignment horizontal="centerContinuous" vertical="top" wrapText="1"/>
    </xf>
    <xf numFmtId="0" fontId="73" fillId="25" borderId="239" xfId="0" applyFont="1" applyFill="1" applyBorder="1" applyAlignment="1">
      <alignment horizontal="centerContinuous" vertical="center"/>
    </xf>
    <xf numFmtId="0" fontId="88" fillId="25" borderId="202" xfId="0" applyFont="1" applyFill="1" applyBorder="1" applyAlignment="1">
      <alignment horizontal="centerContinuous" vertical="center" wrapText="1"/>
    </xf>
    <xf numFmtId="0" fontId="88" fillId="25" borderId="247" xfId="0" applyFont="1" applyFill="1" applyBorder="1" applyAlignment="1">
      <alignment horizontal="centerContinuous" vertical="center" wrapText="1"/>
    </xf>
    <xf numFmtId="0" fontId="73" fillId="25" borderId="225" xfId="0" applyFont="1" applyFill="1" applyBorder="1" applyAlignment="1">
      <alignment horizontal="centerContinuous" vertical="center"/>
    </xf>
    <xf numFmtId="0" fontId="88" fillId="25" borderId="223" xfId="0" applyFont="1" applyFill="1" applyBorder="1" applyAlignment="1">
      <alignment horizontal="centerContinuous" vertical="center" wrapText="1"/>
    </xf>
    <xf numFmtId="0" fontId="89" fillId="25" borderId="227" xfId="0" applyFont="1" applyFill="1" applyBorder="1" applyAlignment="1">
      <alignment horizontal="centerContinuous" vertical="center"/>
    </xf>
    <xf numFmtId="0" fontId="73" fillId="25" borderId="227" xfId="0" applyFont="1" applyFill="1" applyBorder="1" applyAlignment="1">
      <alignment horizontal="centerContinuous" vertical="center"/>
    </xf>
    <xf numFmtId="0" fontId="89" fillId="0" borderId="410" xfId="0" applyFont="1" applyBorder="1" applyAlignment="1">
      <alignment horizontal="centerContinuous" vertical="center"/>
    </xf>
    <xf numFmtId="0" fontId="74" fillId="0" borderId="0" xfId="0" applyFont="1" applyAlignment="1">
      <alignment vertical="center"/>
    </xf>
    <xf numFmtId="0" fontId="78" fillId="2" borderId="258" xfId="0" applyFont="1" applyFill="1" applyBorder="1" applyAlignment="1">
      <alignment horizontal="centerContinuous" vertical="center" wrapText="1"/>
    </xf>
    <xf numFmtId="0" fontId="58" fillId="2" borderId="196" xfId="0" applyFont="1" applyFill="1" applyBorder="1" applyAlignment="1">
      <alignment horizontal="centerContinuous" vertical="center"/>
    </xf>
    <xf numFmtId="0" fontId="36" fillId="2" borderId="196" xfId="0" applyFont="1" applyFill="1" applyBorder="1" applyAlignment="1">
      <alignment horizontal="centerContinuous" vertical="center"/>
    </xf>
    <xf numFmtId="0" fontId="36" fillId="2" borderId="259" xfId="0" applyFont="1" applyFill="1" applyBorder="1" applyAlignment="1">
      <alignment horizontal="centerContinuous" vertical="center"/>
    </xf>
    <xf numFmtId="167" fontId="59" fillId="30" borderId="268" xfId="0" applyNumberFormat="1" applyFont="1" applyFill="1" applyBorder="1" applyAlignment="1">
      <alignment horizontal="center" vertical="center"/>
    </xf>
    <xf numFmtId="173" fontId="59" fillId="30" borderId="268" xfId="0" applyNumberFormat="1" applyFont="1" applyFill="1" applyBorder="1" applyAlignment="1">
      <alignment horizontal="center" vertical="center"/>
    </xf>
    <xf numFmtId="167" fontId="59" fillId="30" borderId="269" xfId="0" applyNumberFormat="1" applyFont="1" applyFill="1" applyBorder="1" applyAlignment="1">
      <alignment horizontal="center" vertical="center"/>
    </xf>
    <xf numFmtId="10" fontId="58" fillId="2" borderId="274" xfId="0" applyNumberFormat="1" applyFont="1" applyFill="1" applyBorder="1" applyAlignment="1">
      <alignment horizontal="center" vertical="center"/>
    </xf>
    <xf numFmtId="178" fontId="66" fillId="2" borderId="277" xfId="0" applyNumberFormat="1" applyFont="1" applyFill="1" applyBorder="1" applyAlignment="1">
      <alignment horizontal="center" vertical="center"/>
    </xf>
    <xf numFmtId="0" fontId="58" fillId="2" borderId="260" xfId="0" applyFont="1" applyFill="1" applyBorder="1" applyAlignment="1">
      <alignment horizontal="centerContinuous" vertical="center" wrapText="1"/>
    </xf>
    <xf numFmtId="0" fontId="58" fillId="2" borderId="19" xfId="0" applyFont="1" applyFill="1" applyBorder="1" applyAlignment="1">
      <alignment horizontal="centerContinuous" vertical="center"/>
    </xf>
    <xf numFmtId="0" fontId="87" fillId="2" borderId="19" xfId="0" applyFont="1" applyFill="1" applyBorder="1" applyAlignment="1">
      <alignment horizontal="centerContinuous" vertical="center" wrapText="1"/>
    </xf>
    <xf numFmtId="0" fontId="87" fillId="2" borderId="261" xfId="0" applyFont="1" applyFill="1" applyBorder="1" applyAlignment="1">
      <alignment horizontal="centerContinuous" vertical="center"/>
    </xf>
    <xf numFmtId="167" fontId="59" fillId="2" borderId="271" xfId="0" applyNumberFormat="1" applyFont="1" applyFill="1" applyBorder="1" applyAlignment="1">
      <alignment horizontal="center" vertical="center"/>
    </xf>
    <xf numFmtId="173" fontId="59" fillId="2" borderId="271" xfId="0" applyNumberFormat="1" applyFont="1" applyFill="1" applyBorder="1" applyAlignment="1">
      <alignment horizontal="center" vertical="center"/>
    </xf>
    <xf numFmtId="167" fontId="59" fillId="2" borderId="272" xfId="0" applyNumberFormat="1" applyFont="1" applyFill="1" applyBorder="1" applyAlignment="1">
      <alignment horizontal="center" vertical="center"/>
    </xf>
    <xf numFmtId="10" fontId="58" fillId="2" borderId="275" xfId="0" applyNumberFormat="1" applyFont="1" applyFill="1" applyBorder="1" applyAlignment="1">
      <alignment horizontal="center" vertical="center"/>
    </xf>
    <xf numFmtId="0" fontId="76" fillId="23" borderId="278" xfId="0" applyFont="1" applyFill="1" applyBorder="1" applyAlignment="1">
      <alignment horizontal="center" vertical="center" wrapText="1"/>
    </xf>
    <xf numFmtId="167" fontId="59" fillId="30" borderId="271" xfId="0" applyNumberFormat="1" applyFont="1" applyFill="1" applyBorder="1" applyAlignment="1">
      <alignment horizontal="center" vertical="center"/>
    </xf>
    <xf numFmtId="173" fontId="59" fillId="30" borderId="271" xfId="0" applyNumberFormat="1" applyFont="1" applyFill="1" applyBorder="1" applyAlignment="1">
      <alignment horizontal="center" vertical="center"/>
    </xf>
    <xf numFmtId="167" fontId="59" fillId="30" borderId="272" xfId="0" applyNumberFormat="1" applyFont="1" applyFill="1" applyBorder="1" applyAlignment="1">
      <alignment horizontal="center" vertical="center"/>
    </xf>
    <xf numFmtId="0" fontId="58" fillId="2" borderId="279" xfId="0" applyFont="1" applyFill="1" applyBorder="1" applyAlignment="1">
      <alignment horizontal="centerContinuous" vertical="center" wrapText="1"/>
    </xf>
    <xf numFmtId="0" fontId="58" fillId="2" borderId="280" xfId="0" applyFont="1" applyFill="1" applyBorder="1" applyAlignment="1">
      <alignment horizontal="centerContinuous" vertical="center"/>
    </xf>
    <xf numFmtId="0" fontId="58" fillId="2" borderId="280" xfId="0" applyFont="1" applyFill="1" applyBorder="1" applyAlignment="1">
      <alignment horizontal="centerContinuous" vertical="center" wrapText="1"/>
    </xf>
    <xf numFmtId="0" fontId="58" fillId="2" borderId="282" xfId="0" applyFont="1" applyFill="1" applyBorder="1" applyAlignment="1">
      <alignment horizontal="centerContinuous" vertical="center"/>
    </xf>
    <xf numFmtId="167" fontId="59" fillId="2" borderId="284" xfId="0" applyNumberFormat="1" applyFont="1" applyFill="1" applyBorder="1" applyAlignment="1">
      <alignment horizontal="center" vertical="center"/>
    </xf>
    <xf numFmtId="173" fontId="59" fillId="2" borderId="284" xfId="0" applyNumberFormat="1" applyFont="1" applyFill="1" applyBorder="1" applyAlignment="1">
      <alignment horizontal="center" vertical="center"/>
    </xf>
    <xf numFmtId="169" fontId="59" fillId="2" borderId="285" xfId="0" applyNumberFormat="1" applyFont="1" applyFill="1" applyBorder="1" applyAlignment="1">
      <alignment horizontal="center" vertical="center"/>
    </xf>
    <xf numFmtId="0" fontId="76" fillId="23" borderId="295" xfId="0" applyFont="1" applyFill="1" applyBorder="1" applyAlignment="1">
      <alignment horizontal="center" vertical="center" wrapText="1"/>
    </xf>
    <xf numFmtId="0" fontId="0" fillId="0" borderId="416" xfId="0" applyBorder="1"/>
    <xf numFmtId="0" fontId="80" fillId="15" borderId="417" xfId="0" applyFont="1" applyFill="1" applyBorder="1" applyAlignment="1">
      <alignment horizontal="left" vertical="center"/>
    </xf>
    <xf numFmtId="0" fontId="82" fillId="15" borderId="236" xfId="0" applyFont="1" applyFill="1" applyBorder="1" applyAlignment="1">
      <alignment horizontal="left" vertical="center"/>
    </xf>
    <xf numFmtId="0" fontId="82" fillId="15" borderId="408" xfId="0" applyFont="1" applyFill="1" applyBorder="1" applyAlignment="1">
      <alignment horizontal="left" vertical="center"/>
    </xf>
    <xf numFmtId="0" fontId="83" fillId="0" borderId="0" xfId="0" applyFont="1" applyAlignment="1">
      <alignment vertical="center"/>
    </xf>
    <xf numFmtId="0" fontId="83" fillId="0" borderId="0" xfId="0" applyFont="1" applyAlignment="1">
      <alignment horizontal="center"/>
    </xf>
    <xf numFmtId="0" fontId="83" fillId="0" borderId="0" xfId="0" applyFont="1"/>
    <xf numFmtId="0" fontId="88" fillId="25" borderId="178" xfId="0" applyFont="1" applyFill="1" applyBorder="1" applyAlignment="1">
      <alignment horizontal="centerContinuous" vertical="center" wrapText="1"/>
    </xf>
    <xf numFmtId="0" fontId="73" fillId="25" borderId="259" xfId="0" applyFont="1" applyFill="1" applyBorder="1" applyAlignment="1">
      <alignment horizontal="centerContinuous" vertical="center"/>
    </xf>
    <xf numFmtId="0" fontId="81" fillId="0" borderId="0" xfId="0" applyFont="1" applyAlignment="1">
      <alignment horizontal="center" vertical="center"/>
    </xf>
    <xf numFmtId="0" fontId="74" fillId="0" borderId="0" xfId="0" applyFont="1"/>
    <xf numFmtId="0" fontId="78" fillId="0" borderId="240" xfId="0" applyFont="1" applyBorder="1" applyAlignment="1">
      <alignment horizontal="centerContinuous" vertical="center" wrapText="1"/>
    </xf>
    <xf numFmtId="0" fontId="78" fillId="0" borderId="241" xfId="0" applyFont="1" applyBorder="1" applyAlignment="1">
      <alignment horizontal="centerContinuous" vertical="center" wrapText="1"/>
    </xf>
    <xf numFmtId="0" fontId="78" fillId="0" borderId="242" xfId="0" applyFont="1" applyBorder="1" applyAlignment="1">
      <alignment horizontal="centerContinuous" vertical="center" wrapText="1"/>
    </xf>
    <xf numFmtId="0" fontId="63" fillId="0" borderId="413" xfId="0" applyFont="1" applyBorder="1" applyAlignment="1">
      <alignment vertical="center"/>
    </xf>
    <xf numFmtId="0" fontId="63" fillId="0" borderId="0" xfId="0" applyFont="1"/>
    <xf numFmtId="0" fontId="31" fillId="13" borderId="505" xfId="0" applyFont="1" applyFill="1" applyBorder="1" applyAlignment="1">
      <alignment horizontal="center" vertical="center" wrapText="1"/>
    </xf>
    <xf numFmtId="0" fontId="31" fillId="13" borderId="507" xfId="0" applyFont="1" applyFill="1" applyBorder="1" applyAlignment="1">
      <alignment horizontal="center" vertical="center" wrapText="1"/>
    </xf>
    <xf numFmtId="0" fontId="31" fillId="13" borderId="299" xfId="0" applyFont="1" applyFill="1" applyBorder="1" applyAlignment="1">
      <alignment horizontal="center" vertical="center" wrapText="1"/>
    </xf>
    <xf numFmtId="0" fontId="31" fillId="13" borderId="138" xfId="0" applyFont="1" applyFill="1" applyBorder="1" applyAlignment="1">
      <alignment horizontal="center" vertical="center" wrapText="1"/>
    </xf>
    <xf numFmtId="166" fontId="31" fillId="13" borderId="138" xfId="0" applyNumberFormat="1" applyFont="1" applyFill="1" applyBorder="1" applyAlignment="1">
      <alignment horizontal="center" vertical="center" wrapText="1"/>
    </xf>
    <xf numFmtId="0" fontId="31" fillId="13" borderId="209" xfId="0" applyFont="1" applyFill="1" applyBorder="1" applyAlignment="1">
      <alignment horizontal="center" vertical="center" wrapText="1"/>
    </xf>
    <xf numFmtId="0" fontId="70" fillId="13" borderId="78" xfId="0" applyFont="1" applyFill="1" applyBorder="1" applyAlignment="1">
      <alignment horizontal="center" vertical="center" wrapText="1"/>
    </xf>
    <xf numFmtId="166" fontId="67" fillId="2" borderId="510" xfId="2" applyNumberFormat="1" applyFont="1" applyFill="1" applyBorder="1" applyAlignment="1" applyProtection="1">
      <alignment horizontal="center" vertical="center"/>
    </xf>
    <xf numFmtId="165" fontId="68" fillId="0" borderId="475" xfId="1" applyNumberFormat="1" applyFont="1" applyFill="1" applyBorder="1" applyAlignment="1" applyProtection="1">
      <alignment horizontal="center" vertical="center"/>
    </xf>
    <xf numFmtId="165" fontId="68" fillId="0" borderId="513" xfId="1" applyNumberFormat="1" applyFont="1" applyFill="1" applyBorder="1" applyAlignment="1" applyProtection="1">
      <alignment horizontal="center" vertical="center"/>
    </xf>
    <xf numFmtId="165" fontId="68" fillId="0" borderId="30" xfId="1" applyNumberFormat="1" applyFont="1" applyFill="1" applyBorder="1" applyAlignment="1" applyProtection="1">
      <alignment horizontal="center" vertical="center"/>
    </xf>
    <xf numFmtId="165" fontId="68" fillId="0" borderId="28" xfId="1" applyNumberFormat="1" applyFont="1" applyFill="1" applyBorder="1" applyAlignment="1" applyProtection="1">
      <alignment horizontal="center" vertical="center"/>
    </xf>
    <xf numFmtId="166" fontId="68" fillId="2" borderId="308" xfId="2" applyNumberFormat="1" applyFont="1" applyFill="1" applyBorder="1" applyAlignment="1" applyProtection="1">
      <alignment horizontal="center" vertical="center"/>
    </xf>
    <xf numFmtId="166" fontId="68" fillId="2" borderId="309" xfId="2" applyNumberFormat="1" applyFont="1" applyFill="1" applyBorder="1" applyAlignment="1" applyProtection="1">
      <alignment horizontal="center" vertical="center"/>
    </xf>
    <xf numFmtId="166" fontId="67" fillId="2" borderId="28" xfId="2" applyNumberFormat="1" applyFont="1" applyFill="1" applyBorder="1" applyAlignment="1" applyProtection="1">
      <alignment horizontal="center" vertical="center"/>
    </xf>
    <xf numFmtId="2" fontId="68" fillId="2" borderId="314" xfId="2" applyNumberFormat="1" applyFont="1" applyFill="1" applyBorder="1" applyAlignment="1" applyProtection="1">
      <alignment horizontal="center" vertical="center"/>
    </xf>
    <xf numFmtId="165" fontId="0" fillId="0" borderId="506" xfId="1" applyNumberFormat="1" applyFont="1" applyFill="1" applyBorder="1" applyAlignment="1" applyProtection="1">
      <alignment vertical="center"/>
    </xf>
    <xf numFmtId="166" fontId="67" fillId="2" borderId="301" xfId="2" applyNumberFormat="1" applyFont="1" applyFill="1" applyBorder="1" applyAlignment="1" applyProtection="1">
      <alignment horizontal="center" vertical="center"/>
    </xf>
    <xf numFmtId="165" fontId="68" fillId="0" borderId="476" xfId="1" applyNumberFormat="1" applyFont="1" applyFill="1" applyBorder="1" applyAlignment="1" applyProtection="1">
      <alignment horizontal="center" vertical="center"/>
    </xf>
    <xf numFmtId="166" fontId="68" fillId="2" borderId="300" xfId="2" applyNumberFormat="1" applyFont="1" applyFill="1" applyBorder="1" applyAlignment="1" applyProtection="1">
      <alignment horizontal="center" vertical="center"/>
    </xf>
    <xf numFmtId="166" fontId="68" fillId="2" borderId="301" xfId="2" applyNumberFormat="1" applyFont="1" applyFill="1" applyBorder="1" applyAlignment="1" applyProtection="1">
      <alignment horizontal="center" vertical="center"/>
    </xf>
    <xf numFmtId="0" fontId="0" fillId="0" borderId="413" xfId="0" applyBorder="1" applyAlignment="1">
      <alignment vertical="center"/>
    </xf>
    <xf numFmtId="166" fontId="67" fillId="2" borderId="307" xfId="2" applyNumberFormat="1" applyFont="1" applyFill="1" applyBorder="1" applyAlignment="1" applyProtection="1">
      <alignment horizontal="center" vertical="center"/>
    </xf>
    <xf numFmtId="165" fontId="68" fillId="0" borderId="473" xfId="1" applyNumberFormat="1" applyFont="1" applyFill="1" applyBorder="1" applyAlignment="1" applyProtection="1">
      <alignment horizontal="center" vertical="center"/>
    </xf>
    <xf numFmtId="165" fontId="68" fillId="0" borderId="197" xfId="1" applyNumberFormat="1" applyFont="1" applyFill="1" applyBorder="1" applyAlignment="1" applyProtection="1">
      <alignment horizontal="center" vertical="center"/>
    </xf>
    <xf numFmtId="165" fontId="68" fillId="0" borderId="36" xfId="1" applyNumberFormat="1" applyFont="1" applyFill="1" applyBorder="1" applyAlignment="1" applyProtection="1">
      <alignment horizontal="center" vertical="center"/>
    </xf>
    <xf numFmtId="165" fontId="68" fillId="0" borderId="32" xfId="1" applyNumberFormat="1" applyFont="1" applyFill="1" applyBorder="1" applyAlignment="1" applyProtection="1">
      <alignment horizontal="center" vertical="center"/>
    </xf>
    <xf numFmtId="166" fontId="68" fillId="2" borderId="310" xfId="2" applyNumberFormat="1" applyFont="1" applyFill="1" applyBorder="1" applyAlignment="1" applyProtection="1">
      <alignment horizontal="center" vertical="center"/>
    </xf>
    <xf numFmtId="166" fontId="68" fillId="2" borderId="311" xfId="2" applyNumberFormat="1" applyFont="1" applyFill="1" applyBorder="1" applyAlignment="1" applyProtection="1">
      <alignment horizontal="center" vertical="center"/>
    </xf>
    <xf numFmtId="166" fontId="67" fillId="2" borderId="32" xfId="2" applyNumberFormat="1" applyFont="1" applyFill="1" applyBorder="1" applyAlignment="1" applyProtection="1">
      <alignment horizontal="center" vertical="center"/>
    </xf>
    <xf numFmtId="2" fontId="68" fillId="2" borderId="197" xfId="2" applyNumberFormat="1" applyFont="1" applyFill="1" applyBorder="1" applyAlignment="1" applyProtection="1">
      <alignment horizontal="center" vertical="center"/>
    </xf>
    <xf numFmtId="166" fontId="67" fillId="2" borderId="304" xfId="2" applyNumberFormat="1" applyFont="1" applyFill="1" applyBorder="1" applyAlignment="1" applyProtection="1">
      <alignment horizontal="center" vertical="center"/>
    </xf>
    <xf numFmtId="165" fontId="68" fillId="0" borderId="474" xfId="1" applyNumberFormat="1" applyFont="1" applyFill="1" applyBorder="1" applyAlignment="1" applyProtection="1">
      <alignment horizontal="center" vertical="center"/>
    </xf>
    <xf numFmtId="166" fontId="68" fillId="2" borderId="303" xfId="2" applyNumberFormat="1" applyFont="1" applyFill="1" applyBorder="1" applyAlignment="1" applyProtection="1">
      <alignment horizontal="center" vertical="center"/>
    </xf>
    <xf numFmtId="166" fontId="68" fillId="2" borderId="304" xfId="2" applyNumberFormat="1" applyFont="1" applyFill="1" applyBorder="1" applyAlignment="1" applyProtection="1">
      <alignment horizontal="center" vertical="center"/>
    </xf>
    <xf numFmtId="2" fontId="68" fillId="2" borderId="197" xfId="2" applyNumberFormat="1" applyFont="1" applyFill="1" applyBorder="1" applyAlignment="1" applyProtection="1">
      <alignment horizontal="center" vertical="center" wrapText="1"/>
    </xf>
    <xf numFmtId="3" fontId="31" fillId="0" borderId="0" xfId="0" applyNumberFormat="1" applyFont="1" applyAlignment="1">
      <alignment vertical="center"/>
    </xf>
    <xf numFmtId="3" fontId="31" fillId="0" borderId="0" xfId="0" applyNumberFormat="1" applyFont="1" applyAlignment="1">
      <alignment horizontal="center" vertical="center"/>
    </xf>
    <xf numFmtId="43" fontId="0" fillId="0" borderId="0" xfId="1" applyFont="1" applyProtection="1"/>
    <xf numFmtId="166" fontId="67" fillId="2" borderId="316" xfId="2" applyNumberFormat="1" applyFont="1" applyFill="1" applyBorder="1" applyAlignment="1" applyProtection="1">
      <alignment horizontal="center" vertical="center"/>
    </xf>
    <xf numFmtId="43" fontId="0" fillId="0" borderId="0" xfId="0" applyNumberFormat="1"/>
    <xf numFmtId="166" fontId="67" fillId="2" borderId="504" xfId="2" applyNumberFormat="1" applyFont="1" applyFill="1" applyBorder="1" applyAlignment="1" applyProtection="1">
      <alignment horizontal="center" vertical="center"/>
    </xf>
    <xf numFmtId="166" fontId="67" fillId="2" borderId="19" xfId="2" applyNumberFormat="1" applyFont="1" applyFill="1" applyBorder="1" applyAlignment="1" applyProtection="1">
      <alignment horizontal="center" vertical="center"/>
    </xf>
    <xf numFmtId="166" fontId="90" fillId="31" borderId="317" xfId="0" applyNumberFormat="1" applyFont="1" applyFill="1" applyBorder="1" applyAlignment="1">
      <alignment horizontal="center" vertical="center"/>
    </xf>
    <xf numFmtId="165" fontId="65" fillId="31" borderId="320" xfId="0" applyNumberFormat="1" applyFont="1" applyFill="1" applyBorder="1" applyAlignment="1">
      <alignment vertical="center"/>
    </xf>
    <xf numFmtId="165" fontId="65" fillId="31" borderId="322" xfId="0" applyNumberFormat="1" applyFont="1" applyFill="1" applyBorder="1" applyAlignment="1">
      <alignment vertical="center"/>
    </xf>
    <xf numFmtId="165" fontId="36" fillId="31" borderId="323" xfId="0" applyNumberFormat="1" applyFont="1" applyFill="1" applyBorder="1" applyAlignment="1">
      <alignment vertical="center"/>
    </xf>
    <xf numFmtId="10" fontId="65" fillId="31" borderId="323" xfId="2" applyNumberFormat="1" applyFont="1" applyFill="1" applyBorder="1" applyAlignment="1" applyProtection="1">
      <alignment horizontal="center" vertical="center"/>
    </xf>
    <xf numFmtId="10" fontId="65" fillId="31" borderId="324" xfId="2" applyNumberFormat="1" applyFont="1" applyFill="1" applyBorder="1" applyAlignment="1" applyProtection="1">
      <alignment horizontal="center" vertical="center"/>
    </xf>
    <xf numFmtId="10" fontId="90" fillId="31" borderId="325" xfId="0" applyNumberFormat="1" applyFont="1" applyFill="1" applyBorder="1" applyAlignment="1">
      <alignment horizontal="center" vertical="center"/>
    </xf>
    <xf numFmtId="2" fontId="65" fillId="31" borderId="326" xfId="2" applyNumberFormat="1" applyFont="1" applyFill="1" applyBorder="1" applyAlignment="1" applyProtection="1">
      <alignment horizontal="center" vertical="center"/>
    </xf>
    <xf numFmtId="165" fontId="36" fillId="31" borderId="317" xfId="0" applyNumberFormat="1" applyFont="1" applyFill="1" applyBorder="1" applyAlignment="1">
      <alignment vertical="center"/>
    </xf>
    <xf numFmtId="166" fontId="90" fillId="31" borderId="319" xfId="0" applyNumberFormat="1" applyFont="1" applyFill="1" applyBorder="1" applyAlignment="1">
      <alignment horizontal="center" vertical="center"/>
    </xf>
    <xf numFmtId="165" fontId="65" fillId="31" borderId="317" xfId="0" applyNumberFormat="1" applyFont="1" applyFill="1" applyBorder="1" applyAlignment="1">
      <alignment vertical="center"/>
    </xf>
    <xf numFmtId="10" fontId="65" fillId="31" borderId="321" xfId="2" applyNumberFormat="1" applyFont="1" applyFill="1" applyBorder="1" applyAlignment="1" applyProtection="1">
      <alignment horizontal="center" vertical="center"/>
    </xf>
    <xf numFmtId="10" fontId="65" fillId="31" borderId="322" xfId="0" applyNumberFormat="1" applyFont="1" applyFill="1" applyBorder="1" applyAlignment="1">
      <alignment horizontal="center" vertical="center"/>
    </xf>
    <xf numFmtId="165" fontId="65" fillId="31" borderId="327" xfId="1" applyNumberFormat="1" applyFont="1" applyFill="1" applyBorder="1" applyAlignment="1" applyProtection="1">
      <alignment vertical="center"/>
    </xf>
    <xf numFmtId="165" fontId="65" fillId="31" borderId="328" xfId="1" applyNumberFormat="1" applyFont="1" applyFill="1" applyBorder="1" applyAlignment="1" applyProtection="1">
      <alignment vertical="center"/>
    </xf>
    <xf numFmtId="0" fontId="36" fillId="0" borderId="0" xfId="0" applyFont="1"/>
    <xf numFmtId="0" fontId="36" fillId="0" borderId="413" xfId="0" applyFont="1" applyBorder="1"/>
    <xf numFmtId="0" fontId="36" fillId="0" borderId="0" xfId="0" applyFont="1" applyAlignment="1">
      <alignment vertical="center"/>
    </xf>
    <xf numFmtId="0" fontId="63" fillId="0" borderId="416" xfId="0" applyFont="1" applyBorder="1" applyAlignment="1">
      <alignment vertical="center"/>
    </xf>
    <xf numFmtId="0" fontId="63" fillId="0" borderId="508" xfId="0" applyFont="1" applyBorder="1" applyAlignment="1">
      <alignment vertical="center"/>
    </xf>
    <xf numFmtId="0" fontId="63" fillId="0" borderId="253" xfId="0" applyFont="1" applyBorder="1" applyAlignment="1">
      <alignment vertical="center"/>
    </xf>
    <xf numFmtId="0" fontId="63" fillId="0" borderId="509" xfId="0" applyFont="1" applyBorder="1" applyAlignment="1">
      <alignment vertical="center"/>
    </xf>
    <xf numFmtId="0" fontId="64" fillId="14" borderId="0" xfId="0" applyFont="1" applyFill="1" applyAlignment="1">
      <alignment horizontal="center" vertical="center"/>
    </xf>
    <xf numFmtId="0" fontId="0" fillId="2" borderId="214" xfId="0" applyFill="1" applyBorder="1"/>
    <xf numFmtId="0" fontId="0" fillId="2" borderId="0" xfId="0" applyFill="1"/>
    <xf numFmtId="0" fontId="0" fillId="2" borderId="413" xfId="0" applyFill="1" applyBorder="1"/>
    <xf numFmtId="0" fontId="69" fillId="0" borderId="416" xfId="0" applyFont="1" applyBorder="1" applyAlignment="1">
      <alignment vertical="center"/>
    </xf>
    <xf numFmtId="0" fontId="69" fillId="0" borderId="0" xfId="0" applyFont="1" applyAlignment="1">
      <alignment vertical="center"/>
    </xf>
    <xf numFmtId="0" fontId="0" fillId="2" borderId="238" xfId="0" applyFill="1" applyBorder="1"/>
    <xf numFmtId="0" fontId="64" fillId="15" borderId="0" xfId="0" applyFont="1" applyFill="1" applyAlignment="1">
      <alignment horizontal="center" vertical="center"/>
    </xf>
    <xf numFmtId="0" fontId="64" fillId="13" borderId="0" xfId="0" applyFont="1" applyFill="1" applyAlignment="1">
      <alignment horizontal="center" vertical="center"/>
    </xf>
    <xf numFmtId="0" fontId="63" fillId="15" borderId="0" xfId="0" applyFont="1" applyFill="1"/>
    <xf numFmtId="0" fontId="63" fillId="0" borderId="0" xfId="0" applyFont="1" applyAlignment="1">
      <alignment horizontal="center" vertical="center"/>
    </xf>
    <xf numFmtId="0" fontId="63" fillId="0" borderId="238" xfId="0" applyFont="1" applyBorder="1" applyAlignment="1">
      <alignment vertical="center"/>
    </xf>
    <xf numFmtId="165" fontId="36" fillId="0" borderId="0" xfId="1" applyNumberFormat="1" applyFont="1" applyBorder="1" applyAlignment="1" applyProtection="1">
      <alignment vertical="center"/>
    </xf>
    <xf numFmtId="0" fontId="63" fillId="0" borderId="330" xfId="0" applyFont="1" applyBorder="1" applyAlignment="1">
      <alignment vertical="center"/>
    </xf>
    <xf numFmtId="0" fontId="79" fillId="0" borderId="0" xfId="0" applyFont="1"/>
    <xf numFmtId="0" fontId="79" fillId="0" borderId="0" xfId="0" applyFont="1" applyAlignment="1">
      <alignment vertical="center"/>
    </xf>
    <xf numFmtId="0" fontId="75" fillId="0" borderId="0" xfId="0" applyFont="1"/>
    <xf numFmtId="0" fontId="75"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5" fillId="27" borderId="335" xfId="0" applyFont="1" applyFill="1" applyBorder="1" applyAlignment="1">
      <alignment horizontal="center" vertical="center" wrapText="1"/>
    </xf>
    <xf numFmtId="167" fontId="71" fillId="35" borderId="332" xfId="0" applyNumberFormat="1" applyFont="1" applyFill="1" applyBorder="1" applyAlignment="1">
      <alignment horizontal="center" vertical="top" wrapText="1"/>
    </xf>
    <xf numFmtId="167" fontId="86" fillId="35" borderId="332" xfId="0" applyNumberFormat="1" applyFont="1" applyFill="1" applyBorder="1" applyAlignment="1">
      <alignment horizontal="center" vertical="top" wrapText="1"/>
    </xf>
    <xf numFmtId="177" fontId="85" fillId="35" borderId="516" xfId="0" applyNumberFormat="1" applyFont="1" applyFill="1" applyBorder="1" applyAlignment="1">
      <alignment horizontal="center" vertical="top" wrapText="1"/>
    </xf>
    <xf numFmtId="167" fontId="71" fillId="35" borderId="335" xfId="0" applyNumberFormat="1" applyFont="1" applyFill="1" applyBorder="1" applyAlignment="1">
      <alignment horizontal="center" vertical="top" wrapText="1"/>
    </xf>
    <xf numFmtId="167" fontId="86" fillId="35" borderId="335" xfId="0" applyNumberFormat="1" applyFont="1" applyFill="1" applyBorder="1" applyAlignment="1">
      <alignment horizontal="center" vertical="top" wrapText="1"/>
    </xf>
    <xf numFmtId="177" fontId="85" fillId="35" borderId="438" xfId="0" applyNumberFormat="1" applyFont="1" applyFill="1" applyBorder="1" applyAlignment="1">
      <alignment horizontal="center" vertical="top" wrapText="1"/>
    </xf>
    <xf numFmtId="167" fontId="71" fillId="35" borderId="338" xfId="0" applyNumberFormat="1" applyFont="1" applyFill="1" applyBorder="1" applyAlignment="1">
      <alignment horizontal="center" vertical="top" wrapText="1"/>
    </xf>
    <xf numFmtId="167" fontId="86" fillId="35" borderId="338" xfId="0" applyNumberFormat="1" applyFont="1" applyFill="1" applyBorder="1" applyAlignment="1">
      <alignment horizontal="center" vertical="top" wrapText="1"/>
    </xf>
    <xf numFmtId="177" fontId="85" fillId="35" borderId="517" xfId="0" applyNumberFormat="1" applyFont="1" applyFill="1" applyBorder="1" applyAlignment="1">
      <alignment horizontal="center" vertical="top" wrapText="1"/>
    </xf>
    <xf numFmtId="0" fontId="58" fillId="0" borderId="464" xfId="0" applyFont="1" applyBorder="1" applyAlignment="1">
      <alignment horizontal="center" vertical="center"/>
    </xf>
    <xf numFmtId="0" fontId="58" fillId="0" borderId="518" xfId="0" applyFont="1" applyBorder="1" applyAlignment="1">
      <alignment horizontal="center" vertical="center"/>
    </xf>
    <xf numFmtId="0" fontId="72" fillId="0" borderId="357" xfId="0" applyFont="1" applyBorder="1" applyAlignment="1">
      <alignment horizontal="center" vertical="center"/>
    </xf>
    <xf numFmtId="0" fontId="72" fillId="0" borderId="332" xfId="0" applyFont="1" applyBorder="1" applyAlignment="1">
      <alignment horizontal="center" vertical="center"/>
    </xf>
    <xf numFmtId="2" fontId="72" fillId="0" borderId="332" xfId="0" applyNumberFormat="1" applyFont="1" applyBorder="1" applyAlignment="1">
      <alignment horizontal="center" vertical="center"/>
    </xf>
    <xf numFmtId="187" fontId="72" fillId="0" borderId="516" xfId="0" applyNumberFormat="1" applyFont="1" applyBorder="1" applyAlignment="1">
      <alignment horizontal="center" vertical="center"/>
    </xf>
    <xf numFmtId="0" fontId="72" fillId="0" borderId="358" xfId="0" applyFont="1" applyBorder="1" applyAlignment="1">
      <alignment horizontal="center" vertical="center"/>
    </xf>
    <xf numFmtId="0" fontId="72" fillId="0" borderId="335" xfId="0" applyFont="1" applyBorder="1" applyAlignment="1">
      <alignment horizontal="center" vertical="center"/>
    </xf>
    <xf numFmtId="2" fontId="72" fillId="0" borderId="335" xfId="0" applyNumberFormat="1" applyFont="1" applyBorder="1" applyAlignment="1">
      <alignment horizontal="center" vertical="center"/>
    </xf>
    <xf numFmtId="187" fontId="72" fillId="0" borderId="438" xfId="0" applyNumberFormat="1" applyFont="1" applyBorder="1" applyAlignment="1">
      <alignment horizontal="center" vertical="center"/>
    </xf>
    <xf numFmtId="0" fontId="72" fillId="0" borderId="359" xfId="0" applyFont="1" applyBorder="1" applyAlignment="1">
      <alignment horizontal="center" vertical="center"/>
    </xf>
    <xf numFmtId="0" fontId="72" fillId="0" borderId="338" xfId="0" applyFont="1" applyBorder="1" applyAlignment="1">
      <alignment horizontal="center" vertical="center"/>
    </xf>
    <xf numFmtId="2" fontId="72" fillId="0" borderId="338" xfId="0" applyNumberFormat="1" applyFont="1" applyBorder="1" applyAlignment="1">
      <alignment horizontal="center" vertical="center"/>
    </xf>
    <xf numFmtId="187" fontId="72" fillId="0" borderId="517" xfId="0" applyNumberFormat="1" applyFont="1" applyBorder="1" applyAlignment="1">
      <alignment horizontal="center" vertical="center"/>
    </xf>
    <xf numFmtId="0" fontId="18" fillId="16" borderId="73" xfId="0" applyFont="1" applyFill="1" applyBorder="1" applyAlignment="1">
      <alignment horizontal="center" vertical="center" wrapText="1"/>
    </xf>
    <xf numFmtId="165" fontId="0" fillId="10" borderId="519" xfId="1" applyNumberFormat="1" applyFont="1" applyFill="1" applyBorder="1"/>
    <xf numFmtId="165" fontId="0" fillId="10" borderId="56" xfId="1" applyNumberFormat="1" applyFont="1" applyFill="1" applyBorder="1"/>
    <xf numFmtId="0" fontId="0" fillId="0" borderId="525" xfId="0" applyBorder="1"/>
    <xf numFmtId="0" fontId="0" fillId="0" borderId="526" xfId="0" applyBorder="1"/>
    <xf numFmtId="0" fontId="0" fillId="0" borderId="527" xfId="0" applyBorder="1"/>
    <xf numFmtId="0" fontId="0" fillId="0" borderId="528" xfId="0" applyBorder="1"/>
    <xf numFmtId="0" fontId="127" fillId="0" borderId="0" xfId="0" applyFont="1"/>
    <xf numFmtId="0" fontId="127" fillId="0" borderId="0" xfId="0" applyFont="1" applyAlignment="1">
      <alignment vertical="top"/>
    </xf>
    <xf numFmtId="0" fontId="127" fillId="0" borderId="0" xfId="0" applyFont="1" applyAlignment="1">
      <alignment horizontal="left"/>
    </xf>
    <xf numFmtId="0" fontId="128" fillId="0" borderId="0" xfId="0" applyFont="1"/>
    <xf numFmtId="0" fontId="129" fillId="0" borderId="0" xfId="0" applyFont="1"/>
    <xf numFmtId="0" fontId="127" fillId="0" borderId="0" xfId="0" applyFont="1" applyAlignment="1">
      <alignment vertical="center"/>
    </xf>
    <xf numFmtId="0" fontId="128" fillId="0" borderId="0" xfId="0" applyFont="1" applyAlignment="1">
      <alignment vertical="center"/>
    </xf>
    <xf numFmtId="0" fontId="129" fillId="0" borderId="0" xfId="0" applyFont="1" applyAlignment="1">
      <alignment vertical="center"/>
    </xf>
    <xf numFmtId="0" fontId="129" fillId="0" borderId="0" xfId="0" applyFont="1" applyAlignment="1">
      <alignment horizontal="left" vertical="top"/>
    </xf>
    <xf numFmtId="0" fontId="130" fillId="0" borderId="0" xfId="0" applyFont="1" applyAlignment="1">
      <alignment horizontal="left" vertical="top"/>
    </xf>
    <xf numFmtId="0" fontId="131" fillId="0" borderId="0" xfId="0" applyFont="1" applyAlignment="1">
      <alignment vertical="top"/>
    </xf>
    <xf numFmtId="0" fontId="132" fillId="0" borderId="0" xfId="0" applyFont="1" applyAlignment="1">
      <alignment vertical="top"/>
    </xf>
    <xf numFmtId="0" fontId="129" fillId="0" borderId="0" xfId="0" applyFont="1" applyAlignment="1">
      <alignment vertical="top"/>
    </xf>
    <xf numFmtId="0" fontId="133" fillId="0" borderId="0" xfId="0" applyFont="1" applyAlignment="1">
      <alignment horizontal="left" vertical="top" readingOrder="1"/>
    </xf>
    <xf numFmtId="0" fontId="133" fillId="0" borderId="530" xfId="0" applyFont="1" applyBorder="1" applyAlignment="1">
      <alignment horizontal="left" vertical="top" readingOrder="1"/>
    </xf>
    <xf numFmtId="0" fontId="133" fillId="0" borderId="531" xfId="0" applyFont="1" applyBorder="1" applyAlignment="1">
      <alignment horizontal="left" vertical="top" readingOrder="1"/>
    </xf>
    <xf numFmtId="0" fontId="133" fillId="0" borderId="532" xfId="0" applyFont="1" applyBorder="1" applyAlignment="1">
      <alignment horizontal="left" vertical="top" readingOrder="1"/>
    </xf>
    <xf numFmtId="0" fontId="134" fillId="0" borderId="0" xfId="0" applyFont="1"/>
    <xf numFmtId="0" fontId="127" fillId="0" borderId="0" xfId="0" quotePrefix="1" applyFont="1" applyAlignment="1">
      <alignment vertical="center"/>
    </xf>
    <xf numFmtId="0" fontId="127" fillId="0" borderId="0" xfId="0" applyFont="1" applyAlignment="1">
      <alignment vertical="top" wrapText="1"/>
    </xf>
    <xf numFmtId="0" fontId="135" fillId="0" borderId="173" xfId="0" applyFont="1" applyBorder="1" applyAlignment="1">
      <alignment horizontal="center" vertical="center" wrapText="1"/>
    </xf>
    <xf numFmtId="0" fontId="136" fillId="0" borderId="0" xfId="0" applyFont="1" applyAlignment="1">
      <alignment horizontal="center" vertical="center"/>
    </xf>
    <xf numFmtId="0" fontId="136" fillId="0" borderId="0" xfId="0" applyFont="1" applyAlignment="1">
      <alignment horizontal="center" vertical="center" wrapText="1"/>
    </xf>
    <xf numFmtId="0" fontId="126" fillId="0" borderId="533" xfId="0" applyFont="1" applyBorder="1" applyAlignment="1">
      <alignment horizontal="center" vertical="center"/>
    </xf>
    <xf numFmtId="49" fontId="137" fillId="0" borderId="131" xfId="7" applyNumberFormat="1" applyFont="1" applyBorder="1" applyAlignment="1">
      <alignment horizontal="center" vertical="center"/>
    </xf>
    <xf numFmtId="168" fontId="135" fillId="0" borderId="173" xfId="0" applyNumberFormat="1" applyFont="1" applyBorder="1" applyAlignment="1">
      <alignment horizontal="center" vertical="center" wrapText="1"/>
    </xf>
    <xf numFmtId="49" fontId="137" fillId="0" borderId="534" xfId="7" applyNumberFormat="1" applyFont="1" applyBorder="1" applyAlignment="1">
      <alignment horizontal="center" vertical="center"/>
    </xf>
    <xf numFmtId="0" fontId="126" fillId="0" borderId="173" xfId="0" applyFont="1" applyBorder="1" applyAlignment="1">
      <alignment horizontal="center" vertical="center"/>
    </xf>
    <xf numFmtId="0" fontId="138" fillId="0" borderId="0" xfId="0" applyFont="1" applyAlignment="1">
      <alignment vertical="center"/>
    </xf>
    <xf numFmtId="0" fontId="138" fillId="0" borderId="0" xfId="0" applyFont="1" applyAlignment="1">
      <alignment vertical="center" wrapText="1"/>
    </xf>
    <xf numFmtId="0" fontId="139" fillId="13" borderId="7" xfId="0" quotePrefix="1" applyFont="1" applyFill="1" applyBorder="1" applyAlignment="1">
      <alignment horizontal="center" vertical="center" wrapText="1"/>
    </xf>
    <xf numFmtId="0" fontId="139" fillId="13" borderId="6" xfId="0" quotePrefix="1" applyFont="1" applyFill="1" applyBorder="1" applyAlignment="1">
      <alignment horizontal="center" vertical="center" wrapText="1"/>
    </xf>
    <xf numFmtId="0" fontId="139" fillId="13" borderId="448" xfId="0" quotePrefix="1" applyFont="1" applyFill="1" applyBorder="1" applyAlignment="1">
      <alignment horizontal="center" vertical="center" wrapText="1"/>
    </xf>
    <xf numFmtId="0" fontId="139" fillId="13" borderId="535" xfId="0" quotePrefix="1" applyFont="1" applyFill="1" applyBorder="1" applyAlignment="1">
      <alignment horizontal="center" vertical="center" wrapText="1"/>
    </xf>
    <xf numFmtId="0" fontId="139" fillId="13" borderId="536" xfId="0" quotePrefix="1" applyFont="1" applyFill="1" applyBorder="1" applyAlignment="1">
      <alignment horizontal="center" vertical="center" wrapText="1"/>
    </xf>
    <xf numFmtId="0" fontId="139" fillId="13" borderId="537" xfId="0" quotePrefix="1" applyFont="1" applyFill="1" applyBorder="1" applyAlignment="1">
      <alignment horizontal="center" vertical="center" wrapText="1"/>
    </xf>
    <xf numFmtId="0" fontId="139" fillId="13" borderId="538" xfId="0" quotePrefix="1" applyFont="1" applyFill="1" applyBorder="1" applyAlignment="1">
      <alignment horizontal="center" vertical="center" wrapText="1"/>
    </xf>
    <xf numFmtId="0" fontId="139" fillId="13" borderId="539" xfId="0" quotePrefix="1" applyFont="1" applyFill="1" applyBorder="1" applyAlignment="1">
      <alignment horizontal="center" vertical="center" wrapText="1"/>
    </xf>
    <xf numFmtId="0" fontId="139" fillId="13" borderId="142" xfId="0" quotePrefix="1" applyFont="1" applyFill="1" applyBorder="1" applyAlignment="1">
      <alignment horizontal="center" vertical="center" wrapText="1"/>
    </xf>
    <xf numFmtId="0" fontId="139" fillId="13" borderId="540" xfId="0" quotePrefix="1" applyFont="1" applyFill="1" applyBorder="1" applyAlignment="1">
      <alignment horizontal="center" vertical="center" wrapText="1"/>
    </xf>
    <xf numFmtId="0" fontId="140" fillId="0" borderId="0" xfId="0" applyFont="1" applyAlignment="1">
      <alignment vertical="center"/>
    </xf>
    <xf numFmtId="0" fontId="141" fillId="0" borderId="168" xfId="0" quotePrefix="1" applyFont="1" applyBorder="1" applyAlignment="1">
      <alignment vertical="center"/>
    </xf>
    <xf numFmtId="0" fontId="141" fillId="0" borderId="0" xfId="0" applyFont="1" applyAlignment="1">
      <alignment horizontal="center" vertical="center"/>
    </xf>
    <xf numFmtId="0" fontId="141" fillId="0" borderId="168" xfId="0" applyFont="1" applyBorder="1" applyAlignment="1">
      <alignment horizontal="center" vertical="center"/>
    </xf>
    <xf numFmtId="0" fontId="128" fillId="0" borderId="0" xfId="0" applyFont="1" applyAlignment="1">
      <alignment horizontal="left" vertical="top"/>
    </xf>
    <xf numFmtId="0" fontId="128" fillId="0" borderId="0" xfId="0" applyFont="1" applyAlignment="1">
      <alignment vertical="top"/>
    </xf>
    <xf numFmtId="0" fontId="142" fillId="0" borderId="0" xfId="0" applyFont="1" applyAlignment="1">
      <alignment horizontal="left" vertical="top"/>
    </xf>
    <xf numFmtId="0" fontId="142" fillId="0" borderId="0" xfId="0" applyFont="1" applyAlignment="1">
      <alignment horizontal="left" vertical="top" wrapText="1"/>
    </xf>
    <xf numFmtId="0" fontId="0" fillId="0" borderId="0" xfId="0" applyAlignment="1">
      <alignment horizontal="left" vertical="center" wrapText="1"/>
    </xf>
    <xf numFmtId="38" fontId="28" fillId="2" borderId="482" xfId="0" applyNumberFormat="1" applyFont="1" applyFill="1" applyBorder="1" applyAlignment="1">
      <alignment horizontal="center" vertical="center"/>
    </xf>
    <xf numFmtId="0" fontId="6" fillId="0" borderId="45"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21" fillId="12" borderId="550" xfId="0" quotePrefix="1" applyFont="1" applyFill="1" applyBorder="1" applyAlignment="1">
      <alignment horizontal="center" vertical="center" wrapText="1"/>
    </xf>
    <xf numFmtId="15" fontId="0" fillId="0" borderId="0" xfId="0" applyNumberFormat="1" applyAlignment="1">
      <alignment horizontal="center" vertical="center" wrapText="1"/>
    </xf>
    <xf numFmtId="15" fontId="0" fillId="4" borderId="0" xfId="0" applyNumberFormat="1" applyFill="1" applyAlignment="1">
      <alignment horizontal="center" vertical="center" wrapText="1"/>
    </xf>
    <xf numFmtId="8" fontId="0" fillId="0" borderId="0" xfId="0" applyNumberFormat="1" applyAlignment="1">
      <alignment horizontal="center" vertical="center"/>
    </xf>
    <xf numFmtId="15" fontId="0" fillId="0" borderId="0" xfId="0" applyNumberFormat="1" applyAlignment="1">
      <alignment horizontal="center" vertical="center"/>
    </xf>
    <xf numFmtId="43" fontId="0" fillId="0" borderId="0" xfId="1" applyFont="1" applyAlignment="1">
      <alignment horizontal="center" vertical="center"/>
    </xf>
    <xf numFmtId="0" fontId="0" fillId="0" borderId="0" xfId="0" applyAlignment="1">
      <alignment horizontal="left" vertical="center"/>
    </xf>
    <xf numFmtId="15" fontId="0" fillId="0" borderId="0" xfId="1" applyNumberFormat="1" applyFont="1" applyAlignment="1">
      <alignment horizontal="center" vertical="center"/>
    </xf>
    <xf numFmtId="8" fontId="0" fillId="0" borderId="0" xfId="0" applyNumberFormat="1" applyAlignment="1">
      <alignment horizontal="center"/>
    </xf>
    <xf numFmtId="15" fontId="0" fillId="0" borderId="0" xfId="1" applyNumberFormat="1" applyFont="1" applyAlignment="1">
      <alignment horizontal="center"/>
    </xf>
    <xf numFmtId="43" fontId="0" fillId="0" borderId="0" xfId="1" applyFont="1" applyAlignment="1">
      <alignment horizontal="center"/>
    </xf>
    <xf numFmtId="43" fontId="0" fillId="4" borderId="0" xfId="1" applyFont="1" applyFill="1" applyAlignment="1">
      <alignment horizontal="center"/>
    </xf>
    <xf numFmtId="0" fontId="0" fillId="0" borderId="0" xfId="0" applyAlignment="1">
      <alignment horizontal="left"/>
    </xf>
    <xf numFmtId="43" fontId="0" fillId="0" borderId="0" xfId="1" applyFont="1" applyAlignment="1">
      <alignment horizontal="left"/>
    </xf>
    <xf numFmtId="43" fontId="0" fillId="0" borderId="0" xfId="1" applyFont="1" applyAlignment="1">
      <alignment horizontal="left" vertical="center"/>
    </xf>
    <xf numFmtId="43" fontId="0" fillId="4" borderId="0" xfId="1" applyFont="1" applyFill="1" applyAlignment="1">
      <alignment horizontal="center" vertical="center"/>
    </xf>
    <xf numFmtId="10" fontId="0" fillId="0" borderId="0" xfId="2" applyNumberFormat="1" applyFont="1"/>
    <xf numFmtId="190" fontId="0" fillId="0" borderId="0" xfId="0" applyNumberFormat="1" applyAlignment="1">
      <alignment horizontal="center" vertical="center"/>
    </xf>
    <xf numFmtId="0" fontId="0" fillId="42" borderId="0" xfId="0" applyFill="1" applyAlignment="1">
      <alignment horizontal="center"/>
    </xf>
    <xf numFmtId="0" fontId="0" fillId="42" borderId="0" xfId="0" applyFill="1" applyAlignment="1">
      <alignment horizontal="left"/>
    </xf>
    <xf numFmtId="8" fontId="0" fillId="42" borderId="0" xfId="0" applyNumberFormat="1" applyFill="1" applyAlignment="1">
      <alignment horizontal="center"/>
    </xf>
    <xf numFmtId="15" fontId="0" fillId="42" borderId="0" xfId="0" applyNumberFormat="1" applyFill="1" applyAlignment="1">
      <alignment horizontal="center"/>
    </xf>
    <xf numFmtId="15" fontId="0" fillId="42" borderId="0" xfId="1" applyNumberFormat="1" applyFont="1" applyFill="1" applyAlignment="1">
      <alignment horizontal="center"/>
    </xf>
    <xf numFmtId="43" fontId="0" fillId="42" borderId="0" xfId="1" applyFont="1" applyFill="1" applyAlignment="1">
      <alignment horizontal="left"/>
    </xf>
    <xf numFmtId="43" fontId="0" fillId="42" borderId="0" xfId="1" applyFont="1" applyFill="1" applyAlignment="1">
      <alignment horizontal="center"/>
    </xf>
    <xf numFmtId="0" fontId="0" fillId="42" borderId="0" xfId="0" applyFill="1" applyAlignment="1">
      <alignment horizontal="center" vertical="center"/>
    </xf>
    <xf numFmtId="0" fontId="0" fillId="42" borderId="0" xfId="0" applyFill="1" applyAlignment="1">
      <alignment horizontal="left" vertical="center"/>
    </xf>
    <xf numFmtId="8" fontId="0" fillId="42" borderId="0" xfId="0" applyNumberFormat="1" applyFill="1" applyAlignment="1">
      <alignment horizontal="center" vertical="center"/>
    </xf>
    <xf numFmtId="15" fontId="0" fillId="42" borderId="0" xfId="0" applyNumberFormat="1" applyFill="1" applyAlignment="1">
      <alignment horizontal="center" vertical="center"/>
    </xf>
    <xf numFmtId="15" fontId="0" fillId="42" borderId="0" xfId="1" applyNumberFormat="1" applyFont="1" applyFill="1" applyAlignment="1">
      <alignment horizontal="center" vertical="center"/>
    </xf>
    <xf numFmtId="43" fontId="0" fillId="42" borderId="0" xfId="1" applyFont="1" applyFill="1" applyAlignment="1">
      <alignment horizontal="left" vertical="center"/>
    </xf>
    <xf numFmtId="15" fontId="35" fillId="17" borderId="0" xfId="0" applyNumberFormat="1" applyFont="1" applyFill="1" applyAlignment="1">
      <alignment horizontal="center" vertical="center"/>
    </xf>
    <xf numFmtId="0" fontId="32" fillId="15" borderId="173" xfId="0" applyFont="1" applyFill="1" applyBorder="1" applyAlignment="1">
      <alignment horizontal="center" vertical="center" wrapText="1"/>
    </xf>
    <xf numFmtId="0" fontId="0" fillId="0" borderId="173" xfId="0" quotePrefix="1" applyBorder="1" applyAlignment="1">
      <alignment horizontal="left" vertical="center"/>
    </xf>
    <xf numFmtId="15" fontId="128" fillId="0" borderId="0" xfId="0" applyNumberFormat="1" applyFont="1" applyAlignment="1">
      <alignment horizontal="left" vertical="top"/>
    </xf>
    <xf numFmtId="0" fontId="135" fillId="0" borderId="173" xfId="0" applyFont="1" applyBorder="1" applyAlignment="1" applyProtection="1">
      <alignment horizontal="center" vertical="center" wrapText="1"/>
      <protection locked="0"/>
    </xf>
    <xf numFmtId="0" fontId="135" fillId="19" borderId="173" xfId="0" applyFont="1" applyFill="1" applyBorder="1" applyAlignment="1">
      <alignment horizontal="center" vertical="center" wrapText="1"/>
    </xf>
    <xf numFmtId="1" fontId="48" fillId="0" borderId="32" xfId="0" applyNumberFormat="1" applyFont="1" applyBorder="1" applyAlignment="1">
      <alignment horizontal="center" vertical="center"/>
    </xf>
    <xf numFmtId="17" fontId="47" fillId="0" borderId="32" xfId="0" applyNumberFormat="1" applyFont="1" applyBorder="1" applyAlignment="1">
      <alignment horizontal="center" vertical="center" textRotation="90"/>
    </xf>
    <xf numFmtId="17" fontId="47" fillId="0" borderId="56" xfId="0" applyNumberFormat="1" applyFont="1" applyBorder="1" applyAlignment="1">
      <alignment horizontal="center" vertical="center" textRotation="90"/>
    </xf>
    <xf numFmtId="1" fontId="48" fillId="0" borderId="60" xfId="0" applyNumberFormat="1" applyFont="1" applyBorder="1" applyAlignment="1">
      <alignment horizontal="center" vertical="center"/>
    </xf>
    <xf numFmtId="1" fontId="48" fillId="0" borderId="147" xfId="0" applyNumberFormat="1" applyFont="1" applyBorder="1" applyAlignment="1">
      <alignment horizontal="center" vertical="center"/>
    </xf>
    <xf numFmtId="0" fontId="23" fillId="12" borderId="90" xfId="0" applyFont="1" applyFill="1" applyBorder="1" applyAlignment="1">
      <alignment horizontal="left" vertical="top" wrapText="1"/>
    </xf>
    <xf numFmtId="0" fontId="23" fillId="12" borderId="183" xfId="0" applyFont="1" applyFill="1" applyBorder="1" applyAlignment="1">
      <alignment horizontal="left" vertical="top" wrapText="1"/>
    </xf>
    <xf numFmtId="168" fontId="0" fillId="0" borderId="0" xfId="0" applyNumberFormat="1" applyAlignment="1">
      <alignment vertical="center"/>
    </xf>
    <xf numFmtId="168" fontId="6" fillId="0" borderId="8" xfId="0" applyNumberFormat="1" applyFont="1" applyBorder="1" applyAlignment="1">
      <alignment vertical="center"/>
    </xf>
    <xf numFmtId="0" fontId="12" fillId="0" borderId="12" xfId="0" applyFont="1" applyBorder="1" applyAlignment="1">
      <alignment horizontal="center" vertical="center"/>
    </xf>
    <xf numFmtId="0" fontId="6" fillId="0" borderId="1" xfId="0" applyFont="1" applyBorder="1" applyAlignment="1">
      <alignment horizontal="center" vertical="center"/>
    </xf>
    <xf numFmtId="168" fontId="6" fillId="0" borderId="23" xfId="0" applyNumberFormat="1" applyFont="1" applyBorder="1" applyAlignment="1">
      <alignment horizontal="center" vertical="center"/>
    </xf>
    <xf numFmtId="0" fontId="6" fillId="3" borderId="17" xfId="0" applyFont="1" applyFill="1" applyBorder="1" applyAlignment="1">
      <alignment horizontal="center" vertical="center"/>
    </xf>
    <xf numFmtId="0" fontId="6" fillId="0" borderId="6" xfId="0" applyFont="1" applyBorder="1" applyAlignment="1">
      <alignment horizontal="center" vertical="center"/>
    </xf>
    <xf numFmtId="0" fontId="6" fillId="0" borderId="17" xfId="0" applyFont="1" applyBorder="1" applyAlignment="1">
      <alignment horizontal="center" vertical="center"/>
    </xf>
    <xf numFmtId="0" fontId="6" fillId="0" borderId="7" xfId="0" applyFont="1" applyBorder="1" applyAlignment="1">
      <alignment horizontal="center" vertical="center"/>
    </xf>
    <xf numFmtId="0" fontId="2" fillId="0" borderId="11" xfId="0" applyFont="1" applyBorder="1" applyAlignment="1">
      <alignment horizontal="center" vertical="center"/>
    </xf>
    <xf numFmtId="17" fontId="6" fillId="0" borderId="5" xfId="0" applyNumberFormat="1" applyFont="1" applyBorder="1" applyAlignment="1">
      <alignment horizontal="center" vertical="center"/>
    </xf>
    <xf numFmtId="165" fontId="0" fillId="3" borderId="0" xfId="1" applyNumberFormat="1" applyFont="1" applyFill="1" applyAlignment="1">
      <alignment vertical="center"/>
    </xf>
    <xf numFmtId="170" fontId="7" fillId="0" borderId="0" xfId="0" applyNumberFormat="1" applyFont="1" applyAlignment="1">
      <alignment vertical="center"/>
    </xf>
    <xf numFmtId="0" fontId="7" fillId="0" borderId="0" xfId="0" applyFont="1" applyAlignment="1">
      <alignment horizontal="center" vertical="center"/>
    </xf>
    <xf numFmtId="166" fontId="7" fillId="0" borderId="0" xfId="2" applyNumberFormat="1" applyFont="1" applyAlignment="1">
      <alignment horizontal="center" vertical="center"/>
    </xf>
    <xf numFmtId="170" fontId="7" fillId="3" borderId="0" xfId="0" applyNumberFormat="1" applyFont="1" applyFill="1" applyAlignment="1">
      <alignment vertical="center"/>
    </xf>
    <xf numFmtId="0" fontId="5" fillId="0" borderId="0" xfId="0" applyFont="1" applyAlignment="1">
      <alignment vertical="center"/>
    </xf>
    <xf numFmtId="172" fontId="7" fillId="0" borderId="0" xfId="0" applyNumberFormat="1" applyFont="1" applyAlignment="1">
      <alignment vertical="center"/>
    </xf>
    <xf numFmtId="170" fontId="9" fillId="0" borderId="0" xfId="0" applyNumberFormat="1" applyFont="1" applyAlignment="1">
      <alignment vertical="center"/>
    </xf>
    <xf numFmtId="168" fontId="7" fillId="0" borderId="0" xfId="0" applyNumberFormat="1" applyFont="1" applyAlignment="1">
      <alignment vertical="center"/>
    </xf>
    <xf numFmtId="0" fontId="7" fillId="0" borderId="0" xfId="0" applyFont="1" applyAlignment="1">
      <alignment vertical="center"/>
    </xf>
    <xf numFmtId="17" fontId="0" fillId="3" borderId="21" xfId="0" applyNumberFormat="1" applyFill="1" applyBorder="1" applyAlignment="1">
      <alignment vertical="center"/>
    </xf>
    <xf numFmtId="17" fontId="0" fillId="3" borderId="22" xfId="0" applyNumberFormat="1" applyFill="1" applyBorder="1" applyAlignment="1">
      <alignment vertical="center"/>
    </xf>
    <xf numFmtId="17" fontId="0" fillId="0" borderId="0" xfId="0" applyNumberFormat="1" applyAlignment="1">
      <alignment vertical="center"/>
    </xf>
    <xf numFmtId="168" fontId="11" fillId="0" borderId="0" xfId="0" applyNumberFormat="1" applyFont="1" applyAlignment="1">
      <alignment vertical="center"/>
    </xf>
    <xf numFmtId="168" fontId="2" fillId="0" borderId="0" xfId="0" applyNumberFormat="1" applyFont="1" applyAlignment="1">
      <alignment horizontal="left" vertical="center"/>
    </xf>
    <xf numFmtId="168" fontId="2" fillId="0" borderId="0" xfId="0" applyNumberFormat="1" applyFont="1" applyAlignment="1">
      <alignment horizontal="center" vertical="center"/>
    </xf>
    <xf numFmtId="9" fontId="0" fillId="0" borderId="0" xfId="2" applyFont="1" applyFill="1" applyBorder="1" applyAlignment="1">
      <alignment horizontal="center" vertical="center"/>
    </xf>
    <xf numFmtId="10" fontId="0" fillId="0" borderId="0" xfId="2" applyNumberFormat="1" applyFont="1" applyFill="1" applyBorder="1" applyAlignment="1">
      <alignment horizontal="center" vertical="center"/>
    </xf>
    <xf numFmtId="37" fontId="0" fillId="0" borderId="0" xfId="0" applyNumberFormat="1" applyAlignment="1">
      <alignment vertical="center"/>
    </xf>
    <xf numFmtId="0" fontId="59" fillId="10" borderId="394" xfId="0" applyFont="1" applyFill="1" applyBorder="1" applyAlignment="1">
      <alignment horizontal="left" vertical="center"/>
    </xf>
    <xf numFmtId="167" fontId="0" fillId="0" borderId="551" xfId="0" applyNumberFormat="1" applyBorder="1"/>
    <xf numFmtId="2" fontId="0" fillId="0" borderId="33" xfId="0" applyNumberFormat="1" applyBorder="1"/>
    <xf numFmtId="37" fontId="72" fillId="0" borderId="219" xfId="0" applyNumberFormat="1" applyFont="1" applyBorder="1" applyAlignment="1">
      <alignment horizontal="center" vertical="center"/>
    </xf>
    <xf numFmtId="37" fontId="72" fillId="0" borderId="218" xfId="0" applyNumberFormat="1" applyFont="1" applyBorder="1" applyAlignment="1">
      <alignment horizontal="center" vertical="center"/>
    </xf>
    <xf numFmtId="167" fontId="72" fillId="0" borderId="219" xfId="0" applyNumberFormat="1" applyFont="1" applyBorder="1" applyAlignment="1">
      <alignment horizontal="center" vertical="center"/>
    </xf>
    <xf numFmtId="38" fontId="72" fillId="0" borderId="355" xfId="0" applyNumberFormat="1" applyFont="1" applyBorder="1" applyAlignment="1">
      <alignment horizontal="center" vertical="center"/>
    </xf>
    <xf numFmtId="0" fontId="0" fillId="0" borderId="131" xfId="0" applyBorder="1" applyAlignment="1">
      <alignment horizontal="center" vertical="center"/>
    </xf>
    <xf numFmtId="0" fontId="0" fillId="0" borderId="132" xfId="0" applyBorder="1" applyAlignment="1">
      <alignment horizontal="center" vertical="center"/>
    </xf>
    <xf numFmtId="0" fontId="2" fillId="0" borderId="130" xfId="0" applyFont="1" applyBorder="1" applyAlignment="1">
      <alignment horizontal="left" vertical="center"/>
    </xf>
    <xf numFmtId="168" fontId="2" fillId="0" borderId="131" xfId="0" applyNumberFormat="1" applyFont="1" applyBorder="1" applyAlignment="1">
      <alignment horizontal="center" vertical="center"/>
    </xf>
    <xf numFmtId="168" fontId="0" fillId="0" borderId="131" xfId="0" applyNumberFormat="1" applyBorder="1" applyAlignment="1">
      <alignment horizontal="center" vertical="center"/>
    </xf>
    <xf numFmtId="174" fontId="78" fillId="0" borderId="383" xfId="1" applyNumberFormat="1" applyFont="1" applyFill="1" applyBorder="1" applyAlignment="1" applyProtection="1">
      <alignment horizontal="center" vertical="center"/>
    </xf>
    <xf numFmtId="174" fontId="78" fillId="0" borderId="384" xfId="1" applyNumberFormat="1" applyFont="1" applyFill="1" applyBorder="1" applyAlignment="1" applyProtection="1">
      <alignment horizontal="center" vertical="center"/>
    </xf>
    <xf numFmtId="0" fontId="0" fillId="10" borderId="173" xfId="0" quotePrefix="1" applyFill="1" applyBorder="1" applyAlignment="1">
      <alignment horizontal="center" vertical="center"/>
    </xf>
    <xf numFmtId="0" fontId="0" fillId="10" borderId="173" xfId="0" applyFill="1" applyBorder="1" applyAlignment="1">
      <alignment horizontal="center" vertical="center"/>
    </xf>
    <xf numFmtId="49" fontId="137" fillId="0" borderId="552" xfId="7" applyNumberFormat="1" applyFont="1" applyBorder="1" applyAlignment="1">
      <alignment horizontal="center" vertical="center"/>
    </xf>
    <xf numFmtId="0" fontId="135" fillId="0" borderId="84" xfId="0" applyFont="1" applyBorder="1" applyAlignment="1">
      <alignment horizontal="center" vertical="center" wrapText="1"/>
    </xf>
    <xf numFmtId="0" fontId="139" fillId="13" borderId="553" xfId="0" applyFont="1" applyFill="1" applyBorder="1" applyAlignment="1">
      <alignment horizontal="center" vertical="center" wrapText="1"/>
    </xf>
    <xf numFmtId="0" fontId="139" fillId="13" borderId="554" xfId="0" quotePrefix="1" applyFont="1" applyFill="1" applyBorder="1" applyAlignment="1">
      <alignment horizontal="center" vertical="center" wrapText="1"/>
    </xf>
    <xf numFmtId="0" fontId="126" fillId="0" borderId="555" xfId="0" applyFont="1" applyBorder="1" applyAlignment="1">
      <alignment horizontal="center" vertical="center"/>
    </xf>
    <xf numFmtId="0" fontId="144" fillId="0" borderId="173" xfId="0" applyFont="1" applyBorder="1" applyAlignment="1">
      <alignment horizontal="center" vertical="center" wrapText="1"/>
    </xf>
    <xf numFmtId="0" fontId="135" fillId="0" borderId="139" xfId="0" applyFont="1" applyBorder="1" applyAlignment="1">
      <alignment horizontal="center" vertical="center" wrapText="1"/>
    </xf>
    <xf numFmtId="0" fontId="139" fillId="13" borderId="23" xfId="0" quotePrefix="1" applyFont="1" applyFill="1" applyBorder="1" applyAlignment="1">
      <alignment horizontal="center" vertical="center" wrapText="1"/>
    </xf>
    <xf numFmtId="0" fontId="139" fillId="13" borderId="91" xfId="0" quotePrefix="1" applyFont="1" applyFill="1" applyBorder="1" applyAlignment="1">
      <alignment horizontal="center" vertical="center" wrapText="1"/>
    </xf>
    <xf numFmtId="49" fontId="144" fillId="0" borderId="173" xfId="7" applyNumberFormat="1" applyFont="1" applyBorder="1" applyAlignment="1">
      <alignment horizontal="center" vertical="center" wrapText="1"/>
    </xf>
    <xf numFmtId="0" fontId="86" fillId="35" borderId="357" xfId="0" applyFont="1" applyFill="1" applyBorder="1" applyAlignment="1">
      <alignment horizontal="center" vertical="center" wrapText="1"/>
    </xf>
    <xf numFmtId="0" fontId="86" fillId="35" borderId="358" xfId="0" applyFont="1" applyFill="1" applyBorder="1" applyAlignment="1">
      <alignment horizontal="center" vertical="center" wrapText="1"/>
    </xf>
    <xf numFmtId="0" fontId="86" fillId="35" borderId="359"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23" xfId="0" applyFont="1" applyBorder="1" applyAlignment="1">
      <alignment horizontal="center" vertical="center"/>
    </xf>
    <xf numFmtId="0" fontId="5" fillId="0" borderId="0" xfId="0" applyFont="1" applyAlignment="1">
      <alignment horizontal="center" vertical="center"/>
    </xf>
    <xf numFmtId="17" fontId="0" fillId="0" borderId="0" xfId="0" applyNumberFormat="1" applyAlignment="1">
      <alignment horizontal="center" vertical="center"/>
    </xf>
    <xf numFmtId="17" fontId="0" fillId="3" borderId="21" xfId="0" applyNumberFormat="1" applyFill="1" applyBorder="1" applyAlignment="1">
      <alignment horizontal="center" vertical="center"/>
    </xf>
    <xf numFmtId="43" fontId="7" fillId="3" borderId="0" xfId="1" applyFont="1" applyFill="1" applyAlignment="1">
      <alignment horizontal="center" vertical="center"/>
    </xf>
    <xf numFmtId="43" fontId="7" fillId="0" borderId="0" xfId="1" applyFont="1" applyAlignment="1">
      <alignment horizontal="center" vertical="center"/>
    </xf>
    <xf numFmtId="43" fontId="0" fillId="3" borderId="0" xfId="1" applyFont="1" applyFill="1" applyAlignment="1">
      <alignment horizontal="center" vertical="center"/>
    </xf>
    <xf numFmtId="43" fontId="9" fillId="0" borderId="0" xfId="1" applyFont="1" applyAlignment="1">
      <alignment horizontal="center" vertical="center"/>
    </xf>
    <xf numFmtId="170" fontId="7" fillId="0" borderId="27" xfId="0" applyNumberFormat="1" applyFont="1" applyBorder="1" applyAlignment="1" applyProtection="1">
      <alignment vertical="center"/>
      <protection locked="0"/>
    </xf>
    <xf numFmtId="170" fontId="7" fillId="2" borderId="32" xfId="0" applyNumberFormat="1" applyFont="1" applyFill="1" applyBorder="1" applyAlignment="1">
      <alignment vertical="center"/>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70" fontId="7" fillId="2" borderId="29" xfId="0" applyNumberFormat="1" applyFont="1" applyFill="1" applyBorder="1" applyAlignment="1">
      <alignment vertical="center"/>
    </xf>
    <xf numFmtId="166" fontId="7" fillId="2" borderId="28" xfId="2" applyNumberFormat="1" applyFont="1" applyFill="1" applyBorder="1" applyAlignment="1">
      <alignment horizontal="center" vertical="center"/>
    </xf>
    <xf numFmtId="0" fontId="7" fillId="2" borderId="31" xfId="0" applyFont="1" applyFill="1" applyBorder="1" applyAlignment="1">
      <alignment horizontal="center" vertical="center"/>
    </xf>
    <xf numFmtId="0" fontId="7" fillId="3" borderId="32" xfId="0" applyFont="1" applyFill="1" applyBorder="1" applyAlignment="1" applyProtection="1">
      <alignment horizontal="center" vertical="center"/>
      <protection locked="0"/>
    </xf>
    <xf numFmtId="0" fontId="7" fillId="3" borderId="32" xfId="0" applyFont="1" applyFill="1" applyBorder="1" applyAlignment="1" applyProtection="1">
      <alignment horizontal="center" vertical="center" wrapText="1"/>
      <protection locked="0"/>
    </xf>
    <xf numFmtId="0" fontId="7" fillId="3" borderId="33" xfId="0" applyFont="1" applyFill="1" applyBorder="1" applyAlignment="1" applyProtection="1">
      <alignment horizontal="center" vertical="center"/>
      <protection locked="0"/>
    </xf>
    <xf numFmtId="170" fontId="7" fillId="0" borderId="32" xfId="0" applyNumberFormat="1" applyFont="1" applyBorder="1" applyAlignment="1" applyProtection="1">
      <alignment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167" fontId="7" fillId="0" borderId="31" xfId="0" applyNumberFormat="1"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37" xfId="0" applyFont="1" applyFill="1" applyBorder="1" applyAlignment="1">
      <alignment horizontal="center" vertical="center"/>
    </xf>
    <xf numFmtId="1" fontId="7" fillId="2" borderId="32" xfId="0" applyNumberFormat="1" applyFont="1" applyFill="1" applyBorder="1" applyAlignment="1">
      <alignment horizontal="center" vertical="center"/>
    </xf>
    <xf numFmtId="170" fontId="7" fillId="0" borderId="31" xfId="0" applyNumberFormat="1" applyFont="1" applyBorder="1" applyAlignment="1" applyProtection="1">
      <alignment vertical="center"/>
      <protection locked="0"/>
    </xf>
    <xf numFmtId="0" fontId="7" fillId="19" borderId="38" xfId="0" applyFont="1" applyFill="1" applyBorder="1" applyAlignment="1">
      <alignment horizontal="center" vertical="center"/>
    </xf>
    <xf numFmtId="0" fontId="7" fillId="19" borderId="39" xfId="0" applyFont="1" applyFill="1" applyBorder="1" applyAlignment="1">
      <alignment vertical="center"/>
    </xf>
    <xf numFmtId="0" fontId="6" fillId="19" borderId="40" xfId="0" applyFont="1" applyFill="1" applyBorder="1" applyAlignment="1">
      <alignment horizontal="right" vertical="center"/>
    </xf>
    <xf numFmtId="170" fontId="7" fillId="19" borderId="38" xfId="0" applyNumberFormat="1" applyFont="1" applyFill="1" applyBorder="1" applyAlignment="1" applyProtection="1">
      <alignment vertical="center"/>
      <protection locked="0"/>
    </xf>
    <xf numFmtId="170" fontId="7" fillId="19" borderId="39" xfId="0" applyNumberFormat="1" applyFont="1" applyFill="1" applyBorder="1" applyAlignment="1">
      <alignment vertical="center"/>
    </xf>
    <xf numFmtId="170" fontId="7" fillId="19" borderId="39" xfId="0" applyNumberFormat="1" applyFont="1" applyFill="1" applyBorder="1" applyAlignment="1" applyProtection="1">
      <alignment vertical="center"/>
      <protection locked="0"/>
    </xf>
    <xf numFmtId="170" fontId="7" fillId="19" borderId="41" xfId="0" applyNumberFormat="1" applyFont="1" applyFill="1" applyBorder="1" applyAlignment="1">
      <alignment vertical="center"/>
    </xf>
    <xf numFmtId="167" fontId="7" fillId="19" borderId="42" xfId="0" applyNumberFormat="1" applyFont="1" applyFill="1" applyBorder="1" applyAlignment="1">
      <alignment horizontal="center" vertical="center"/>
    </xf>
    <xf numFmtId="167" fontId="7" fillId="19" borderId="40" xfId="0" applyNumberFormat="1" applyFont="1" applyFill="1" applyBorder="1" applyAlignment="1">
      <alignment horizontal="center" vertical="center"/>
    </xf>
    <xf numFmtId="167" fontId="7" fillId="19" borderId="38" xfId="0" applyNumberFormat="1" applyFont="1" applyFill="1" applyBorder="1" applyAlignment="1">
      <alignment horizontal="center" vertical="center"/>
    </xf>
    <xf numFmtId="0" fontId="7" fillId="19" borderId="39" xfId="0" applyFont="1" applyFill="1" applyBorder="1" applyAlignment="1">
      <alignment horizontal="center" vertical="center"/>
    </xf>
    <xf numFmtId="0" fontId="7" fillId="19" borderId="44" xfId="0" applyFont="1" applyFill="1" applyBorder="1" applyAlignment="1">
      <alignment horizontal="center" vertical="center"/>
    </xf>
    <xf numFmtId="0" fontId="7" fillId="19" borderId="40" xfId="0" applyFont="1" applyFill="1" applyBorder="1" applyAlignment="1">
      <alignment vertical="center"/>
    </xf>
    <xf numFmtId="167" fontId="7" fillId="19" borderId="43" xfId="0" applyNumberFormat="1" applyFont="1" applyFill="1" applyBorder="1" applyAlignment="1">
      <alignment horizontal="center" vertical="center"/>
    </xf>
    <xf numFmtId="0" fontId="7" fillId="19" borderId="41" xfId="0" applyFont="1" applyFill="1" applyBorder="1" applyAlignment="1">
      <alignment vertical="center"/>
    </xf>
    <xf numFmtId="166" fontId="7" fillId="19" borderId="39" xfId="2" applyNumberFormat="1" applyFont="1" applyFill="1" applyBorder="1" applyAlignment="1">
      <alignment horizontal="center" vertical="center"/>
    </xf>
    <xf numFmtId="1" fontId="7" fillId="19" borderId="39" xfId="0" applyNumberFormat="1" applyFont="1" applyFill="1" applyBorder="1" applyAlignment="1">
      <alignment horizontal="center" vertical="center"/>
    </xf>
    <xf numFmtId="166" fontId="0" fillId="0" borderId="131" xfId="2" applyNumberFormat="1" applyFont="1" applyBorder="1" applyAlignment="1">
      <alignment horizontal="center" vertical="center"/>
    </xf>
    <xf numFmtId="172" fontId="7" fillId="3" borderId="0" xfId="0" applyNumberFormat="1" applyFont="1" applyFill="1" applyAlignment="1">
      <alignment vertical="center"/>
    </xf>
    <xf numFmtId="0" fontId="113" fillId="0" borderId="560" xfId="11" applyFont="1" applyBorder="1" applyAlignment="1" applyProtection="1">
      <alignment horizontal="center" vertical="center"/>
      <protection locked="0"/>
    </xf>
    <xf numFmtId="10" fontId="7" fillId="0" borderId="0" xfId="2" applyNumberFormat="1" applyFont="1" applyAlignment="1">
      <alignment horizontal="center" vertical="center"/>
    </xf>
    <xf numFmtId="165" fontId="68" fillId="0" borderId="562" xfId="1" applyNumberFormat="1" applyFont="1" applyFill="1" applyBorder="1" applyAlignment="1" applyProtection="1">
      <alignment horizontal="center" vertical="center"/>
    </xf>
    <xf numFmtId="165" fontId="68" fillId="0" borderId="314" xfId="1" applyNumberFormat="1" applyFont="1" applyFill="1" applyBorder="1" applyAlignment="1" applyProtection="1">
      <alignment horizontal="center" vertical="center"/>
    </xf>
    <xf numFmtId="166" fontId="68" fillId="2" borderId="506" xfId="2" applyNumberFormat="1" applyFont="1" applyFill="1" applyBorder="1" applyAlignment="1" applyProtection="1">
      <alignment horizontal="center" vertical="center"/>
    </xf>
    <xf numFmtId="166" fontId="68" fillId="2" borderId="563" xfId="2" applyNumberFormat="1" applyFont="1" applyFill="1" applyBorder="1" applyAlignment="1" applyProtection="1">
      <alignment horizontal="center" vertical="center"/>
    </xf>
    <xf numFmtId="165" fontId="68" fillId="0" borderId="564" xfId="1" applyNumberFormat="1" applyFont="1" applyFill="1" applyBorder="1" applyAlignment="1" applyProtection="1">
      <alignment horizontal="center" vertical="center"/>
    </xf>
    <xf numFmtId="166" fontId="68" fillId="2" borderId="305" xfId="2" applyNumberFormat="1" applyFont="1" applyFill="1" applyBorder="1" applyAlignment="1" applyProtection="1">
      <alignment horizontal="center" vertical="center"/>
    </xf>
    <xf numFmtId="166" fontId="68" fillId="2" borderId="302" xfId="2" applyNumberFormat="1" applyFont="1" applyFill="1" applyBorder="1" applyAlignment="1" applyProtection="1">
      <alignment horizontal="center" vertical="center"/>
    </xf>
    <xf numFmtId="0" fontId="0" fillId="43" borderId="256" xfId="0" applyFill="1" applyBorder="1"/>
    <xf numFmtId="0" fontId="0" fillId="43" borderId="61" xfId="0" applyFill="1" applyBorder="1"/>
    <xf numFmtId="0" fontId="0" fillId="43" borderId="62" xfId="0" applyFill="1" applyBorder="1"/>
    <xf numFmtId="0" fontId="0" fillId="43" borderId="68" xfId="0" applyFill="1" applyBorder="1"/>
    <xf numFmtId="0" fontId="0" fillId="43" borderId="0" xfId="0" applyFill="1"/>
    <xf numFmtId="0" fontId="0" fillId="43" borderId="67" xfId="0" applyFill="1" applyBorder="1"/>
    <xf numFmtId="0" fontId="0" fillId="43" borderId="394" xfId="0" applyFill="1" applyBorder="1"/>
    <xf numFmtId="0" fontId="0" fillId="43" borderId="395" xfId="0" applyFill="1" applyBorder="1"/>
    <xf numFmtId="0" fontId="0" fillId="43" borderId="396" xfId="0" applyFill="1" applyBorder="1"/>
    <xf numFmtId="43" fontId="36" fillId="31" borderId="318" xfId="0" applyNumberFormat="1" applyFont="1" applyFill="1" applyBorder="1" applyAlignment="1">
      <alignment vertical="center"/>
    </xf>
    <xf numFmtId="43" fontId="2" fillId="39" borderId="302" xfId="1" applyFont="1" applyFill="1" applyBorder="1" applyAlignment="1" applyProtection="1">
      <alignment vertical="center"/>
    </xf>
    <xf numFmtId="43" fontId="0" fillId="0" borderId="302" xfId="1" applyFont="1" applyFill="1" applyBorder="1" applyAlignment="1" applyProtection="1">
      <alignment vertical="center"/>
    </xf>
    <xf numFmtId="43" fontId="0" fillId="0" borderId="180" xfId="1" applyFont="1" applyFill="1" applyBorder="1" applyAlignment="1" applyProtection="1">
      <alignment vertical="center"/>
    </xf>
    <xf numFmtId="43" fontId="0" fillId="0" borderId="305" xfId="1" applyFont="1" applyFill="1" applyBorder="1" applyAlignment="1" applyProtection="1">
      <alignment vertical="center"/>
    </xf>
    <xf numFmtId="43" fontId="0" fillId="0" borderId="561" xfId="1" applyFont="1" applyFill="1" applyBorder="1" applyAlignment="1" applyProtection="1">
      <alignment vertical="center"/>
    </xf>
    <xf numFmtId="43" fontId="0" fillId="0" borderId="315" xfId="0" applyNumberFormat="1" applyBorder="1" applyAlignment="1">
      <alignment vertical="center"/>
    </xf>
    <xf numFmtId="43" fontId="2" fillId="39" borderId="305" xfId="1" applyFont="1" applyFill="1" applyBorder="1" applyAlignment="1" applyProtection="1">
      <alignment vertical="center"/>
    </xf>
    <xf numFmtId="165" fontId="2" fillId="39" borderId="305" xfId="1" applyNumberFormat="1" applyFont="1" applyFill="1" applyBorder="1" applyAlignment="1" applyProtection="1">
      <alignment vertical="center"/>
    </xf>
    <xf numFmtId="172" fontId="0" fillId="0" borderId="0" xfId="0" applyNumberFormat="1" applyAlignment="1">
      <alignment vertical="center"/>
    </xf>
    <xf numFmtId="2" fontId="72" fillId="2" borderId="292" xfId="0" applyNumberFormat="1" applyFont="1" applyFill="1" applyBorder="1" applyAlignment="1">
      <alignment horizontal="center" vertical="center"/>
    </xf>
    <xf numFmtId="0" fontId="0" fillId="10" borderId="0" xfId="0" applyFill="1"/>
    <xf numFmtId="165" fontId="0" fillId="10" borderId="0" xfId="0" applyNumberFormat="1" applyFill="1"/>
    <xf numFmtId="0" fontId="83" fillId="0" borderId="0" xfId="0" applyFont="1" applyAlignment="1">
      <alignment wrapText="1"/>
    </xf>
    <xf numFmtId="0" fontId="83" fillId="0" borderId="393" xfId="0" applyFont="1" applyBorder="1" applyAlignment="1">
      <alignment horizontal="center" vertical="center" wrapText="1"/>
    </xf>
    <xf numFmtId="0" fontId="83" fillId="0" borderId="567" xfId="0" applyFont="1" applyBorder="1" applyAlignment="1">
      <alignment horizontal="center" vertical="center" wrapText="1"/>
    </xf>
    <xf numFmtId="0" fontId="83" fillId="0" borderId="560" xfId="0" applyFont="1" applyBorder="1" applyAlignment="1">
      <alignment horizontal="left" vertical="center" wrapText="1"/>
    </xf>
    <xf numFmtId="0" fontId="83" fillId="0" borderId="560" xfId="0" applyFont="1" applyBorder="1" applyAlignment="1">
      <alignment horizontal="center" vertical="center" wrapText="1"/>
    </xf>
    <xf numFmtId="174" fontId="147" fillId="10" borderId="567" xfId="4" applyNumberFormat="1" applyFont="1" applyFill="1" applyBorder="1" applyAlignment="1">
      <alignment horizontal="left" vertical="center" wrapText="1"/>
    </xf>
    <xf numFmtId="192" fontId="148" fillId="0" borderId="567" xfId="0" applyNumberFormat="1" applyFont="1" applyBorder="1" applyAlignment="1">
      <alignment horizontal="center" vertical="center" wrapText="1"/>
    </xf>
    <xf numFmtId="1" fontId="83" fillId="0" borderId="567" xfId="0" applyNumberFormat="1" applyFont="1" applyBorder="1" applyAlignment="1">
      <alignment horizontal="center" vertical="center" wrapText="1"/>
    </xf>
    <xf numFmtId="0" fontId="13" fillId="0" borderId="567" xfId="0" applyFont="1" applyBorder="1" applyAlignment="1">
      <alignment horizontal="center" vertical="center" wrapText="1"/>
    </xf>
    <xf numFmtId="43" fontId="83" fillId="0" borderId="567" xfId="1" applyFont="1" applyBorder="1" applyAlignment="1">
      <alignment horizontal="center" vertical="center" wrapText="1"/>
    </xf>
    <xf numFmtId="9" fontId="83" fillId="0" borderId="567" xfId="0" applyNumberFormat="1" applyFont="1" applyBorder="1" applyAlignment="1">
      <alignment horizontal="center" vertical="center" wrapText="1"/>
    </xf>
    <xf numFmtId="0" fontId="83" fillId="0" borderId="0" xfId="0" applyFont="1" applyAlignment="1">
      <alignment horizontal="center" vertical="center" wrapText="1"/>
    </xf>
    <xf numFmtId="0" fontId="83" fillId="0" borderId="567" xfId="0" applyFont="1" applyBorder="1" applyAlignment="1">
      <alignment wrapText="1"/>
    </xf>
    <xf numFmtId="4" fontId="151" fillId="44" borderId="568" xfId="0" applyNumberFormat="1" applyFont="1" applyFill="1" applyBorder="1" applyAlignment="1">
      <alignment horizontal="center" vertical="center" wrapText="1" readingOrder="2"/>
    </xf>
    <xf numFmtId="4" fontId="151" fillId="44" borderId="136" xfId="0" applyNumberFormat="1" applyFont="1" applyFill="1" applyBorder="1" applyAlignment="1">
      <alignment horizontal="center" vertical="center" wrapText="1" readingOrder="2"/>
    </xf>
    <xf numFmtId="3" fontId="151" fillId="44" borderId="136" xfId="0" applyNumberFormat="1" applyFont="1" applyFill="1" applyBorder="1" applyAlignment="1">
      <alignment horizontal="center" vertical="center" wrapText="1" readingOrder="2"/>
    </xf>
    <xf numFmtId="3" fontId="151" fillId="44" borderId="569" xfId="0" applyNumberFormat="1" applyFont="1" applyFill="1" applyBorder="1" applyAlignment="1">
      <alignment horizontal="center" vertical="center" wrapText="1" readingOrder="2"/>
    </xf>
    <xf numFmtId="3" fontId="151" fillId="44" borderId="0" xfId="0" applyNumberFormat="1" applyFont="1" applyFill="1" applyAlignment="1">
      <alignment horizontal="center" vertical="center" wrapText="1" readingOrder="2"/>
    </xf>
    <xf numFmtId="4" fontId="152" fillId="45" borderId="568" xfId="0" applyNumberFormat="1" applyFont="1" applyFill="1" applyBorder="1" applyAlignment="1">
      <alignment horizontal="center" vertical="center" wrapText="1" readingOrder="2"/>
    </xf>
    <xf numFmtId="4" fontId="152" fillId="45" borderId="15" xfId="0" applyNumberFormat="1" applyFont="1" applyFill="1" applyBorder="1" applyAlignment="1">
      <alignment horizontal="center" vertical="center" wrapText="1" readingOrder="2"/>
    </xf>
    <xf numFmtId="4" fontId="152" fillId="45" borderId="16" xfId="0" applyNumberFormat="1" applyFont="1" applyFill="1" applyBorder="1" applyAlignment="1">
      <alignment horizontal="center" vertical="center" wrapText="1" readingOrder="2"/>
    </xf>
    <xf numFmtId="4" fontId="153" fillId="46" borderId="71" xfId="0" applyNumberFormat="1" applyFont="1" applyFill="1" applyBorder="1" applyAlignment="1">
      <alignment horizontal="center" vertical="center" wrapText="1" readingOrder="2"/>
    </xf>
    <xf numFmtId="4" fontId="153" fillId="46" borderId="453" xfId="0" applyNumberFormat="1" applyFont="1" applyFill="1" applyBorder="1" applyAlignment="1">
      <alignment horizontal="center" vertical="center" wrapText="1" readingOrder="2"/>
    </xf>
    <xf numFmtId="4" fontId="153" fillId="46" borderId="68" xfId="0" applyNumberFormat="1" applyFont="1" applyFill="1" applyBorder="1" applyAlignment="1">
      <alignment horizontal="center" vertical="center" wrapText="1" readingOrder="2"/>
    </xf>
    <xf numFmtId="0" fontId="0" fillId="0" borderId="0" xfId="0" applyAlignment="1">
      <alignment readingOrder="1"/>
    </xf>
    <xf numFmtId="0" fontId="157" fillId="19" borderId="0" xfId="0" applyFont="1" applyFill="1" applyAlignment="1">
      <alignment horizontal="center" vertical="center" wrapText="1" readingOrder="2"/>
    </xf>
    <xf numFmtId="0" fontId="157" fillId="0" borderId="0" xfId="0" applyFont="1"/>
    <xf numFmtId="0" fontId="0" fillId="0" borderId="0" xfId="0" applyAlignment="1">
      <alignment horizontal="center" readingOrder="2"/>
    </xf>
    <xf numFmtId="0" fontId="159" fillId="48" borderId="16" xfId="0" applyFont="1" applyFill="1" applyBorder="1" applyAlignment="1">
      <alignment horizontal="center" vertical="center" wrapText="1" readingOrder="2"/>
    </xf>
    <xf numFmtId="0" fontId="160" fillId="49" borderId="16" xfId="0" applyFont="1" applyFill="1" applyBorder="1" applyAlignment="1">
      <alignment horizontal="center" vertical="center" wrapText="1" readingOrder="2"/>
    </xf>
    <xf numFmtId="0" fontId="161" fillId="49" borderId="16" xfId="0" applyFont="1" applyFill="1" applyBorder="1" applyAlignment="1">
      <alignment horizontal="center" vertical="center" wrapText="1" readingOrder="2"/>
    </xf>
    <xf numFmtId="0" fontId="162" fillId="48" borderId="16" xfId="0" applyFont="1" applyFill="1" applyBorder="1" applyAlignment="1">
      <alignment vertical="center" wrapText="1" readingOrder="1"/>
    </xf>
    <xf numFmtId="0" fontId="162" fillId="48" borderId="16" xfId="0" applyFont="1" applyFill="1" applyBorder="1" applyAlignment="1">
      <alignment horizontal="center" vertical="center" wrapText="1" readingOrder="1"/>
    </xf>
    <xf numFmtId="0" fontId="45" fillId="0" borderId="256" xfId="0" applyFont="1" applyBorder="1" applyAlignment="1">
      <alignment horizontal="center" vertical="center"/>
    </xf>
    <xf numFmtId="0" fontId="45" fillId="0" borderId="61" xfId="0" applyFont="1" applyBorder="1" applyAlignment="1">
      <alignment horizontal="center" vertical="center"/>
    </xf>
    <xf numFmtId="0" fontId="45" fillId="0" borderId="62" xfId="0" applyFont="1" applyBorder="1" applyAlignment="1">
      <alignment horizontal="center" vertical="center"/>
    </xf>
    <xf numFmtId="0" fontId="159" fillId="48" borderId="567" xfId="0" applyFont="1" applyFill="1" applyBorder="1" applyAlignment="1">
      <alignment horizontal="center" vertical="center" wrapText="1" readingOrder="2"/>
    </xf>
    <xf numFmtId="0" fontId="163" fillId="50" borderId="567" xfId="0" applyFont="1" applyFill="1" applyBorder="1" applyAlignment="1">
      <alignment horizontal="center" vertical="center" wrapText="1" readingOrder="2"/>
    </xf>
    <xf numFmtId="0" fontId="164" fillId="49" borderId="567" xfId="0" applyFont="1" applyFill="1" applyBorder="1" applyAlignment="1">
      <alignment vertical="center" wrapText="1" readingOrder="1"/>
    </xf>
    <xf numFmtId="165" fontId="165" fillId="49" borderId="567" xfId="1" applyNumberFormat="1" applyFont="1" applyFill="1" applyBorder="1" applyAlignment="1">
      <alignment horizontal="center" vertical="center" wrapText="1" readingOrder="1"/>
    </xf>
    <xf numFmtId="165" fontId="164" fillId="49" borderId="567" xfId="1" applyNumberFormat="1" applyFont="1" applyFill="1" applyBorder="1" applyAlignment="1">
      <alignment horizontal="center" vertical="center" wrapText="1" readingOrder="1"/>
    </xf>
    <xf numFmtId="9" fontId="164" fillId="49" borderId="567" xfId="2" applyFont="1" applyFill="1" applyBorder="1" applyAlignment="1">
      <alignment horizontal="center" vertical="center" wrapText="1" readingOrder="1"/>
    </xf>
    <xf numFmtId="0" fontId="45" fillId="0" borderId="68" xfId="0" applyFont="1" applyBorder="1" applyAlignment="1">
      <alignment horizontal="center" vertical="center"/>
    </xf>
    <xf numFmtId="0" fontId="45" fillId="0" borderId="0" xfId="0" applyFont="1" applyAlignment="1">
      <alignment horizontal="center" vertical="center"/>
    </xf>
    <xf numFmtId="0" fontId="45" fillId="0" borderId="67" xfId="0" applyFont="1" applyBorder="1" applyAlignment="1">
      <alignment horizontal="center" vertical="center"/>
    </xf>
    <xf numFmtId="4" fontId="163" fillId="49" borderId="567" xfId="0" applyNumberFormat="1" applyFont="1" applyFill="1" applyBorder="1" applyAlignment="1">
      <alignment horizontal="center" vertical="center" wrapText="1" readingOrder="2"/>
    </xf>
    <xf numFmtId="0" fontId="164" fillId="0" borderId="567" xfId="0" applyFont="1" applyBorder="1" applyAlignment="1">
      <alignment vertical="center" wrapText="1" readingOrder="1"/>
    </xf>
    <xf numFmtId="165" fontId="165" fillId="0" borderId="567" xfId="1" applyNumberFormat="1" applyFont="1" applyBorder="1" applyAlignment="1">
      <alignment horizontal="center" vertical="center" wrapText="1" readingOrder="1"/>
    </xf>
    <xf numFmtId="165" fontId="164" fillId="0" borderId="567" xfId="1" applyNumberFormat="1" applyFont="1" applyBorder="1" applyAlignment="1">
      <alignment horizontal="center" vertical="center" wrapText="1" readingOrder="1"/>
    </xf>
    <xf numFmtId="9" fontId="164" fillId="0" borderId="567" xfId="2" applyFont="1" applyBorder="1" applyAlignment="1">
      <alignment horizontal="center" vertical="center" wrapText="1" readingOrder="1"/>
    </xf>
    <xf numFmtId="10" fontId="167" fillId="50" borderId="567" xfId="0" applyNumberFormat="1" applyFont="1" applyFill="1" applyBorder="1" applyAlignment="1">
      <alignment horizontal="center" vertical="center" wrapText="1" readingOrder="2"/>
    </xf>
    <xf numFmtId="10" fontId="168" fillId="50" borderId="567" xfId="0" applyNumberFormat="1" applyFont="1" applyFill="1" applyBorder="1" applyAlignment="1">
      <alignment horizontal="center" vertical="center" wrapText="1" readingOrder="2"/>
    </xf>
    <xf numFmtId="165" fontId="165" fillId="49" borderId="567" xfId="1" applyNumberFormat="1" applyFont="1" applyFill="1" applyBorder="1" applyAlignment="1">
      <alignment vertical="center" wrapText="1" readingOrder="1"/>
    </xf>
    <xf numFmtId="43" fontId="164" fillId="0" borderId="567" xfId="1" applyFont="1" applyBorder="1" applyAlignment="1">
      <alignment horizontal="center" vertical="center" wrapText="1" readingOrder="1"/>
    </xf>
    <xf numFmtId="0" fontId="45" fillId="0" borderId="394" xfId="0" applyFont="1" applyBorder="1" applyAlignment="1">
      <alignment horizontal="center" vertical="center"/>
    </xf>
    <xf numFmtId="0" fontId="45" fillId="0" borderId="395" xfId="0" applyFont="1" applyBorder="1" applyAlignment="1">
      <alignment horizontal="center" vertical="center"/>
    </xf>
    <xf numFmtId="0" fontId="45" fillId="0" borderId="396" xfId="0" applyFont="1" applyBorder="1" applyAlignment="1">
      <alignment horizontal="center" vertical="center"/>
    </xf>
    <xf numFmtId="4" fontId="170" fillId="50" borderId="567" xfId="0" applyNumberFormat="1" applyFont="1" applyFill="1" applyBorder="1" applyAlignment="1">
      <alignment horizontal="center" vertical="center" wrapText="1" readingOrder="1"/>
    </xf>
    <xf numFmtId="10" fontId="170" fillId="50" borderId="567" xfId="0" applyNumberFormat="1" applyFont="1" applyFill="1" applyBorder="1" applyAlignment="1">
      <alignment horizontal="center" vertical="center" wrapText="1" readingOrder="1"/>
    </xf>
    <xf numFmtId="4" fontId="170" fillId="49" borderId="567" xfId="0" applyNumberFormat="1" applyFont="1" applyFill="1" applyBorder="1" applyAlignment="1">
      <alignment horizontal="center" vertical="center" wrapText="1" readingOrder="1"/>
    </xf>
    <xf numFmtId="10" fontId="170" fillId="49" borderId="567" xfId="0" applyNumberFormat="1" applyFont="1" applyFill="1" applyBorder="1" applyAlignment="1">
      <alignment horizontal="center" vertical="center" wrapText="1" readingOrder="1"/>
    </xf>
    <xf numFmtId="3" fontId="45" fillId="0" borderId="0" xfId="0" applyNumberFormat="1" applyFont="1" applyAlignment="1">
      <alignment horizontal="center" vertical="center"/>
    </xf>
    <xf numFmtId="0" fontId="164" fillId="0" borderId="567" xfId="0" applyFont="1" applyBorder="1" applyAlignment="1">
      <alignment vertical="center" wrapText="1" readingOrder="2"/>
    </xf>
    <xf numFmtId="165" fontId="165" fillId="0" borderId="567" xfId="1" applyNumberFormat="1" applyFont="1" applyBorder="1" applyAlignment="1">
      <alignment horizontal="center" vertical="center" wrapText="1" readingOrder="2"/>
    </xf>
    <xf numFmtId="165" fontId="164" fillId="0" borderId="567" xfId="1" applyNumberFormat="1" applyFont="1" applyBorder="1" applyAlignment="1">
      <alignment horizontal="center" vertical="center" wrapText="1" readingOrder="2"/>
    </xf>
    <xf numFmtId="9" fontId="164" fillId="0" borderId="567" xfId="2" applyFont="1" applyBorder="1" applyAlignment="1">
      <alignment horizontal="center" vertical="center" wrapText="1" readingOrder="2"/>
    </xf>
    <xf numFmtId="0" fontId="164" fillId="49" borderId="567" xfId="0" applyFont="1" applyFill="1" applyBorder="1" applyAlignment="1">
      <alignment horizontal="center" vertical="center" wrapText="1" readingOrder="2"/>
    </xf>
    <xf numFmtId="15" fontId="165" fillId="49" borderId="567" xfId="0" applyNumberFormat="1" applyFont="1" applyFill="1" applyBorder="1" applyAlignment="1">
      <alignment horizontal="center" vertical="center" wrapText="1" readingOrder="1"/>
    </xf>
    <xf numFmtId="0" fontId="164" fillId="0" borderId="567" xfId="0" applyFont="1" applyBorder="1" applyAlignment="1">
      <alignment horizontal="center" vertical="center" wrapText="1" readingOrder="2"/>
    </xf>
    <xf numFmtId="15" fontId="165" fillId="0" borderId="567" xfId="0" applyNumberFormat="1" applyFont="1" applyBorder="1" applyAlignment="1">
      <alignment horizontal="center" vertical="center" wrapText="1" readingOrder="1"/>
    </xf>
    <xf numFmtId="0" fontId="113" fillId="0" borderId="567" xfId="11" applyFont="1" applyBorder="1" applyAlignment="1" applyProtection="1">
      <alignment horizontal="center" vertical="center"/>
      <protection locked="0"/>
    </xf>
    <xf numFmtId="43" fontId="164" fillId="49" borderId="567" xfId="1" applyFont="1" applyFill="1" applyBorder="1" applyAlignment="1">
      <alignment horizontal="center" vertical="center" wrapText="1" readingOrder="1"/>
    </xf>
    <xf numFmtId="0" fontId="83" fillId="0" borderId="583" xfId="0" applyFont="1" applyBorder="1" applyAlignment="1">
      <alignment horizontal="center" vertical="center" wrapText="1"/>
    </xf>
    <xf numFmtId="37" fontId="25" fillId="8" borderId="565" xfId="1" applyNumberFormat="1" applyFont="1" applyFill="1" applyBorder="1" applyAlignment="1" applyProtection="1">
      <alignment horizontal="center" vertical="center"/>
      <protection locked="0"/>
    </xf>
    <xf numFmtId="49" fontId="30" fillId="0" borderId="565" xfId="1" applyNumberFormat="1" applyFont="1" applyFill="1" applyBorder="1" applyAlignment="1" applyProtection="1">
      <alignment horizontal="center" vertical="center"/>
      <protection locked="0"/>
    </xf>
    <xf numFmtId="49" fontId="30" fillId="0" borderId="566" xfId="1" applyNumberFormat="1" applyFont="1" applyFill="1" applyBorder="1" applyAlignment="1" applyProtection="1">
      <alignment horizontal="center" vertical="center"/>
      <protection locked="0"/>
    </xf>
    <xf numFmtId="49" fontId="30" fillId="0" borderId="565" xfId="1" quotePrefix="1" applyNumberFormat="1" applyFont="1" applyFill="1" applyBorder="1" applyAlignment="1" applyProtection="1">
      <alignment horizontal="center" vertical="center"/>
      <protection locked="0"/>
    </xf>
    <xf numFmtId="0" fontId="52" fillId="3" borderId="144" xfId="10" applyFont="1" applyFill="1" applyAlignment="1" applyProtection="1">
      <alignment vertical="center" wrapText="1" shrinkToFit="1"/>
      <protection locked="0"/>
    </xf>
    <xf numFmtId="49" fontId="30" fillId="0" borderId="566" xfId="1" quotePrefix="1" applyNumberFormat="1" applyFont="1" applyFill="1" applyBorder="1" applyAlignment="1" applyProtection="1">
      <alignment horizontal="center" vertical="center"/>
      <protection locked="0"/>
    </xf>
    <xf numFmtId="14" fontId="163" fillId="50" borderId="567" xfId="0" applyNumberFormat="1" applyFont="1" applyFill="1" applyBorder="1" applyAlignment="1">
      <alignment horizontal="center" vertical="center" wrapText="1" readingOrder="2"/>
    </xf>
    <xf numFmtId="14" fontId="161" fillId="49" borderId="567" xfId="0" applyNumberFormat="1" applyFont="1" applyFill="1" applyBorder="1" applyAlignment="1">
      <alignment horizontal="center" vertical="center" wrapText="1" readingOrder="2"/>
    </xf>
    <xf numFmtId="0" fontId="0" fillId="10" borderId="256" xfId="0" applyFill="1" applyBorder="1" applyAlignment="1">
      <alignment horizontal="center" vertical="center"/>
    </xf>
    <xf numFmtId="0" fontId="0" fillId="10" borderId="61" xfId="0" applyFill="1" applyBorder="1" applyAlignment="1">
      <alignment horizontal="center" vertical="center"/>
    </xf>
    <xf numFmtId="0" fontId="0" fillId="10" borderId="62" xfId="0" applyFill="1" applyBorder="1" applyAlignment="1">
      <alignment horizontal="center" vertical="center"/>
    </xf>
    <xf numFmtId="0" fontId="0" fillId="10" borderId="68" xfId="0" applyFill="1" applyBorder="1" applyAlignment="1">
      <alignment horizontal="center" vertical="center"/>
    </xf>
    <xf numFmtId="0" fontId="0" fillId="10" borderId="67" xfId="0" applyFill="1" applyBorder="1" applyAlignment="1">
      <alignment horizontal="center" vertical="center"/>
    </xf>
    <xf numFmtId="0" fontId="0" fillId="10" borderId="567" xfId="0" quotePrefix="1" applyFill="1" applyBorder="1" applyAlignment="1">
      <alignment horizontal="center" vertical="center"/>
    </xf>
    <xf numFmtId="0" fontId="0" fillId="0" borderId="567" xfId="0" quotePrefix="1" applyBorder="1" applyAlignment="1">
      <alignment horizontal="left" vertical="center"/>
    </xf>
    <xf numFmtId="0" fontId="0" fillId="10" borderId="567" xfId="0" applyFill="1" applyBorder="1" applyAlignment="1">
      <alignment horizontal="center" vertical="center"/>
    </xf>
    <xf numFmtId="1" fontId="30" fillId="0" borderId="565" xfId="1" applyNumberFormat="1" applyFont="1" applyFill="1" applyBorder="1" applyAlignment="1" applyProtection="1">
      <alignment horizontal="center" vertical="center"/>
      <protection locked="0"/>
    </xf>
    <xf numFmtId="43" fontId="0" fillId="0" borderId="0" xfId="1" applyFont="1"/>
    <xf numFmtId="0" fontId="0" fillId="0" borderId="585" xfId="0" applyBorder="1"/>
    <xf numFmtId="0" fontId="0" fillId="0" borderId="586" xfId="0" applyBorder="1"/>
    <xf numFmtId="43" fontId="0" fillId="10" borderId="567" xfId="1" applyFont="1" applyFill="1" applyBorder="1" applyAlignment="1">
      <alignment horizontal="center" vertical="center"/>
    </xf>
    <xf numFmtId="43" fontId="0" fillId="0" borderId="567" xfId="1" quotePrefix="1" applyFont="1" applyBorder="1" applyAlignment="1">
      <alignment horizontal="center" vertical="center"/>
    </xf>
    <xf numFmtId="174" fontId="149" fillId="0" borderId="587" xfId="4" applyNumberFormat="1" applyFont="1" applyBorder="1" applyAlignment="1">
      <alignment horizontal="center" vertical="center" wrapText="1"/>
    </xf>
    <xf numFmtId="174" fontId="192" fillId="0" borderId="587" xfId="4" applyNumberFormat="1" applyFont="1" applyBorder="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194" fontId="59" fillId="2" borderId="275" xfId="0" applyNumberFormat="1" applyFont="1" applyFill="1" applyBorder="1" applyAlignment="1">
      <alignment horizontal="center" vertical="center"/>
    </xf>
    <xf numFmtId="172" fontId="7" fillId="2" borderId="29" xfId="0" applyNumberFormat="1" applyFont="1" applyFill="1" applyBorder="1" applyAlignment="1">
      <alignment vertical="center"/>
    </xf>
    <xf numFmtId="0" fontId="21" fillId="0" borderId="194" xfId="0" quotePrefix="1" applyFont="1" applyBorder="1" applyAlignment="1">
      <alignment horizontal="center" vertical="center" wrapText="1"/>
    </xf>
    <xf numFmtId="0" fontId="23" fillId="0" borderId="90" xfId="0" applyFont="1" applyBorder="1" applyAlignment="1">
      <alignment horizontal="left" vertical="top" wrapText="1"/>
    </xf>
    <xf numFmtId="167" fontId="23" fillId="0" borderId="90" xfId="0" applyNumberFormat="1" applyFont="1" applyBorder="1" applyAlignment="1">
      <alignment horizontal="center" vertical="center" wrapText="1"/>
    </xf>
    <xf numFmtId="167" fontId="57" fillId="0" borderId="90" xfId="0" applyNumberFormat="1" applyFont="1" applyBorder="1" applyAlignment="1">
      <alignment horizontal="center" vertical="center" wrapText="1"/>
    </xf>
    <xf numFmtId="177" fontId="21" fillId="0" borderId="182" xfId="0" applyNumberFormat="1" applyFont="1" applyBorder="1" applyAlignment="1">
      <alignment horizontal="center" vertical="center" wrapText="1"/>
    </xf>
    <xf numFmtId="174" fontId="147" fillId="0" borderId="567" xfId="4" applyNumberFormat="1" applyFont="1" applyBorder="1" applyAlignment="1">
      <alignment horizontal="left" vertical="center" wrapText="1"/>
    </xf>
    <xf numFmtId="174" fontId="147" fillId="0" borderId="567" xfId="4" applyNumberFormat="1" applyFont="1" applyBorder="1" applyAlignment="1">
      <alignment horizontal="center" vertical="center" wrapText="1"/>
    </xf>
    <xf numFmtId="43" fontId="83" fillId="0" borderId="567" xfId="1" applyFont="1" applyFill="1" applyBorder="1" applyAlignment="1">
      <alignment horizontal="center" vertical="center" wrapText="1"/>
    </xf>
    <xf numFmtId="43" fontId="7" fillId="0" borderId="0" xfId="1" applyFont="1" applyAlignment="1">
      <alignment vertical="center"/>
    </xf>
    <xf numFmtId="165" fontId="0" fillId="0" borderId="180" xfId="1" applyNumberFormat="1" applyFont="1" applyFill="1" applyBorder="1" applyAlignment="1" applyProtection="1">
      <alignment vertical="center"/>
    </xf>
    <xf numFmtId="0" fontId="147" fillId="0" borderId="567" xfId="0" applyFont="1" applyBorder="1" applyAlignment="1">
      <alignment horizontal="center" vertical="center" wrapText="1"/>
    </xf>
    <xf numFmtId="0" fontId="147" fillId="0" borderId="0" xfId="0" applyFont="1" applyAlignment="1">
      <alignment wrapText="1"/>
    </xf>
    <xf numFmtId="166" fontId="0" fillId="0" borderId="0" xfId="2" applyNumberFormat="1" applyFont="1"/>
    <xf numFmtId="43" fontId="32" fillId="15" borderId="173" xfId="1" applyFont="1" applyFill="1" applyBorder="1" applyAlignment="1">
      <alignment horizontal="center" vertical="center" wrapText="1"/>
    </xf>
    <xf numFmtId="43" fontId="0" fillId="10" borderId="173" xfId="1" quotePrefix="1" applyFont="1" applyFill="1" applyBorder="1" applyAlignment="1">
      <alignment horizontal="center" vertical="center"/>
    </xf>
    <xf numFmtId="43" fontId="0" fillId="10" borderId="173" xfId="1" applyFont="1" applyFill="1" applyBorder="1" applyAlignment="1">
      <alignment horizontal="center" vertical="center"/>
    </xf>
    <xf numFmtId="0" fontId="0" fillId="10" borderId="0" xfId="0" applyFill="1" applyAlignment="1">
      <alignment horizontal="center" vertical="center"/>
    </xf>
    <xf numFmtId="0" fontId="24" fillId="15" borderId="588" xfId="0" applyFont="1" applyFill="1" applyBorder="1" applyAlignment="1">
      <alignment horizontal="center" vertical="center"/>
    </xf>
    <xf numFmtId="0" fontId="24" fillId="16" borderId="592" xfId="0" applyFont="1" applyFill="1" applyBorder="1" applyAlignment="1">
      <alignment vertical="center"/>
    </xf>
    <xf numFmtId="192" fontId="147" fillId="0" borderId="567" xfId="0" applyNumberFormat="1" applyFont="1" applyBorder="1" applyAlignment="1">
      <alignment horizontal="center" vertical="center" wrapText="1"/>
    </xf>
    <xf numFmtId="0" fontId="147" fillId="0" borderId="393" xfId="0" applyFont="1" applyBorder="1" applyAlignment="1">
      <alignment horizontal="center" vertical="center" wrapText="1"/>
    </xf>
    <xf numFmtId="0" fontId="83" fillId="0" borderId="567" xfId="0" quotePrefix="1" applyFont="1" applyBorder="1" applyAlignment="1">
      <alignment horizontal="center" vertical="center" wrapText="1"/>
    </xf>
    <xf numFmtId="174" fontId="149" fillId="0" borderId="587" xfId="4" applyNumberFormat="1" applyFont="1" applyBorder="1" applyAlignment="1">
      <alignment horizontal="center" vertical="center"/>
    </xf>
    <xf numFmtId="0" fontId="147" fillId="0" borderId="567" xfId="0" quotePrefix="1" applyFont="1" applyBorder="1" applyAlignment="1">
      <alignment horizontal="center" vertical="center" wrapText="1"/>
    </xf>
    <xf numFmtId="9" fontId="0" fillId="0" borderId="0" xfId="2" applyFont="1"/>
    <xf numFmtId="192" fontId="83" fillId="0" borderId="567" xfId="0" applyNumberFormat="1" applyFont="1" applyBorder="1" applyAlignment="1">
      <alignment horizontal="center" vertical="center" wrapText="1"/>
    </xf>
    <xf numFmtId="174" fontId="192" fillId="0" borderId="587" xfId="4" applyNumberFormat="1" applyFont="1" applyBorder="1" applyAlignment="1">
      <alignment horizontal="center" vertical="center" wrapText="1"/>
    </xf>
    <xf numFmtId="0" fontId="147" fillId="0" borderId="583" xfId="0" applyFont="1" applyBorder="1" applyAlignment="1">
      <alignment horizontal="center" vertical="center" wrapText="1"/>
    </xf>
    <xf numFmtId="0" fontId="147" fillId="0" borderId="560" xfId="0" applyFont="1" applyBorder="1" applyAlignment="1">
      <alignment horizontal="left" vertical="center" wrapText="1"/>
    </xf>
    <xf numFmtId="0" fontId="147" fillId="0" borderId="560" xfId="0" applyFont="1" applyBorder="1" applyAlignment="1">
      <alignment horizontal="center" vertical="center" wrapText="1"/>
    </xf>
    <xf numFmtId="1" fontId="147" fillId="0" borderId="567" xfId="0" applyNumberFormat="1" applyFont="1" applyBorder="1" applyAlignment="1">
      <alignment horizontal="center" vertical="center" wrapText="1"/>
    </xf>
    <xf numFmtId="0" fontId="195" fillId="0" borderId="567" xfId="0" applyFont="1" applyBorder="1" applyAlignment="1">
      <alignment horizontal="center" vertical="center" wrapText="1"/>
    </xf>
    <xf numFmtId="43" fontId="147" fillId="0" borderId="567" xfId="1" applyFont="1" applyFill="1" applyBorder="1" applyAlignment="1">
      <alignment horizontal="center" vertical="center" wrapText="1"/>
    </xf>
    <xf numFmtId="9" fontId="147" fillId="0" borderId="567" xfId="0" applyNumberFormat="1" applyFont="1" applyBorder="1" applyAlignment="1">
      <alignment horizontal="center" vertical="center" wrapText="1"/>
    </xf>
    <xf numFmtId="14" fontId="149" fillId="0" borderId="397" xfId="4" applyNumberFormat="1" applyFont="1" applyBorder="1" applyAlignment="1">
      <alignment horizontal="center" vertical="center"/>
    </xf>
    <xf numFmtId="14" fontId="149" fillId="0" borderId="397" xfId="4" applyNumberFormat="1" applyFont="1" applyBorder="1" applyAlignment="1">
      <alignment horizontal="center" vertical="center" wrapText="1"/>
    </xf>
    <xf numFmtId="14" fontId="83" fillId="0" borderId="0" xfId="0" applyNumberFormat="1" applyFont="1" applyAlignment="1">
      <alignment wrapText="1"/>
    </xf>
    <xf numFmtId="14" fontId="83" fillId="0" borderId="567" xfId="0" applyNumberFormat="1" applyFont="1" applyBorder="1" applyAlignment="1">
      <alignment horizontal="center" vertical="center" wrapText="1"/>
    </xf>
    <xf numFmtId="174" fontId="82" fillId="15" borderId="452" xfId="4" applyNumberFormat="1" applyFont="1" applyFill="1" applyBorder="1" applyAlignment="1">
      <alignment horizontal="center" vertical="center" wrapText="1"/>
    </xf>
    <xf numFmtId="174" fontId="31" fillId="15" borderId="142" xfId="4" applyNumberFormat="1" applyFont="1" applyFill="1" applyBorder="1" applyAlignment="1">
      <alignment horizontal="center" vertical="center" wrapText="1"/>
    </xf>
    <xf numFmtId="0" fontId="147" fillId="0" borderId="0" xfId="0" applyFont="1" applyAlignment="1">
      <alignment horizontal="center" vertical="center" wrapText="1"/>
    </xf>
    <xf numFmtId="14" fontId="83" fillId="0" borderId="0" xfId="0" applyNumberFormat="1" applyFont="1" applyAlignment="1">
      <alignment horizontal="center" vertical="center" wrapText="1"/>
    </xf>
    <xf numFmtId="174" fontId="82" fillId="15" borderId="0" xfId="4" applyNumberFormat="1" applyFont="1" applyFill="1" applyAlignment="1">
      <alignment horizontal="center" vertical="center" wrapText="1"/>
    </xf>
    <xf numFmtId="174" fontId="82" fillId="15" borderId="588" xfId="4" applyNumberFormat="1" applyFont="1" applyFill="1" applyBorder="1" applyAlignment="1">
      <alignment horizontal="center" vertical="center" wrapText="1"/>
    </xf>
    <xf numFmtId="1" fontId="82" fillId="15" borderId="588" xfId="4" applyNumberFormat="1" applyFont="1" applyFill="1" applyBorder="1" applyAlignment="1">
      <alignment horizontal="center" vertical="center" wrapText="1"/>
    </xf>
    <xf numFmtId="49" fontId="82" fillId="15" borderId="588" xfId="4" applyNumberFormat="1" applyFont="1" applyFill="1" applyBorder="1" applyAlignment="1">
      <alignment horizontal="center" vertical="center" wrapText="1"/>
    </xf>
    <xf numFmtId="176" fontId="82" fillId="15" borderId="588" xfId="4" applyNumberFormat="1" applyFont="1" applyFill="1" applyBorder="1" applyAlignment="1">
      <alignment horizontal="center" vertical="center" wrapText="1"/>
    </xf>
    <xf numFmtId="0" fontId="82" fillId="15" borderId="588" xfId="4" applyFont="1" applyFill="1" applyBorder="1" applyAlignment="1">
      <alignment horizontal="center" vertical="center" wrapText="1"/>
    </xf>
    <xf numFmtId="14" fontId="82" fillId="15" borderId="588" xfId="4" applyNumberFormat="1" applyFont="1" applyFill="1" applyBorder="1" applyAlignment="1">
      <alignment horizontal="center" vertical="center" wrapText="1"/>
    </xf>
    <xf numFmtId="175" fontId="82" fillId="15" borderId="588" xfId="4" applyNumberFormat="1" applyFont="1" applyFill="1" applyBorder="1" applyAlignment="1">
      <alignment horizontal="center" vertical="center" wrapText="1"/>
    </xf>
    <xf numFmtId="0" fontId="196" fillId="10" borderId="0" xfId="0" applyFont="1" applyFill="1" applyAlignment="1">
      <alignment horizontal="center" vertical="center"/>
    </xf>
    <xf numFmtId="0" fontId="198" fillId="10" borderId="0" xfId="0" applyFont="1" applyFill="1"/>
    <xf numFmtId="0" fontId="199" fillId="10" borderId="0" xfId="0" applyFont="1" applyFill="1"/>
    <xf numFmtId="0" fontId="200" fillId="10" borderId="0" xfId="0" applyFont="1" applyFill="1"/>
    <xf numFmtId="0" fontId="199" fillId="10" borderId="0" xfId="0" applyFont="1" applyFill="1" applyAlignment="1">
      <alignment horizontal="left" vertical="center"/>
    </xf>
    <xf numFmtId="0" fontId="199" fillId="10" borderId="0" xfId="0" applyFont="1" applyFill="1" applyAlignment="1">
      <alignment horizontal="center" vertical="center"/>
    </xf>
    <xf numFmtId="168" fontId="199" fillId="10" borderId="0" xfId="0" applyNumberFormat="1" applyFont="1" applyFill="1" applyAlignment="1">
      <alignment horizontal="center" vertical="center"/>
    </xf>
    <xf numFmtId="0" fontId="199" fillId="10" borderId="0" xfId="0" applyFont="1" applyFill="1" applyAlignment="1">
      <alignment horizontal="center"/>
    </xf>
    <xf numFmtId="0" fontId="199" fillId="10" borderId="0" xfId="0" applyFont="1" applyFill="1" applyAlignment="1">
      <alignment horizontal="right" vertical="center"/>
    </xf>
    <xf numFmtId="10" fontId="0" fillId="0" borderId="0" xfId="2" applyNumberFormat="1" applyFont="1" applyAlignment="1">
      <alignment vertical="center"/>
    </xf>
    <xf numFmtId="0" fontId="0" fillId="10" borderId="394" xfId="0" applyFill="1" applyBorder="1" applyAlignment="1">
      <alignment horizontal="center" vertical="center"/>
    </xf>
    <xf numFmtId="0" fontId="83" fillId="73" borderId="0" xfId="0" applyFont="1" applyFill="1" applyAlignment="1">
      <alignment wrapText="1"/>
    </xf>
    <xf numFmtId="15" fontId="199" fillId="10" borderId="0" xfId="0" applyNumberFormat="1" applyFont="1" applyFill="1"/>
    <xf numFmtId="166" fontId="0" fillId="0" borderId="0" xfId="2" applyNumberFormat="1" applyFont="1" applyAlignment="1">
      <alignment vertical="center"/>
    </xf>
    <xf numFmtId="165" fontId="7" fillId="3" borderId="0" xfId="1" applyNumberFormat="1" applyFont="1" applyFill="1" applyAlignment="1">
      <alignment horizontal="center" vertical="center"/>
    </xf>
    <xf numFmtId="10" fontId="0" fillId="0" borderId="0" xfId="0" applyNumberFormat="1" applyAlignment="1">
      <alignment horizontal="center"/>
    </xf>
    <xf numFmtId="43" fontId="63" fillId="0" borderId="0" xfId="1" applyFont="1" applyFill="1" applyBorder="1" applyAlignment="1">
      <alignment horizontal="center" vertical="center" wrapText="1"/>
    </xf>
    <xf numFmtId="43" fontId="63" fillId="0" borderId="0" xfId="1" applyFont="1" applyFill="1" applyAlignment="1">
      <alignment horizontal="center" vertical="center" wrapText="1"/>
    </xf>
    <xf numFmtId="0" fontId="123" fillId="0" borderId="0" xfId="0" applyFont="1" applyAlignment="1">
      <alignment horizontal="center" vertical="center" wrapText="1"/>
    </xf>
    <xf numFmtId="0" fontId="7" fillId="0" borderId="0" xfId="0" applyFont="1" applyAlignment="1">
      <alignment horizontal="center" vertical="center" wrapText="1"/>
    </xf>
    <xf numFmtId="40" fontId="0" fillId="0" borderId="0" xfId="0" applyNumberFormat="1" applyAlignment="1">
      <alignment vertical="center"/>
    </xf>
    <xf numFmtId="0" fontId="81" fillId="0" borderId="595" xfId="0" applyFont="1" applyBorder="1" applyAlignment="1">
      <alignment horizontal="center" vertical="center" wrapText="1"/>
    </xf>
    <xf numFmtId="43" fontId="0" fillId="0" borderId="0" xfId="0" applyNumberFormat="1" applyAlignment="1">
      <alignment horizontal="center" vertical="center" wrapText="1"/>
    </xf>
    <xf numFmtId="0" fontId="36" fillId="19" borderId="611" xfId="0" applyFont="1" applyFill="1" applyBorder="1" applyAlignment="1">
      <alignment horizontal="center" vertical="center" wrapText="1"/>
    </xf>
    <xf numFmtId="43" fontId="63" fillId="0" borderId="596" xfId="1" applyFont="1" applyFill="1" applyBorder="1" applyAlignment="1">
      <alignment horizontal="center" vertical="center" wrapText="1"/>
    </xf>
    <xf numFmtId="43" fontId="63" fillId="0" borderId="609" xfId="1" applyFont="1" applyFill="1" applyBorder="1" applyAlignment="1">
      <alignment horizontal="center" vertical="center" wrapText="1"/>
    </xf>
    <xf numFmtId="0" fontId="123" fillId="0" borderId="609" xfId="0" applyFont="1" applyBorder="1" applyAlignment="1">
      <alignment horizontal="center" vertical="center" wrapText="1"/>
    </xf>
    <xf numFmtId="0" fontId="0" fillId="0" borderId="609" xfId="0" applyBorder="1" applyAlignment="1">
      <alignment horizontal="center" vertical="center" wrapText="1"/>
    </xf>
    <xf numFmtId="0" fontId="7" fillId="0" borderId="595" xfId="0" applyFont="1" applyBorder="1" applyAlignment="1">
      <alignment horizontal="center" vertical="center" wrapText="1"/>
    </xf>
    <xf numFmtId="195" fontId="36" fillId="0" borderId="596" xfId="1" applyNumberFormat="1" applyFont="1" applyFill="1" applyBorder="1" applyAlignment="1">
      <alignment vertical="center" wrapText="1"/>
    </xf>
    <xf numFmtId="195" fontId="81" fillId="0" borderId="609" xfId="1" applyNumberFormat="1" applyFont="1" applyFill="1" applyBorder="1" applyAlignment="1">
      <alignment vertical="center" wrapText="1"/>
    </xf>
    <xf numFmtId="185" fontId="3" fillId="0" borderId="596" xfId="0" applyNumberFormat="1" applyFont="1" applyBorder="1" applyAlignment="1">
      <alignment horizontal="center" vertical="center" wrapText="1"/>
    </xf>
    <xf numFmtId="0" fontId="73" fillId="41" borderId="595" xfId="0" applyFont="1" applyFill="1" applyBorder="1" applyAlignment="1">
      <alignment horizontal="center" vertical="center" wrapText="1"/>
    </xf>
    <xf numFmtId="185" fontId="81" fillId="0" borderId="595" xfId="0" applyNumberFormat="1" applyFont="1" applyBorder="1" applyAlignment="1">
      <alignment horizontal="center" vertical="center" wrapText="1"/>
    </xf>
    <xf numFmtId="0" fontId="3" fillId="19" borderId="596" xfId="0" applyFont="1" applyFill="1" applyBorder="1" applyAlignment="1">
      <alignment horizontal="center" vertical="center" wrapText="1"/>
    </xf>
    <xf numFmtId="0" fontId="145" fillId="41" borderId="596" xfId="0" applyFont="1" applyFill="1" applyBorder="1" applyAlignment="1">
      <alignment horizontal="center" vertical="center" wrapText="1"/>
    </xf>
    <xf numFmtId="188" fontId="145" fillId="41" borderId="596" xfId="0" applyNumberFormat="1" applyFont="1" applyFill="1" applyBorder="1" applyAlignment="1">
      <alignment horizontal="left" vertical="top" wrapText="1"/>
    </xf>
    <xf numFmtId="0" fontId="145" fillId="41" borderId="596" xfId="0" applyFont="1" applyFill="1" applyBorder="1" applyAlignment="1">
      <alignment horizontal="left" vertical="top" wrapText="1"/>
    </xf>
    <xf numFmtId="0" fontId="36" fillId="15" borderId="596" xfId="0" applyFont="1" applyFill="1" applyBorder="1" applyAlignment="1">
      <alignment horizontal="center" vertical="center" wrapText="1"/>
    </xf>
    <xf numFmtId="0" fontId="36" fillId="15" borderId="596" xfId="0" applyFont="1" applyFill="1" applyBorder="1" applyAlignment="1">
      <alignment horizontal="center" vertical="top" wrapText="1"/>
    </xf>
    <xf numFmtId="43" fontId="146" fillId="19" borderId="596" xfId="1" applyFont="1" applyFill="1" applyBorder="1" applyAlignment="1">
      <alignment horizontal="center" vertical="center" wrapText="1"/>
    </xf>
    <xf numFmtId="43" fontId="83" fillId="8" borderId="596" xfId="1" applyFont="1" applyFill="1" applyBorder="1" applyAlignment="1">
      <alignment horizontal="center" vertical="center" wrapText="1"/>
    </xf>
    <xf numFmtId="0" fontId="193" fillId="0" borderId="168" xfId="7" applyFont="1" applyBorder="1" applyAlignment="1">
      <alignment horizontal="center" vertical="center" wrapText="1"/>
    </xf>
    <xf numFmtId="0" fontId="0" fillId="0" borderId="596" xfId="0" applyBorder="1" applyAlignment="1">
      <alignment horizontal="center" vertical="center"/>
    </xf>
    <xf numFmtId="0" fontId="0" fillId="0" borderId="596" xfId="0" applyBorder="1" applyAlignment="1">
      <alignment horizontal="left" vertical="center" wrapText="1"/>
    </xf>
    <xf numFmtId="43" fontId="81" fillId="0" borderId="596" xfId="1" applyFont="1" applyFill="1" applyBorder="1" applyAlignment="1">
      <alignment horizontal="center" vertical="center" wrapText="1"/>
    </xf>
    <xf numFmtId="0" fontId="36" fillId="0" borderId="611" xfId="0" applyFont="1" applyBorder="1" applyAlignment="1">
      <alignment horizontal="center" vertical="center" wrapText="1"/>
    </xf>
    <xf numFmtId="0" fontId="36" fillId="0" borderId="612" xfId="0" applyFont="1" applyBorder="1" applyAlignment="1">
      <alignment horizontal="center" vertical="center" wrapText="1"/>
    </xf>
    <xf numFmtId="0" fontId="36" fillId="0" borderId="596" xfId="0" applyFont="1" applyBorder="1" applyAlignment="1">
      <alignment horizontal="center" vertical="center" wrapText="1"/>
    </xf>
    <xf numFmtId="168" fontId="207" fillId="10" borderId="596" xfId="0" applyNumberFormat="1" applyFont="1" applyFill="1" applyBorder="1" applyAlignment="1">
      <alignment horizontal="center" vertical="center" wrapText="1"/>
    </xf>
    <xf numFmtId="43" fontId="208" fillId="8" borderId="596" xfId="1" applyFont="1" applyFill="1" applyBorder="1" applyAlignment="1">
      <alignment horizontal="center" vertical="center" wrapText="1"/>
    </xf>
    <xf numFmtId="0" fontId="68" fillId="0" borderId="596" xfId="0" applyFont="1" applyBorder="1" applyAlignment="1">
      <alignment horizontal="center" vertical="center" wrapText="1"/>
    </xf>
    <xf numFmtId="4" fontId="63" fillId="8" borderId="596" xfId="1" applyNumberFormat="1" applyFont="1" applyFill="1" applyBorder="1" applyAlignment="1">
      <alignment horizontal="center" vertical="center" wrapText="1"/>
    </xf>
    <xf numFmtId="43" fontId="147" fillId="8" borderId="596" xfId="1" applyFont="1" applyFill="1" applyBorder="1" applyAlignment="1">
      <alignment horizontal="center" vertical="center" wrapText="1"/>
    </xf>
    <xf numFmtId="43" fontId="190" fillId="8" borderId="596" xfId="1" applyFont="1" applyFill="1" applyBorder="1" applyAlignment="1">
      <alignment horizontal="center" vertical="center" wrapText="1"/>
    </xf>
    <xf numFmtId="0" fontId="210" fillId="0" borderId="596" xfId="0" applyFont="1" applyBorder="1" applyAlignment="1">
      <alignment horizontal="left" vertical="center" wrapText="1"/>
    </xf>
    <xf numFmtId="0" fontId="190" fillId="0" borderId="596" xfId="0" applyFont="1" applyBorder="1" applyAlignment="1">
      <alignment horizontal="center" vertical="center" wrapText="1"/>
    </xf>
    <xf numFmtId="4" fontId="210" fillId="8" borderId="596" xfId="1" applyNumberFormat="1" applyFont="1" applyFill="1" applyBorder="1" applyAlignment="1">
      <alignment horizontal="center" vertical="center" wrapText="1"/>
    </xf>
    <xf numFmtId="0" fontId="210" fillId="0" borderId="596" xfId="0" applyFont="1" applyBorder="1" applyAlignment="1">
      <alignment horizontal="center" vertical="center" wrapText="1"/>
    </xf>
    <xf numFmtId="168" fontId="209" fillId="10" borderId="596" xfId="0" applyNumberFormat="1" applyFont="1" applyFill="1" applyBorder="1" applyAlignment="1">
      <alignment horizontal="center" vertical="center" wrapText="1"/>
    </xf>
    <xf numFmtId="0" fontId="211" fillId="0" borderId="596" xfId="14" applyFont="1" applyBorder="1" applyAlignment="1">
      <alignment horizontal="left" vertical="center" wrapText="1"/>
    </xf>
    <xf numFmtId="4" fontId="83" fillId="8" borderId="596" xfId="1" applyNumberFormat="1" applyFont="1" applyFill="1" applyBorder="1" applyAlignment="1">
      <alignment horizontal="center" vertical="center" wrapText="1"/>
    </xf>
    <xf numFmtId="0" fontId="74" fillId="0" borderId="596" xfId="0" applyFont="1" applyBorder="1" applyAlignment="1">
      <alignment horizontal="center" vertical="center" wrapText="1"/>
    </xf>
    <xf numFmtId="0" fontId="74" fillId="0" borderId="596" xfId="0" applyFont="1" applyBorder="1" applyAlignment="1">
      <alignment horizontal="left" vertical="center" wrapText="1"/>
    </xf>
    <xf numFmtId="0" fontId="213" fillId="0" borderId="0" xfId="4" applyFont="1"/>
    <xf numFmtId="0" fontId="215" fillId="10" borderId="617" xfId="4" applyFont="1" applyFill="1" applyBorder="1" applyAlignment="1">
      <alignment vertical="center" wrapText="1"/>
    </xf>
    <xf numFmtId="0" fontId="214" fillId="0" borderId="614" xfId="4" applyFont="1" applyBorder="1" applyAlignment="1" applyProtection="1">
      <alignment vertical="center"/>
      <protection locked="0"/>
    </xf>
    <xf numFmtId="0" fontId="216" fillId="0" borderId="0" xfId="4" applyFont="1"/>
    <xf numFmtId="0" fontId="214" fillId="10" borderId="619" xfId="4" applyFont="1" applyFill="1" applyBorder="1" applyAlignment="1">
      <alignment vertical="center"/>
    </xf>
    <xf numFmtId="0" fontId="213" fillId="0" borderId="617" xfId="4" applyFont="1" applyBorder="1"/>
    <xf numFmtId="0" fontId="213" fillId="0" borderId="614" xfId="4" applyFont="1" applyBorder="1" applyAlignment="1" applyProtection="1">
      <alignment vertical="center" wrapText="1"/>
      <protection locked="0"/>
    </xf>
    <xf numFmtId="0" fontId="213" fillId="0" borderId="617" xfId="4" applyFont="1" applyBorder="1" applyAlignment="1">
      <alignment horizontal="center" vertical="center"/>
    </xf>
    <xf numFmtId="0" fontId="213" fillId="0" borderId="616" xfId="4" applyFont="1" applyBorder="1" applyAlignment="1">
      <alignment horizontal="center" vertical="center"/>
    </xf>
    <xf numFmtId="0" fontId="216" fillId="0" borderId="617" xfId="4" applyFont="1" applyBorder="1" applyAlignment="1">
      <alignment horizontal="center" vertical="center"/>
    </xf>
    <xf numFmtId="0" fontId="222" fillId="0" borderId="0" xfId="4" applyFont="1"/>
    <xf numFmtId="166" fontId="213" fillId="0" borderId="0" xfId="4" applyNumberFormat="1" applyFont="1"/>
    <xf numFmtId="10" fontId="213" fillId="0" borderId="0" xfId="4" applyNumberFormat="1" applyFont="1"/>
    <xf numFmtId="0" fontId="224" fillId="0" borderId="619" xfId="11" applyFont="1" applyBorder="1" applyAlignment="1">
      <alignment horizontal="center" vertical="center" wrapText="1"/>
    </xf>
    <xf numFmtId="9" fontId="222" fillId="0" borderId="617" xfId="5" applyFont="1" applyBorder="1" applyAlignment="1" applyProtection="1">
      <alignment horizontal="center" vertical="center" wrapText="1"/>
    </xf>
    <xf numFmtId="0" fontId="225" fillId="0" borderId="0" xfId="4" applyFont="1"/>
    <xf numFmtId="0" fontId="224" fillId="0" borderId="617" xfId="11" applyFont="1" applyBorder="1" applyAlignment="1">
      <alignment horizontal="center" vertical="center" wrapText="1"/>
    </xf>
    <xf numFmtId="9" fontId="222" fillId="0" borderId="617" xfId="5" applyFont="1" applyFill="1" applyBorder="1" applyAlignment="1" applyProtection="1">
      <alignment horizontal="center" wrapText="1"/>
    </xf>
    <xf numFmtId="166" fontId="213" fillId="0" borderId="0" xfId="5" applyNumberFormat="1" applyFont="1" applyProtection="1"/>
    <xf numFmtId="2" fontId="213" fillId="0" borderId="617" xfId="5" applyNumberFormat="1" applyFont="1" applyBorder="1" applyAlignment="1" applyProtection="1">
      <alignment horizontal="center" vertical="center"/>
    </xf>
    <xf numFmtId="0" fontId="213" fillId="0" borderId="0" xfId="4" applyFont="1" applyAlignment="1">
      <alignment horizontal="center" vertical="center"/>
    </xf>
    <xf numFmtId="0" fontId="213" fillId="12" borderId="0" xfId="4" applyFont="1" applyFill="1"/>
    <xf numFmtId="0" fontId="213" fillId="0" borderId="0" xfId="4" applyFont="1" applyAlignment="1">
      <alignment vertical="center"/>
    </xf>
    <xf numFmtId="0" fontId="216" fillId="12" borderId="0" xfId="4" applyFont="1" applyFill="1" applyAlignment="1">
      <alignment vertical="center" wrapText="1"/>
    </xf>
    <xf numFmtId="0" fontId="216" fillId="12" borderId="0" xfId="4" applyFont="1" applyFill="1" applyAlignment="1">
      <alignment horizontal="left" vertical="center" wrapText="1"/>
    </xf>
    <xf numFmtId="0" fontId="216" fillId="0" borderId="0" xfId="11" applyFont="1" applyAlignment="1">
      <alignment vertical="center" wrapText="1"/>
    </xf>
    <xf numFmtId="0" fontId="213" fillId="0" borderId="0" xfId="4" applyFont="1" applyAlignment="1">
      <alignment vertical="center" wrapText="1"/>
    </xf>
    <xf numFmtId="0" fontId="216" fillId="0" borderId="0" xfId="11" applyFont="1" applyAlignment="1">
      <alignment horizontal="left" vertical="center" wrapText="1"/>
    </xf>
    <xf numFmtId="0" fontId="226" fillId="12" borderId="68" xfId="11" applyFont="1" applyFill="1" applyBorder="1" applyAlignment="1">
      <alignment horizontal="center" vertical="center"/>
    </xf>
    <xf numFmtId="0" fontId="213" fillId="12" borderId="67" xfId="4" applyFont="1" applyFill="1" applyBorder="1"/>
    <xf numFmtId="0" fontId="213" fillId="12" borderId="594" xfId="4" applyFont="1" applyFill="1" applyBorder="1"/>
    <xf numFmtId="0" fontId="222" fillId="2" borderId="399" xfId="4" applyFont="1" applyFill="1" applyBorder="1" applyAlignment="1">
      <alignment horizontal="center" vertical="top"/>
    </xf>
    <xf numFmtId="0" fontId="79" fillId="0" borderId="464" xfId="0" applyFont="1" applyBorder="1" applyAlignment="1">
      <alignment horizontal="left" vertical="center"/>
    </xf>
    <xf numFmtId="0" fontId="79" fillId="0" borderId="465" xfId="0" applyFont="1" applyBorder="1" applyAlignment="1">
      <alignment horizontal="left" vertical="center"/>
    </xf>
    <xf numFmtId="0" fontId="79" fillId="0" borderId="466" xfId="0" applyFont="1" applyBorder="1" applyAlignment="1">
      <alignment horizontal="left" vertical="center"/>
    </xf>
    <xf numFmtId="0" fontId="79" fillId="0" borderId="461" xfId="0" applyFont="1" applyBorder="1" applyAlignment="1">
      <alignment horizontal="left" vertical="center"/>
    </xf>
    <xf numFmtId="0" fontId="79" fillId="0" borderId="462" xfId="0" applyFont="1" applyBorder="1" applyAlignment="1">
      <alignment horizontal="left" vertical="center"/>
    </xf>
    <xf numFmtId="0" fontId="79" fillId="0" borderId="463" xfId="0" applyFont="1" applyBorder="1" applyAlignment="1">
      <alignment horizontal="left" vertical="center"/>
    </xf>
    <xf numFmtId="0" fontId="58" fillId="37" borderId="514" xfId="0" applyFont="1" applyFill="1" applyBorder="1" applyAlignment="1">
      <alignment horizontal="center" vertical="center" wrapText="1"/>
    </xf>
    <xf numFmtId="0" fontId="58" fillId="37" borderId="515" xfId="0" applyFont="1" applyFill="1" applyBorder="1" applyAlignment="1">
      <alignment horizontal="center" vertical="center" wrapText="1"/>
    </xf>
    <xf numFmtId="0" fontId="71" fillId="35" borderId="332" xfId="0" applyFont="1" applyFill="1" applyBorder="1" applyAlignment="1">
      <alignment horizontal="left" vertical="center" wrapText="1"/>
    </xf>
    <xf numFmtId="0" fontId="71" fillId="35" borderId="335" xfId="0" applyFont="1" applyFill="1" applyBorder="1" applyAlignment="1">
      <alignment horizontal="left" vertical="center" wrapText="1"/>
    </xf>
    <xf numFmtId="0" fontId="71" fillId="35" borderId="338" xfId="0" applyFont="1" applyFill="1" applyBorder="1" applyAlignment="1">
      <alignment horizontal="left" vertical="center" wrapText="1"/>
    </xf>
    <xf numFmtId="0" fontId="58" fillId="27" borderId="0" xfId="0" applyFont="1" applyFill="1" applyAlignment="1">
      <alignment horizontal="center" vertical="center"/>
    </xf>
    <xf numFmtId="0" fontId="72" fillId="0" borderId="332" xfId="0" applyFont="1" applyBorder="1" applyAlignment="1">
      <alignment horizontal="left" vertical="center" indent="1"/>
    </xf>
    <xf numFmtId="0" fontId="72" fillId="0" borderId="335" xfId="0" applyFont="1" applyBorder="1" applyAlignment="1">
      <alignment horizontal="left" vertical="center" indent="1"/>
    </xf>
    <xf numFmtId="0" fontId="72" fillId="0" borderId="338" xfId="0" applyFont="1" applyBorder="1" applyAlignment="1">
      <alignment horizontal="left" vertical="center" indent="1"/>
    </xf>
    <xf numFmtId="0" fontId="58" fillId="26" borderId="220" xfId="0" applyFont="1" applyFill="1" applyBorder="1" applyAlignment="1">
      <alignment horizontal="center" vertical="center" wrapText="1"/>
    </xf>
    <xf numFmtId="0" fontId="58" fillId="26" borderId="228" xfId="0" applyFont="1" applyFill="1" applyBorder="1" applyAlignment="1">
      <alignment horizontal="center" vertical="center" wrapText="1"/>
    </xf>
    <xf numFmtId="167" fontId="72" fillId="0" borderId="335" xfId="0" applyNumberFormat="1" applyFont="1" applyBorder="1" applyAlignment="1">
      <alignment horizontal="center" vertical="center"/>
    </xf>
    <xf numFmtId="174" fontId="58" fillId="0" borderId="357" xfId="0" applyNumberFormat="1" applyFont="1" applyBorder="1" applyAlignment="1">
      <alignment horizontal="center" vertical="center"/>
    </xf>
    <xf numFmtId="174" fontId="58" fillId="0" borderId="332" xfId="0" applyNumberFormat="1" applyFont="1" applyBorder="1" applyAlignment="1">
      <alignment horizontal="center" vertical="center"/>
    </xf>
    <xf numFmtId="0" fontId="79" fillId="0" borderId="464" xfId="0" applyFont="1" applyBorder="1" applyAlignment="1">
      <alignment horizontal="left" vertical="center" wrapText="1"/>
    </xf>
    <xf numFmtId="0" fontId="79" fillId="0" borderId="465" xfId="0" applyFont="1" applyBorder="1" applyAlignment="1">
      <alignment horizontal="left" vertical="center" wrapText="1"/>
    </xf>
    <xf numFmtId="0" fontId="79" fillId="0" borderId="466" xfId="0" applyFont="1" applyBorder="1" applyAlignment="1">
      <alignment horizontal="left" vertical="center" wrapText="1"/>
    </xf>
    <xf numFmtId="174" fontId="58" fillId="0" borderId="358" xfId="0" applyNumberFormat="1" applyFont="1" applyBorder="1" applyAlignment="1">
      <alignment horizontal="center" vertical="center"/>
    </xf>
    <xf numFmtId="174" fontId="58" fillId="0" borderId="335" xfId="0" applyNumberFormat="1" applyFont="1" applyBorder="1" applyAlignment="1">
      <alignment horizontal="center" vertical="center"/>
    </xf>
    <xf numFmtId="174" fontId="58" fillId="0" borderId="359" xfId="0" applyNumberFormat="1" applyFont="1" applyBorder="1" applyAlignment="1">
      <alignment horizontal="center" vertical="center"/>
    </xf>
    <xf numFmtId="174" fontId="58" fillId="0" borderId="338" xfId="0" applyNumberFormat="1" applyFont="1" applyBorder="1" applyAlignment="1">
      <alignment horizontal="center" vertical="center"/>
    </xf>
    <xf numFmtId="0" fontId="121" fillId="33" borderId="238" xfId="0" applyFont="1" applyFill="1" applyBorder="1" applyAlignment="1">
      <alignment horizontal="left" vertical="center" indent="1"/>
    </xf>
    <xf numFmtId="0" fontId="121" fillId="33" borderId="207" xfId="0" applyFont="1" applyFill="1" applyBorder="1" applyAlignment="1">
      <alignment horizontal="left" vertical="center" indent="1"/>
    </xf>
    <xf numFmtId="3" fontId="72" fillId="0" borderId="335" xfId="0" applyNumberFormat="1" applyFont="1" applyBorder="1" applyAlignment="1">
      <alignment horizontal="center" vertical="center"/>
    </xf>
    <xf numFmtId="0" fontId="78" fillId="10" borderId="430" xfId="0" applyFont="1" applyFill="1" applyBorder="1" applyAlignment="1">
      <alignment horizontal="right" vertical="center"/>
    </xf>
    <xf numFmtId="0" fontId="78" fillId="10" borderId="335" xfId="0" applyFont="1" applyFill="1" applyBorder="1" applyAlignment="1">
      <alignment horizontal="right" vertical="center"/>
    </xf>
    <xf numFmtId="0" fontId="77" fillId="33" borderId="200" xfId="0" applyFont="1" applyFill="1" applyBorder="1" applyAlignment="1">
      <alignment horizontal="left" vertical="center" indent="2"/>
    </xf>
    <xf numFmtId="0" fontId="77" fillId="33" borderId="0" xfId="0" applyFont="1" applyFill="1" applyAlignment="1">
      <alignment horizontal="left" vertical="center" indent="2"/>
    </xf>
    <xf numFmtId="0" fontId="78" fillId="10" borderId="429" xfId="0" applyFont="1" applyFill="1" applyBorder="1" applyAlignment="1">
      <alignment horizontal="right" vertical="center"/>
    </xf>
    <xf numFmtId="0" fontId="78" fillId="10" borderId="332" xfId="0" applyFont="1" applyFill="1" applyBorder="1" applyAlignment="1">
      <alignment horizontal="right" vertical="center"/>
    </xf>
    <xf numFmtId="0" fontId="78" fillId="10" borderId="432" xfId="0" applyFont="1" applyFill="1" applyBorder="1" applyAlignment="1">
      <alignment horizontal="right" vertical="center"/>
    </xf>
    <xf numFmtId="0" fontId="78" fillId="10" borderId="338" xfId="0" applyFont="1" applyFill="1" applyBorder="1" applyAlignment="1">
      <alignment horizontal="right" vertical="center"/>
    </xf>
    <xf numFmtId="0" fontId="72" fillId="0" borderId="332" xfId="0" applyFont="1" applyBorder="1" applyAlignment="1">
      <alignment horizontal="center" vertical="center"/>
    </xf>
    <xf numFmtId="0" fontId="72" fillId="0" borderId="335" xfId="0" applyFont="1" applyBorder="1" applyAlignment="1">
      <alignment horizontal="center" vertical="center"/>
    </xf>
    <xf numFmtId="0" fontId="58" fillId="27" borderId="371" xfId="0" applyFont="1" applyFill="1" applyBorder="1" applyAlignment="1">
      <alignment horizontal="center" vertical="center" wrapText="1"/>
    </xf>
    <xf numFmtId="0" fontId="58" fillId="27" borderId="372" xfId="0" applyFont="1" applyFill="1" applyBorder="1" applyAlignment="1">
      <alignment horizontal="center" vertical="center" wrapText="1"/>
    </xf>
    <xf numFmtId="0" fontId="77" fillId="33" borderId="0" xfId="0" applyFont="1" applyFill="1" applyAlignment="1">
      <alignment horizontal="right" vertical="center"/>
    </xf>
    <xf numFmtId="0" fontId="58" fillId="26" borderId="499" xfId="0" applyFont="1" applyFill="1" applyBorder="1" applyAlignment="1">
      <alignment horizontal="center"/>
    </xf>
    <xf numFmtId="0" fontId="58" fillId="26" borderId="500" xfId="0" applyFont="1" applyFill="1" applyBorder="1" applyAlignment="1">
      <alignment horizontal="center"/>
    </xf>
    <xf numFmtId="0" fontId="70" fillId="25" borderId="522" xfId="0" applyFont="1" applyFill="1" applyBorder="1" applyAlignment="1">
      <alignment horizontal="center" vertical="center"/>
    </xf>
    <xf numFmtId="0" fontId="70" fillId="25" borderId="523" xfId="0" applyFont="1" applyFill="1" applyBorder="1" applyAlignment="1">
      <alignment horizontal="center" vertical="center"/>
    </xf>
    <xf numFmtId="0" fontId="70" fillId="25" borderId="524" xfId="0" applyFont="1" applyFill="1" applyBorder="1" applyAlignment="1">
      <alignment horizontal="center" vertical="center"/>
    </xf>
    <xf numFmtId="0" fontId="72" fillId="0" borderId="438" xfId="0" applyFont="1" applyBorder="1" applyAlignment="1">
      <alignment horizontal="center" vertical="center"/>
    </xf>
    <xf numFmtId="0" fontId="72" fillId="0" borderId="517" xfId="0" applyFont="1" applyBorder="1" applyAlignment="1">
      <alignment horizontal="center" vertical="center"/>
    </xf>
    <xf numFmtId="0" fontId="58" fillId="26" borderId="0" xfId="0" applyFont="1" applyFill="1" applyAlignment="1">
      <alignment horizontal="center" vertical="center" wrapText="1"/>
    </xf>
    <xf numFmtId="0" fontId="58" fillId="26" borderId="413" xfId="0" applyFont="1" applyFill="1" applyBorder="1" applyAlignment="1">
      <alignment horizontal="center" vertical="center" wrapText="1"/>
    </xf>
    <xf numFmtId="0" fontId="58" fillId="26" borderId="415" xfId="0" applyFont="1" applyFill="1" applyBorder="1" applyAlignment="1">
      <alignment horizontal="center" vertical="center" wrapText="1"/>
    </xf>
    <xf numFmtId="0" fontId="72" fillId="0" borderId="332" xfId="0" applyFont="1" applyBorder="1" applyAlignment="1">
      <alignment horizontal="left" vertical="center" wrapText="1" indent="1"/>
    </xf>
    <xf numFmtId="0" fontId="72" fillId="0" borderId="335" xfId="0" applyFont="1" applyBorder="1" applyAlignment="1">
      <alignment horizontal="left" vertical="center" wrapText="1" indent="1"/>
    </xf>
    <xf numFmtId="0" fontId="72" fillId="0" borderId="338" xfId="0" applyFont="1" applyBorder="1" applyAlignment="1">
      <alignment horizontal="left" vertical="center" wrapText="1" indent="1"/>
    </xf>
    <xf numFmtId="0" fontId="72" fillId="0" borderId="338" xfId="0" applyFont="1" applyBorder="1" applyAlignment="1">
      <alignment horizontal="center" vertical="center"/>
    </xf>
    <xf numFmtId="3" fontId="72" fillId="0" borderId="338" xfId="0" applyNumberFormat="1" applyFont="1" applyBorder="1" applyAlignment="1">
      <alignment horizontal="center" vertical="center"/>
    </xf>
    <xf numFmtId="3" fontId="72" fillId="0" borderId="332" xfId="0" applyNumberFormat="1" applyFont="1" applyBorder="1" applyAlignment="1">
      <alignment horizontal="center" vertical="center"/>
    </xf>
    <xf numFmtId="15" fontId="72" fillId="0" borderId="332" xfId="0" applyNumberFormat="1" applyFont="1" applyBorder="1" applyAlignment="1">
      <alignment horizontal="center" vertical="center"/>
    </xf>
    <xf numFmtId="15" fontId="72" fillId="0" borderId="335" xfId="0" applyNumberFormat="1" applyFont="1" applyBorder="1" applyAlignment="1">
      <alignment horizontal="center" vertical="center"/>
    </xf>
    <xf numFmtId="0" fontId="72" fillId="0" borderId="516" xfId="0" applyFont="1" applyBorder="1" applyAlignment="1">
      <alignment horizontal="center" vertical="center"/>
    </xf>
    <xf numFmtId="15" fontId="72" fillId="0" borderId="338" xfId="0" applyNumberFormat="1" applyFont="1" applyBorder="1" applyAlignment="1">
      <alignment horizontal="center" vertical="center"/>
    </xf>
    <xf numFmtId="0" fontId="78" fillId="34" borderId="488" xfId="0" applyFont="1" applyFill="1" applyBorder="1" applyAlignment="1">
      <alignment horizontal="center" vertical="center"/>
    </xf>
    <xf numFmtId="0" fontId="78" fillId="34" borderId="207" xfId="0" applyFont="1" applyFill="1" applyBorder="1" applyAlignment="1">
      <alignment horizontal="center" vertical="center"/>
    </xf>
    <xf numFmtId="0" fontId="78" fillId="34" borderId="208" xfId="0" applyFont="1" applyFill="1" applyBorder="1" applyAlignment="1">
      <alignment horizontal="center" vertical="center"/>
    </xf>
    <xf numFmtId="0" fontId="58" fillId="2" borderId="338" xfId="0" applyFont="1" applyFill="1" applyBorder="1" applyAlignment="1">
      <alignment horizontal="center" vertical="center"/>
    </xf>
    <xf numFmtId="0" fontId="58" fillId="2" borderId="339" xfId="0" applyFont="1" applyFill="1" applyBorder="1" applyAlignment="1">
      <alignment horizontal="center" vertical="center"/>
    </xf>
    <xf numFmtId="0" fontId="73" fillId="36" borderId="0" xfId="0" applyFont="1" applyFill="1" applyAlignment="1">
      <alignment horizontal="center" vertical="center" wrapText="1"/>
    </xf>
    <xf numFmtId="0" fontId="58" fillId="26" borderId="390" xfId="0" quotePrefix="1" applyFont="1" applyFill="1" applyBorder="1" applyAlignment="1">
      <alignment horizontal="center" vertical="center" wrapText="1"/>
    </xf>
    <xf numFmtId="0" fontId="72" fillId="0" borderId="358" xfId="0" applyFont="1" applyBorder="1" applyAlignment="1">
      <alignment horizontal="center" vertical="center"/>
    </xf>
    <xf numFmtId="0" fontId="73" fillId="36" borderId="214" xfId="0" applyFont="1" applyFill="1" applyBorder="1" applyAlignment="1">
      <alignment horizontal="center" vertical="center"/>
    </xf>
    <xf numFmtId="0" fontId="73" fillId="36" borderId="220" xfId="0" applyFont="1" applyFill="1" applyBorder="1" applyAlignment="1">
      <alignment horizontal="center" vertical="center"/>
    </xf>
    <xf numFmtId="0" fontId="73" fillId="36" borderId="434" xfId="0" applyFont="1" applyFill="1" applyBorder="1" applyAlignment="1">
      <alignment horizontal="center" vertical="center"/>
    </xf>
    <xf numFmtId="0" fontId="73" fillId="36" borderId="212" xfId="0" applyFont="1" applyFill="1" applyBorder="1" applyAlignment="1">
      <alignment horizontal="center" vertical="center"/>
    </xf>
    <xf numFmtId="0" fontId="73" fillId="36" borderId="228" xfId="0" applyFont="1" applyFill="1" applyBorder="1" applyAlignment="1">
      <alignment horizontal="center" vertical="center"/>
    </xf>
    <xf numFmtId="0" fontId="73" fillId="36" borderId="415" xfId="0" applyFont="1" applyFill="1" applyBorder="1" applyAlignment="1">
      <alignment horizontal="center" vertical="center"/>
    </xf>
    <xf numFmtId="0" fontId="58" fillId="26" borderId="238" xfId="0" applyFont="1" applyFill="1" applyBorder="1" applyAlignment="1">
      <alignment horizontal="center" vertical="center" wrapText="1"/>
    </xf>
    <xf numFmtId="0" fontId="58" fillId="26" borderId="212" xfId="0" applyFont="1" applyFill="1" applyBorder="1" applyAlignment="1">
      <alignment horizontal="center" vertical="center" wrapText="1"/>
    </xf>
    <xf numFmtId="0" fontId="72" fillId="0" borderId="357" xfId="0" applyFont="1" applyBorder="1" applyAlignment="1">
      <alignment horizontal="center" vertical="center"/>
    </xf>
    <xf numFmtId="167" fontId="72" fillId="0" borderId="332" xfId="0" applyNumberFormat="1" applyFont="1" applyBorder="1" applyAlignment="1">
      <alignment horizontal="center" vertical="center"/>
    </xf>
    <xf numFmtId="0" fontId="77" fillId="33" borderId="238" xfId="0" applyFont="1" applyFill="1" applyBorder="1" applyAlignment="1">
      <alignment horizontal="right" vertical="center"/>
    </xf>
    <xf numFmtId="0" fontId="79" fillId="0" borderId="335" xfId="0" applyFont="1" applyBorder="1" applyAlignment="1">
      <alignment horizontal="left" vertical="center" wrapText="1"/>
    </xf>
    <xf numFmtId="0" fontId="72" fillId="0" borderId="359" xfId="0" applyFont="1" applyBorder="1" applyAlignment="1">
      <alignment horizontal="center" vertical="center"/>
    </xf>
    <xf numFmtId="167" fontId="72" fillId="0" borderId="338" xfId="0" applyNumberFormat="1" applyFont="1" applyBorder="1" applyAlignment="1">
      <alignment horizontal="center" vertical="center"/>
    </xf>
    <xf numFmtId="0" fontId="58" fillId="26" borderId="213" xfId="0" applyFont="1" applyFill="1" applyBorder="1" applyAlignment="1">
      <alignment horizontal="center" vertical="center"/>
    </xf>
    <xf numFmtId="0" fontId="58" fillId="26" borderId="216" xfId="0" applyFont="1" applyFill="1" applyBorder="1" applyAlignment="1">
      <alignment horizontal="center" vertical="center"/>
    </xf>
    <xf numFmtId="167" fontId="59" fillId="26" borderId="297" xfId="1" applyNumberFormat="1" applyFont="1" applyFill="1" applyBorder="1" applyAlignment="1" applyProtection="1">
      <alignment horizontal="center"/>
    </xf>
    <xf numFmtId="167" fontId="59" fillId="26" borderId="216" xfId="1" applyNumberFormat="1" applyFont="1" applyFill="1" applyBorder="1" applyAlignment="1" applyProtection="1">
      <alignment horizontal="center"/>
    </xf>
    <xf numFmtId="167" fontId="59" fillId="26" borderId="360" xfId="1" applyNumberFormat="1" applyFont="1" applyFill="1" applyBorder="1" applyAlignment="1" applyProtection="1">
      <alignment horizontal="center"/>
    </xf>
    <xf numFmtId="0" fontId="58" fillId="27" borderId="370" xfId="0" applyFont="1" applyFill="1" applyBorder="1" applyAlignment="1">
      <alignment horizontal="center" vertical="center" wrapText="1"/>
    </xf>
    <xf numFmtId="0" fontId="58" fillId="27" borderId="211" xfId="0" applyFont="1" applyFill="1" applyBorder="1" applyAlignment="1">
      <alignment horizontal="center" vertical="center" wrapText="1"/>
    </xf>
    <xf numFmtId="167" fontId="78" fillId="10" borderId="332" xfId="1" applyNumberFormat="1" applyFont="1" applyFill="1" applyBorder="1" applyAlignment="1" applyProtection="1">
      <alignment horizontal="center"/>
    </xf>
    <xf numFmtId="167" fontId="78" fillId="10" borderId="333" xfId="1" applyNumberFormat="1" applyFont="1" applyFill="1" applyBorder="1" applyAlignment="1" applyProtection="1">
      <alignment horizontal="center"/>
    </xf>
    <xf numFmtId="167" fontId="78" fillId="10" borderId="335" xfId="1" applyNumberFormat="1" applyFont="1" applyFill="1" applyBorder="1" applyAlignment="1" applyProtection="1">
      <alignment horizontal="center"/>
    </xf>
    <xf numFmtId="167" fontId="78" fillId="10" borderId="336" xfId="1" applyNumberFormat="1" applyFont="1" applyFill="1" applyBorder="1" applyAlignment="1" applyProtection="1">
      <alignment horizontal="center"/>
    </xf>
    <xf numFmtId="0" fontId="78" fillId="34" borderId="489" xfId="0" applyFont="1" applyFill="1" applyBorder="1" applyAlignment="1">
      <alignment horizontal="center" vertical="center"/>
    </xf>
    <xf numFmtId="0" fontId="58" fillId="27" borderId="244" xfId="0" applyFont="1" applyFill="1" applyBorder="1" applyAlignment="1">
      <alignment horizontal="center" vertical="center" wrapText="1"/>
    </xf>
    <xf numFmtId="0" fontId="58" fillId="27" borderId="234" xfId="0" applyFont="1" applyFill="1" applyBorder="1" applyAlignment="1">
      <alignment horizontal="center" vertical="center" wrapText="1"/>
    </xf>
    <xf numFmtId="0" fontId="77" fillId="0" borderId="352" xfId="0" applyFont="1" applyBorder="1" applyAlignment="1">
      <alignment vertical="center" wrapText="1"/>
    </xf>
    <xf numFmtId="0" fontId="77" fillId="0" borderId="353" xfId="0" applyFont="1" applyBorder="1" applyAlignment="1">
      <alignment vertical="center" wrapText="1"/>
    </xf>
    <xf numFmtId="167" fontId="78" fillId="0" borderId="0" xfId="1" applyNumberFormat="1" applyFont="1" applyFill="1" applyBorder="1" applyAlignment="1" applyProtection="1">
      <alignment horizontal="center" vertical="center"/>
    </xf>
    <xf numFmtId="167" fontId="78" fillId="0" borderId="199" xfId="1" applyNumberFormat="1" applyFont="1" applyFill="1" applyBorder="1" applyAlignment="1" applyProtection="1">
      <alignment horizontal="center" vertical="center"/>
    </xf>
    <xf numFmtId="0" fontId="58" fillId="27" borderId="138" xfId="0" applyFont="1" applyFill="1" applyBorder="1" applyAlignment="1">
      <alignment horizontal="center" vertical="center" wrapText="1"/>
    </xf>
    <xf numFmtId="0" fontId="58" fillId="27" borderId="235" xfId="0" applyFont="1" applyFill="1" applyBorder="1" applyAlignment="1">
      <alignment horizontal="center" vertical="center" wrapText="1"/>
    </xf>
    <xf numFmtId="0" fontId="58" fillId="27" borderId="221" xfId="0" applyFont="1" applyFill="1" applyBorder="1" applyAlignment="1">
      <alignment horizontal="center" vertical="center" wrapText="1"/>
    </xf>
    <xf numFmtId="0" fontId="58" fillId="27" borderId="233" xfId="0" applyFont="1" applyFill="1" applyBorder="1" applyAlignment="1">
      <alignment horizontal="center" vertical="center" wrapText="1"/>
    </xf>
    <xf numFmtId="167" fontId="78" fillId="0" borderId="0" xfId="0" applyNumberFormat="1" applyFont="1" applyAlignment="1">
      <alignment horizontal="center" vertical="center"/>
    </xf>
    <xf numFmtId="0" fontId="78" fillId="0" borderId="0" xfId="0" applyFont="1" applyAlignment="1">
      <alignment horizontal="center" vertical="center"/>
    </xf>
    <xf numFmtId="167" fontId="78" fillId="0" borderId="207" xfId="0" applyNumberFormat="1" applyFont="1" applyBorder="1" applyAlignment="1">
      <alignment horizontal="center" vertical="center"/>
    </xf>
    <xf numFmtId="0" fontId="58" fillId="32" borderId="344" xfId="0" applyFont="1" applyFill="1" applyBorder="1" applyAlignment="1">
      <alignment horizontal="center" vertical="center"/>
    </xf>
    <xf numFmtId="0" fontId="58" fillId="32" borderId="126" xfId="0" applyFont="1" applyFill="1" applyBorder="1" applyAlignment="1">
      <alignment horizontal="center" vertical="center"/>
    </xf>
    <xf numFmtId="0" fontId="58" fillId="32" borderId="342" xfId="0" applyFont="1" applyFill="1" applyBorder="1" applyAlignment="1">
      <alignment horizontal="center" vertical="center"/>
    </xf>
    <xf numFmtId="0" fontId="58" fillId="32" borderId="343" xfId="0" applyFont="1" applyFill="1" applyBorder="1" applyAlignment="1">
      <alignment horizontal="center" vertical="center"/>
    </xf>
    <xf numFmtId="0" fontId="58" fillId="32" borderId="329" xfId="0" applyFont="1" applyFill="1" applyBorder="1" applyAlignment="1">
      <alignment horizontal="center" vertical="center"/>
    </xf>
    <xf numFmtId="0" fontId="58" fillId="32" borderId="73" xfId="0" applyFont="1" applyFill="1" applyBorder="1" applyAlignment="1">
      <alignment horizontal="center" vertical="center"/>
    </xf>
    <xf numFmtId="0" fontId="58" fillId="32" borderId="345" xfId="0" applyFont="1" applyFill="1" applyBorder="1" applyAlignment="1">
      <alignment horizontal="center" vertical="center" wrapText="1"/>
    </xf>
    <xf numFmtId="0" fontId="58" fillId="32" borderId="138" xfId="0" applyFont="1" applyFill="1" applyBorder="1" applyAlignment="1">
      <alignment horizontal="center" vertical="center" wrapText="1"/>
    </xf>
    <xf numFmtId="0" fontId="58" fillId="32" borderId="345" xfId="0" applyFont="1" applyFill="1" applyBorder="1" applyAlignment="1">
      <alignment horizontal="center" vertical="center"/>
    </xf>
    <xf numFmtId="0" fontId="58" fillId="32" borderId="138" xfId="0" applyFont="1" applyFill="1" applyBorder="1" applyAlignment="1">
      <alignment horizontal="center" vertical="center"/>
    </xf>
    <xf numFmtId="181" fontId="77" fillId="33" borderId="238" xfId="0" applyNumberFormat="1" applyFont="1" applyFill="1" applyBorder="1" applyAlignment="1">
      <alignment horizontal="left" vertical="center" wrapText="1" indent="2"/>
    </xf>
    <xf numFmtId="181" fontId="77" fillId="33" borderId="0" xfId="0" applyNumberFormat="1" applyFont="1" applyFill="1" applyAlignment="1">
      <alignment horizontal="left" vertical="center" wrapText="1" indent="2"/>
    </xf>
    <xf numFmtId="0" fontId="80" fillId="15" borderId="405" xfId="0" applyFont="1" applyFill="1" applyBorder="1" applyAlignment="1" applyProtection="1">
      <alignment horizontal="left" vertical="center"/>
      <protection locked="0"/>
    </xf>
    <xf numFmtId="0" fontId="80" fillId="15" borderId="406" xfId="0" applyFont="1" applyFill="1" applyBorder="1" applyAlignment="1" applyProtection="1">
      <alignment horizontal="left" vertical="center"/>
      <protection locked="0"/>
    </xf>
    <xf numFmtId="0" fontId="78" fillId="26" borderId="86" xfId="0" applyFont="1" applyFill="1" applyBorder="1" applyAlignment="1">
      <alignment horizontal="center" vertical="center"/>
    </xf>
    <xf numFmtId="0" fontId="78" fillId="26" borderId="341" xfId="0" applyFont="1" applyFill="1" applyBorder="1" applyAlignment="1">
      <alignment horizontal="center" vertical="center"/>
    </xf>
    <xf numFmtId="0" fontId="86" fillId="32" borderId="349" xfId="0" applyFont="1" applyFill="1" applyBorder="1" applyAlignment="1">
      <alignment horizontal="center" vertical="center"/>
    </xf>
    <xf numFmtId="0" fontId="86" fillId="32" borderId="344" xfId="0" applyFont="1" applyFill="1" applyBorder="1" applyAlignment="1">
      <alignment horizontal="center" vertical="center"/>
    </xf>
    <xf numFmtId="0" fontId="86" fillId="32" borderId="229" xfId="0" applyFont="1" applyFill="1" applyBorder="1" applyAlignment="1">
      <alignment horizontal="center" vertical="center"/>
    </xf>
    <xf numFmtId="0" fontId="86" fillId="32" borderId="230" xfId="0" applyFont="1" applyFill="1" applyBorder="1" applyAlignment="1">
      <alignment horizontal="center" vertical="center"/>
    </xf>
    <xf numFmtId="0" fontId="86" fillId="32" borderId="348" xfId="0" applyFont="1" applyFill="1" applyBorder="1" applyAlignment="1">
      <alignment horizontal="center" vertical="center"/>
    </xf>
    <xf numFmtId="0" fontId="86" fillId="32" borderId="351" xfId="0" applyFont="1" applyFill="1" applyBorder="1" applyAlignment="1">
      <alignment horizontal="center" vertical="center"/>
    </xf>
    <xf numFmtId="0" fontId="0" fillId="0" borderId="420" xfId="0" applyBorder="1" applyAlignment="1">
      <alignment horizontal="right" vertical="center"/>
    </xf>
    <xf numFmtId="0" fontId="0" fillId="0" borderId="313" xfId="0" applyBorder="1" applyAlignment="1">
      <alignment horizontal="right" vertical="center"/>
    </xf>
    <xf numFmtId="0" fontId="58" fillId="27" borderId="416" xfId="0" applyFont="1" applyFill="1" applyBorder="1" applyAlignment="1">
      <alignment horizontal="center" vertical="center"/>
    </xf>
    <xf numFmtId="0" fontId="58" fillId="27" borderId="243" xfId="0" applyFont="1" applyFill="1" applyBorder="1" applyAlignment="1">
      <alignment horizontal="center" vertical="center"/>
    </xf>
    <xf numFmtId="0" fontId="58" fillId="27" borderId="428" xfId="0" applyFont="1" applyFill="1" applyBorder="1" applyAlignment="1">
      <alignment horizontal="center" vertical="center"/>
    </xf>
    <xf numFmtId="0" fontId="58" fillId="27" borderId="231" xfId="0" applyFont="1" applyFill="1" applyBorder="1" applyAlignment="1">
      <alignment horizontal="center" vertical="center"/>
    </xf>
    <xf numFmtId="0" fontId="73" fillId="25" borderId="186" xfId="0" applyFont="1" applyFill="1" applyBorder="1" applyAlignment="1">
      <alignment horizontal="center" vertical="center"/>
    </xf>
    <xf numFmtId="0" fontId="73" fillId="25" borderId="196" xfId="0" applyFont="1" applyFill="1" applyBorder="1" applyAlignment="1">
      <alignment horizontal="center" vertical="center"/>
    </xf>
    <xf numFmtId="0" fontId="78" fillId="0" borderId="502" xfId="0" applyFont="1" applyBorder="1" applyAlignment="1">
      <alignment horizontal="center" vertical="center" wrapText="1"/>
    </xf>
    <xf numFmtId="0" fontId="78" fillId="0" borderId="503" xfId="0" applyFont="1" applyBorder="1" applyAlignment="1">
      <alignment horizontal="center" vertical="center" wrapText="1"/>
    </xf>
    <xf numFmtId="0" fontId="73" fillId="25" borderId="557" xfId="0" applyFont="1" applyFill="1" applyBorder="1" applyAlignment="1">
      <alignment horizontal="center" vertical="center"/>
    </xf>
    <xf numFmtId="0" fontId="73" fillId="25" borderId="558" xfId="0" applyFont="1" applyFill="1" applyBorder="1" applyAlignment="1">
      <alignment horizontal="center" vertical="center"/>
    </xf>
    <xf numFmtId="0" fontId="73" fillId="25" borderId="559" xfId="0" applyFont="1" applyFill="1" applyBorder="1" applyAlignment="1">
      <alignment horizontal="center" vertical="center"/>
    </xf>
    <xf numFmtId="0" fontId="0" fillId="0" borderId="419" xfId="0" applyBorder="1" applyAlignment="1">
      <alignment horizontal="right" vertical="center"/>
    </xf>
    <xf numFmtId="0" fontId="0" fillId="0" borderId="312" xfId="0" applyBorder="1" applyAlignment="1">
      <alignment horizontal="right" vertical="center"/>
    </xf>
    <xf numFmtId="0" fontId="58" fillId="28" borderId="187" xfId="0" applyFont="1" applyFill="1" applyBorder="1" applyAlignment="1">
      <alignment horizontal="center" vertical="center" wrapText="1"/>
    </xf>
    <xf numFmtId="0" fontId="58" fillId="28" borderId="294" xfId="0" applyFont="1" applyFill="1" applyBorder="1" applyAlignment="1">
      <alignment horizontal="center" vertical="center" wrapText="1"/>
    </xf>
    <xf numFmtId="0" fontId="58" fillId="28" borderId="195" xfId="0" applyFont="1" applyFill="1" applyBorder="1" applyAlignment="1">
      <alignment horizontal="center" vertical="center" wrapText="1"/>
    </xf>
    <xf numFmtId="0" fontId="58" fillId="28" borderId="276" xfId="0" applyFont="1" applyFill="1" applyBorder="1" applyAlignment="1">
      <alignment horizontal="center" vertical="center" wrapText="1"/>
    </xf>
    <xf numFmtId="0" fontId="70" fillId="13" borderId="168" xfId="0" applyFont="1" applyFill="1" applyBorder="1" applyAlignment="1">
      <alignment horizontal="center" vertical="center" wrapText="1"/>
    </xf>
    <xf numFmtId="0" fontId="70" fillId="13" borderId="81" xfId="0" applyFont="1" applyFill="1" applyBorder="1" applyAlignment="1">
      <alignment horizontal="center" vertical="center" wrapText="1"/>
    </xf>
    <xf numFmtId="0" fontId="70" fillId="13" borderId="258" xfId="0" applyFont="1" applyFill="1" applyBorder="1" applyAlignment="1">
      <alignment horizontal="center" vertical="center" wrapText="1"/>
    </xf>
    <xf numFmtId="0" fontId="70" fillId="13" borderId="187" xfId="0" applyFont="1" applyFill="1" applyBorder="1" applyAlignment="1">
      <alignment horizontal="center" vertical="center" wrapText="1"/>
    </xf>
    <xf numFmtId="0" fontId="70" fillId="13" borderId="416" xfId="0" applyFont="1" applyFill="1" applyBorder="1" applyAlignment="1">
      <alignment horizontal="center" vertical="center" wrapText="1"/>
    </xf>
    <xf numFmtId="0" fontId="70" fillId="13" borderId="195" xfId="0" applyFont="1" applyFill="1" applyBorder="1" applyAlignment="1">
      <alignment horizontal="center" vertical="center" wrapText="1"/>
    </xf>
    <xf numFmtId="0" fontId="78" fillId="10" borderId="430" xfId="0" applyFont="1" applyFill="1" applyBorder="1" applyAlignment="1">
      <alignment horizontal="right"/>
    </xf>
    <xf numFmtId="0" fontId="78" fillId="10" borderId="335" xfId="0" applyFont="1" applyFill="1" applyBorder="1" applyAlignment="1">
      <alignment horizontal="right"/>
    </xf>
    <xf numFmtId="0" fontId="78" fillId="10" borderId="431" xfId="0" applyFont="1" applyFill="1" applyBorder="1" applyAlignment="1">
      <alignment horizontal="right"/>
    </xf>
    <xf numFmtId="0" fontId="78" fillId="10" borderId="337" xfId="0" applyFont="1" applyFill="1" applyBorder="1" applyAlignment="1">
      <alignment horizontal="right"/>
    </xf>
    <xf numFmtId="0" fontId="70" fillId="13" borderId="511" xfId="0" applyFont="1" applyFill="1" applyBorder="1" applyAlignment="1">
      <alignment horizontal="center" vertical="center" wrapText="1"/>
    </xf>
    <xf numFmtId="0" fontId="70" fillId="13" borderId="512" xfId="0" applyFont="1" applyFill="1" applyBorder="1" applyAlignment="1">
      <alignment horizontal="center" vertical="center" wrapText="1"/>
    </xf>
    <xf numFmtId="0" fontId="58" fillId="27" borderId="221" xfId="0" applyFont="1" applyFill="1" applyBorder="1" applyAlignment="1">
      <alignment horizontal="center" vertical="center"/>
    </xf>
    <xf numFmtId="0" fontId="58" fillId="27" borderId="233" xfId="0" applyFont="1" applyFill="1" applyBorder="1" applyAlignment="1">
      <alignment horizontal="center" vertical="center"/>
    </xf>
    <xf numFmtId="0" fontId="78" fillId="0" borderId="240" xfId="0" applyFont="1" applyBorder="1" applyAlignment="1">
      <alignment horizontal="center" vertical="center" wrapText="1"/>
    </xf>
    <xf numFmtId="0" fontId="78" fillId="0" borderId="241" xfId="0" applyFont="1" applyBorder="1" applyAlignment="1">
      <alignment horizontal="center" vertical="center" wrapText="1"/>
    </xf>
    <xf numFmtId="0" fontId="78" fillId="0" borderId="242" xfId="0" applyFont="1" applyBorder="1" applyAlignment="1">
      <alignment horizontal="center" vertical="center" wrapText="1"/>
    </xf>
    <xf numFmtId="0" fontId="70" fillId="13" borderId="204" xfId="0" applyFont="1" applyFill="1" applyBorder="1" applyAlignment="1">
      <alignment horizontal="center" vertical="center" wrapText="1"/>
    </xf>
    <xf numFmtId="0" fontId="70" fillId="13" borderId="181" xfId="0" applyFont="1" applyFill="1" applyBorder="1" applyAlignment="1">
      <alignment horizontal="center" vertical="center" wrapText="1"/>
    </xf>
    <xf numFmtId="0" fontId="58" fillId="27" borderId="138" xfId="0" applyFont="1" applyFill="1" applyBorder="1" applyAlignment="1">
      <alignment horizontal="center" vertical="center"/>
    </xf>
    <xf numFmtId="0" fontId="58" fillId="27" borderId="235" xfId="0" applyFont="1" applyFill="1" applyBorder="1" applyAlignment="1">
      <alignment horizontal="center" vertical="center"/>
    </xf>
    <xf numFmtId="0" fontId="58" fillId="27" borderId="125" xfId="0" applyFont="1" applyFill="1" applyBorder="1" applyAlignment="1">
      <alignment horizontal="center" vertical="center" wrapText="1"/>
    </xf>
    <xf numFmtId="0" fontId="58" fillId="27" borderId="229" xfId="0" applyFont="1" applyFill="1" applyBorder="1" applyAlignment="1">
      <alignment horizontal="center" vertical="center" wrapText="1"/>
    </xf>
    <xf numFmtId="0" fontId="58" fillId="27" borderId="0" xfId="0" applyFont="1" applyFill="1" applyAlignment="1">
      <alignment horizontal="center" vertical="center" wrapText="1"/>
    </xf>
    <xf numFmtId="0" fontId="58" fillId="27" borderId="208" xfId="0" applyFont="1" applyFill="1" applyBorder="1" applyAlignment="1">
      <alignment horizontal="center" vertical="center" wrapText="1"/>
    </xf>
    <xf numFmtId="181" fontId="58" fillId="27" borderId="416" xfId="0" applyNumberFormat="1" applyFont="1" applyFill="1" applyBorder="1" applyAlignment="1">
      <alignment horizontal="center" vertical="center"/>
    </xf>
    <xf numFmtId="181" fontId="58" fillId="27" borderId="126" xfId="0" applyNumberFormat="1" applyFont="1" applyFill="1" applyBorder="1" applyAlignment="1">
      <alignment horizontal="center" vertical="center"/>
    </xf>
    <xf numFmtId="181" fontId="58" fillId="27" borderId="428" xfId="0" applyNumberFormat="1" applyFont="1" applyFill="1" applyBorder="1" applyAlignment="1">
      <alignment horizontal="center" vertical="center"/>
    </xf>
    <xf numFmtId="181" fontId="58" fillId="27" borderId="230" xfId="0" applyNumberFormat="1" applyFont="1" applyFill="1" applyBorder="1" applyAlignment="1">
      <alignment horizontal="center" vertical="center"/>
    </xf>
    <xf numFmtId="0" fontId="58" fillId="26" borderId="58" xfId="0" applyFont="1" applyFill="1" applyBorder="1" applyAlignment="1">
      <alignment horizontal="center"/>
    </xf>
    <xf numFmtId="0" fontId="58" fillId="26" borderId="0" xfId="0" applyFont="1" applyFill="1" applyAlignment="1">
      <alignment horizontal="center"/>
    </xf>
    <xf numFmtId="0" fontId="58" fillId="26" borderId="413" xfId="0" applyFont="1" applyFill="1" applyBorder="1" applyAlignment="1">
      <alignment horizontal="center"/>
    </xf>
    <xf numFmtId="0" fontId="86" fillId="32" borderId="127" xfId="0" applyFont="1" applyFill="1" applyBorder="1" applyAlignment="1">
      <alignment horizontal="center" vertical="center"/>
    </xf>
    <xf numFmtId="0" fontId="86" fillId="32" borderId="114" xfId="0" applyFont="1" applyFill="1" applyBorder="1" applyAlignment="1">
      <alignment horizontal="center" vertical="center"/>
    </xf>
    <xf numFmtId="0" fontId="78" fillId="10" borderId="429" xfId="0" applyFont="1" applyFill="1" applyBorder="1" applyAlignment="1">
      <alignment horizontal="right"/>
    </xf>
    <xf numFmtId="0" fontId="78" fillId="10" borderId="332" xfId="0" applyFont="1" applyFill="1" applyBorder="1" applyAlignment="1">
      <alignment horizontal="right"/>
    </xf>
    <xf numFmtId="0" fontId="78" fillId="35" borderId="429" xfId="0" applyFont="1" applyFill="1" applyBorder="1" applyAlignment="1">
      <alignment horizontal="center" vertical="center"/>
    </xf>
    <xf numFmtId="0" fontId="78" fillId="35" borderId="332" xfId="0" applyFont="1" applyFill="1" applyBorder="1" applyAlignment="1">
      <alignment horizontal="center" vertical="center"/>
    </xf>
    <xf numFmtId="0" fontId="78" fillId="35" borderId="333" xfId="0" applyFont="1" applyFill="1" applyBorder="1" applyAlignment="1">
      <alignment horizontal="center" vertical="center"/>
    </xf>
    <xf numFmtId="0" fontId="78" fillId="35" borderId="430" xfId="0" applyFont="1" applyFill="1" applyBorder="1" applyAlignment="1">
      <alignment horizontal="center" vertical="center"/>
    </xf>
    <xf numFmtId="0" fontId="78" fillId="35" borderId="335" xfId="0" applyFont="1" applyFill="1" applyBorder="1" applyAlignment="1">
      <alignment horizontal="center" vertical="center"/>
    </xf>
    <xf numFmtId="0" fontId="78" fillId="35" borderId="336" xfId="0" applyFont="1" applyFill="1" applyBorder="1" applyAlignment="1">
      <alignment horizontal="center" vertical="center"/>
    </xf>
    <xf numFmtId="0" fontId="78" fillId="35" borderId="357" xfId="0" applyFont="1" applyFill="1" applyBorder="1" applyAlignment="1">
      <alignment horizontal="center" vertical="center"/>
    </xf>
    <xf numFmtId="0" fontId="58" fillId="35" borderId="358" xfId="0" applyFont="1" applyFill="1" applyBorder="1" applyAlignment="1">
      <alignment horizontal="center" vertical="center" wrapText="1"/>
    </xf>
    <xf numFmtId="0" fontId="58" fillId="35" borderId="335" xfId="0" applyFont="1" applyFill="1" applyBorder="1" applyAlignment="1">
      <alignment horizontal="center" vertical="center" wrapText="1"/>
    </xf>
    <xf numFmtId="0" fontId="58" fillId="35" borderId="336" xfId="0" applyFont="1" applyFill="1" applyBorder="1" applyAlignment="1">
      <alignment horizontal="center" vertical="center" wrapText="1"/>
    </xf>
    <xf numFmtId="0" fontId="58" fillId="27" borderId="433" xfId="0" applyFont="1" applyFill="1" applyBorder="1" applyAlignment="1">
      <alignment horizontal="center" vertical="center"/>
    </xf>
    <xf numFmtId="0" fontId="58" fillId="27" borderId="370" xfId="0" applyFont="1" applyFill="1" applyBorder="1" applyAlignment="1">
      <alignment horizontal="center" vertical="center"/>
    </xf>
    <xf numFmtId="0" fontId="58" fillId="27" borderId="435" xfId="0" applyFont="1" applyFill="1" applyBorder="1" applyAlignment="1">
      <alignment horizontal="center" vertical="center"/>
    </xf>
    <xf numFmtId="0" fontId="58" fillId="27" borderId="211" xfId="0" applyFont="1" applyFill="1" applyBorder="1" applyAlignment="1">
      <alignment horizontal="center" vertical="center"/>
    </xf>
    <xf numFmtId="0" fontId="78" fillId="35" borderId="358" xfId="0" applyFont="1" applyFill="1" applyBorder="1" applyAlignment="1">
      <alignment horizontal="center" vertical="center"/>
    </xf>
    <xf numFmtId="0" fontId="58" fillId="32" borderId="346" xfId="0" applyFont="1" applyFill="1" applyBorder="1" applyAlignment="1">
      <alignment horizontal="center" vertical="center"/>
    </xf>
    <xf numFmtId="0" fontId="58" fillId="32" borderId="347" xfId="0" applyFont="1" applyFill="1" applyBorder="1" applyAlignment="1">
      <alignment horizontal="center" vertical="center"/>
    </xf>
    <xf numFmtId="0" fontId="58" fillId="32" borderId="85" xfId="0" applyFont="1" applyFill="1" applyBorder="1" applyAlignment="1">
      <alignment horizontal="center" vertical="center" wrapText="1"/>
    </xf>
    <xf numFmtId="0" fontId="58" fillId="32" borderId="215" xfId="0" applyFont="1" applyFill="1" applyBorder="1" applyAlignment="1">
      <alignment horizontal="center" vertical="center" wrapText="1"/>
    </xf>
    <xf numFmtId="0" fontId="58" fillId="32" borderId="74" xfId="0" applyFont="1" applyFill="1" applyBorder="1" applyAlignment="1">
      <alignment horizontal="center" vertical="center" wrapText="1"/>
    </xf>
    <xf numFmtId="181" fontId="77" fillId="33" borderId="200" xfId="0" applyNumberFormat="1" applyFont="1" applyFill="1" applyBorder="1" applyAlignment="1">
      <alignment horizontal="left" vertical="center" wrapText="1" indent="2"/>
    </xf>
    <xf numFmtId="0" fontId="73" fillId="25" borderId="213" xfId="0" applyFont="1" applyFill="1" applyBorder="1" applyAlignment="1">
      <alignment horizontal="center" vertical="center" wrapText="1"/>
    </xf>
    <xf numFmtId="0" fontId="73" fillId="25" borderId="216" xfId="0" applyFont="1" applyFill="1" applyBorder="1" applyAlignment="1">
      <alignment horizontal="center" vertical="center" wrapText="1"/>
    </xf>
    <xf numFmtId="0" fontId="73" fillId="25" borderId="360" xfId="0" applyFont="1" applyFill="1" applyBorder="1" applyAlignment="1">
      <alignment horizontal="center" vertical="center" wrapText="1"/>
    </xf>
    <xf numFmtId="0" fontId="77" fillId="0" borderId="354" xfId="0" applyFont="1" applyBorder="1" applyAlignment="1">
      <alignment vertical="center" wrapText="1"/>
    </xf>
    <xf numFmtId="0" fontId="77" fillId="0" borderId="296" xfId="0" applyFont="1" applyBorder="1" applyAlignment="1">
      <alignment vertical="center" wrapText="1"/>
    </xf>
    <xf numFmtId="181" fontId="77" fillId="33" borderId="214" xfId="0" applyNumberFormat="1" applyFont="1" applyFill="1" applyBorder="1" applyAlignment="1">
      <alignment horizontal="left" vertical="center" wrapText="1" indent="2"/>
    </xf>
    <xf numFmtId="181" fontId="77" fillId="33" borderId="220" xfId="0" applyNumberFormat="1" applyFont="1" applyFill="1" applyBorder="1" applyAlignment="1">
      <alignment horizontal="left" vertical="center" wrapText="1" indent="2"/>
    </xf>
    <xf numFmtId="0" fontId="58" fillId="27" borderId="238" xfId="0" applyFont="1" applyFill="1" applyBorder="1" applyAlignment="1">
      <alignment horizontal="center" vertical="center"/>
    </xf>
    <xf numFmtId="37" fontId="78" fillId="0" borderId="248" xfId="1" applyNumberFormat="1" applyFont="1" applyFill="1" applyBorder="1" applyAlignment="1" applyProtection="1">
      <alignment horizontal="center" vertical="center"/>
    </xf>
    <xf numFmtId="37" fontId="78" fillId="0" borderId="265" xfId="1" applyNumberFormat="1" applyFont="1" applyFill="1" applyBorder="1" applyAlignment="1" applyProtection="1">
      <alignment horizontal="center" vertical="center"/>
    </xf>
    <xf numFmtId="0" fontId="58" fillId="28" borderId="266" xfId="0" applyFont="1" applyFill="1" applyBorder="1" applyAlignment="1">
      <alignment horizontal="center" vertical="center" wrapText="1"/>
    </xf>
    <xf numFmtId="0" fontId="58" fillId="28" borderId="250" xfId="0" applyFont="1" applyFill="1" applyBorder="1" applyAlignment="1">
      <alignment horizontal="center" vertical="center" wrapText="1"/>
    </xf>
    <xf numFmtId="0" fontId="58" fillId="28" borderId="286" xfId="0" applyFont="1" applyFill="1" applyBorder="1" applyAlignment="1">
      <alignment horizontal="center" vertical="center" wrapText="1"/>
    </xf>
    <xf numFmtId="0" fontId="58" fillId="28" borderId="287" xfId="0" applyFont="1" applyFill="1" applyBorder="1" applyAlignment="1">
      <alignment horizontal="center" vertical="center" wrapText="1"/>
    </xf>
    <xf numFmtId="39" fontId="78" fillId="0" borderId="248" xfId="1" applyNumberFormat="1" applyFont="1" applyFill="1" applyBorder="1" applyAlignment="1" applyProtection="1">
      <alignment horizontal="center" vertical="center"/>
    </xf>
    <xf numFmtId="39" fontId="78" fillId="0" borderId="249" xfId="1" applyNumberFormat="1" applyFont="1" applyFill="1" applyBorder="1" applyAlignment="1" applyProtection="1">
      <alignment horizontal="center" vertical="center"/>
    </xf>
    <xf numFmtId="38" fontId="78" fillId="0" borderId="288" xfId="0" applyNumberFormat="1" applyFont="1" applyBorder="1" applyAlignment="1">
      <alignment horizontal="center" vertical="center"/>
    </xf>
    <xf numFmtId="38" fontId="78" fillId="0" borderId="289" xfId="0" applyNumberFormat="1" applyFont="1" applyBorder="1" applyAlignment="1">
      <alignment horizontal="center" vertical="center"/>
    </xf>
    <xf numFmtId="0" fontId="58" fillId="28" borderId="246" xfId="0" applyFont="1" applyFill="1" applyBorder="1" applyAlignment="1">
      <alignment horizontal="center" vertical="center" wrapText="1"/>
    </xf>
    <xf numFmtId="0" fontId="58" fillId="28" borderId="251" xfId="0" applyFont="1" applyFill="1" applyBorder="1" applyAlignment="1">
      <alignment horizontal="center" vertical="center" wrapText="1"/>
    </xf>
    <xf numFmtId="0" fontId="58" fillId="28" borderId="185" xfId="0" applyFont="1" applyFill="1" applyBorder="1" applyAlignment="1">
      <alignment horizontal="center" vertical="center" wrapText="1"/>
    </xf>
    <xf numFmtId="0" fontId="58" fillId="28" borderId="290" xfId="0" applyFont="1" applyFill="1" applyBorder="1" applyAlignment="1">
      <alignment horizontal="center" vertical="center" wrapText="1"/>
    </xf>
    <xf numFmtId="0" fontId="58" fillId="28" borderId="264" xfId="0" applyFont="1" applyFill="1" applyBorder="1" applyAlignment="1">
      <alignment horizontal="center" vertical="center" wrapText="1"/>
    </xf>
    <xf numFmtId="0" fontId="122" fillId="0" borderId="257" xfId="0" applyFont="1" applyBorder="1" applyAlignment="1">
      <alignment horizontal="left" vertical="center" wrapText="1"/>
    </xf>
    <xf numFmtId="0" fontId="122" fillId="0" borderId="412" xfId="0" applyFont="1" applyBorder="1" applyAlignment="1">
      <alignment horizontal="left" vertical="center" wrapText="1"/>
    </xf>
    <xf numFmtId="0" fontId="122" fillId="0" borderId="0" xfId="0" applyFont="1" applyAlignment="1">
      <alignment horizontal="left" vertical="center" wrapText="1"/>
    </xf>
    <xf numFmtId="0" fontId="122" fillId="0" borderId="413" xfId="0" applyFont="1" applyBorder="1" applyAlignment="1">
      <alignment horizontal="left" vertical="center" wrapText="1"/>
    </xf>
    <xf numFmtId="0" fontId="122" fillId="0" borderId="228" xfId="0" applyFont="1" applyBorder="1" applyAlignment="1">
      <alignment horizontal="left" vertical="center" wrapText="1"/>
    </xf>
    <xf numFmtId="0" fontId="122" fillId="0" borderId="415" xfId="0" applyFont="1" applyBorder="1" applyAlignment="1">
      <alignment horizontal="left" vertical="center" wrapText="1"/>
    </xf>
    <xf numFmtId="0" fontId="121" fillId="33" borderId="212" xfId="0" applyFont="1" applyFill="1" applyBorder="1" applyAlignment="1">
      <alignment horizontal="left" vertical="center" indent="1"/>
    </xf>
    <xf numFmtId="0" fontId="121" fillId="33" borderId="208" xfId="0" applyFont="1" applyFill="1" applyBorder="1" applyAlignment="1">
      <alignment horizontal="left" vertical="center" indent="1"/>
    </xf>
    <xf numFmtId="0" fontId="121" fillId="33" borderId="214" xfId="0" applyFont="1" applyFill="1" applyBorder="1" applyAlignment="1">
      <alignment horizontal="left" vertical="center" indent="1"/>
    </xf>
    <xf numFmtId="0" fontId="121" fillId="33" borderId="206" xfId="0" applyFont="1" applyFill="1" applyBorder="1" applyAlignment="1">
      <alignment horizontal="left" vertical="center" indent="1"/>
    </xf>
    <xf numFmtId="0" fontId="85" fillId="33" borderId="238" xfId="0" applyFont="1" applyFill="1" applyBorder="1" applyAlignment="1">
      <alignment horizontal="left" vertical="center" wrapText="1" indent="1"/>
    </xf>
    <xf numFmtId="0" fontId="85" fillId="33" borderId="207" xfId="0" applyFont="1" applyFill="1" applyBorder="1" applyAlignment="1">
      <alignment horizontal="left" vertical="center" wrapText="1" indent="1"/>
    </xf>
    <xf numFmtId="0" fontId="86" fillId="32" borderId="345" xfId="0" applyFont="1" applyFill="1" applyBorder="1" applyAlignment="1">
      <alignment horizontal="center" vertical="center"/>
    </xf>
    <xf numFmtId="0" fontId="86" fillId="32" borderId="235" xfId="0" applyFont="1" applyFill="1" applyBorder="1" applyAlignment="1">
      <alignment horizontal="center" vertical="center"/>
    </xf>
    <xf numFmtId="0" fontId="86" fillId="32" borderId="350" xfId="0" applyFont="1" applyFill="1" applyBorder="1" applyAlignment="1">
      <alignment horizontal="center" vertical="center"/>
    </xf>
    <xf numFmtId="0" fontId="86" fillId="32" borderId="487" xfId="0" applyFont="1" applyFill="1" applyBorder="1" applyAlignment="1">
      <alignment horizontal="center" vertical="center"/>
    </xf>
    <xf numFmtId="0" fontId="78" fillId="26" borderId="196" xfId="0" applyFont="1" applyFill="1" applyBorder="1" applyAlignment="1">
      <alignment horizontal="center" vertical="center"/>
    </xf>
    <xf numFmtId="0" fontId="78" fillId="26" borderId="259" xfId="0" applyFont="1" applyFill="1" applyBorder="1" applyAlignment="1">
      <alignment horizontal="center" vertical="center"/>
    </xf>
    <xf numFmtId="0" fontId="58" fillId="2" borderId="429" xfId="0" applyFont="1" applyFill="1" applyBorder="1" applyAlignment="1">
      <alignment horizontal="center" vertical="center"/>
    </xf>
    <xf numFmtId="0" fontId="58" fillId="2" borderId="332" xfId="0" applyFont="1" applyFill="1" applyBorder="1" applyAlignment="1">
      <alignment horizontal="center" vertical="center"/>
    </xf>
    <xf numFmtId="0" fontId="58" fillId="2" borderId="333" xfId="0" applyFont="1" applyFill="1" applyBorder="1" applyAlignment="1">
      <alignment horizontal="center" vertical="center"/>
    </xf>
    <xf numFmtId="0" fontId="58" fillId="2" borderId="357" xfId="0" applyFont="1" applyFill="1" applyBorder="1" applyAlignment="1">
      <alignment horizontal="center" vertical="center"/>
    </xf>
    <xf numFmtId="38" fontId="91" fillId="0" borderId="338" xfId="0" applyNumberFormat="1" applyFont="1" applyBorder="1" applyAlignment="1">
      <alignment horizontal="center" vertical="center"/>
    </xf>
    <xf numFmtId="0" fontId="91" fillId="0" borderId="339" xfId="0" applyFont="1" applyBorder="1" applyAlignment="1">
      <alignment horizontal="center" vertical="center"/>
    </xf>
    <xf numFmtId="0" fontId="78" fillId="26" borderId="470" xfId="0" applyFont="1" applyFill="1" applyBorder="1" applyAlignment="1">
      <alignment horizontal="center" vertical="center"/>
    </xf>
    <xf numFmtId="0" fontId="78" fillId="26" borderId="471" xfId="0" applyFont="1" applyFill="1" applyBorder="1" applyAlignment="1">
      <alignment horizontal="center" vertical="center"/>
    </xf>
    <xf numFmtId="0" fontId="78" fillId="26" borderId="472" xfId="0" applyFont="1" applyFill="1" applyBorder="1" applyAlignment="1">
      <alignment horizontal="center" vertical="center"/>
    </xf>
    <xf numFmtId="0" fontId="73" fillId="36" borderId="467" xfId="0" applyFont="1" applyFill="1" applyBorder="1" applyAlignment="1">
      <alignment horizontal="center" vertical="center"/>
    </xf>
    <xf numFmtId="0" fontId="73" fillId="36" borderId="468" xfId="0" applyFont="1" applyFill="1" applyBorder="1" applyAlignment="1">
      <alignment horizontal="center" vertical="center"/>
    </xf>
    <xf numFmtId="0" fontId="73" fillId="36" borderId="469" xfId="0" applyFont="1" applyFill="1" applyBorder="1" applyAlignment="1">
      <alignment horizontal="center" vertical="center"/>
    </xf>
    <xf numFmtId="0" fontId="45" fillId="15" borderId="478" xfId="0" applyFont="1" applyFill="1" applyBorder="1" applyAlignment="1">
      <alignment horizontal="center"/>
    </xf>
    <xf numFmtId="0" fontId="45" fillId="15" borderId="479" xfId="0" applyFont="1" applyFill="1" applyBorder="1" applyAlignment="1">
      <alignment horizontal="center"/>
    </xf>
    <xf numFmtId="0" fontId="0" fillId="0" borderId="444" xfId="0" applyBorder="1" applyAlignment="1">
      <alignment horizontal="center" vertical="center"/>
    </xf>
    <xf numFmtId="0" fontId="0" fillId="0" borderId="445" xfId="0" applyBorder="1" applyAlignment="1">
      <alignment horizontal="center" vertical="center"/>
    </xf>
    <xf numFmtId="0" fontId="0" fillId="0" borderId="451" xfId="0" applyBorder="1" applyAlignment="1">
      <alignment horizontal="center" vertical="center"/>
    </xf>
    <xf numFmtId="0" fontId="45" fillId="15" borderId="393" xfId="0" applyFont="1" applyFill="1" applyBorder="1" applyAlignment="1">
      <alignment horizontal="center"/>
    </xf>
    <xf numFmtId="0" fontId="45" fillId="15" borderId="397" xfId="0" applyFont="1" applyFill="1" applyBorder="1" applyAlignment="1">
      <alignment horizontal="center"/>
    </xf>
    <xf numFmtId="0" fontId="45" fillId="15" borderId="457" xfId="0" applyFont="1" applyFill="1" applyBorder="1" applyAlignment="1">
      <alignment horizontal="center"/>
    </xf>
    <xf numFmtId="0" fontId="45" fillId="15" borderId="480" xfId="0" applyFont="1" applyFill="1" applyBorder="1" applyAlignment="1">
      <alignment horizontal="center"/>
    </xf>
    <xf numFmtId="0" fontId="45" fillId="15" borderId="398" xfId="0" applyFont="1" applyFill="1" applyBorder="1" applyAlignment="1">
      <alignment horizontal="center"/>
    </xf>
    <xf numFmtId="0" fontId="45" fillId="15" borderId="481" xfId="0" applyFont="1" applyFill="1" applyBorder="1" applyAlignment="1">
      <alignment horizontal="center"/>
    </xf>
    <xf numFmtId="0" fontId="45" fillId="15" borderId="448" xfId="0" applyFont="1" applyFill="1" applyBorder="1" applyAlignment="1">
      <alignment horizontal="center"/>
    </xf>
    <xf numFmtId="0" fontId="45" fillId="15" borderId="7" xfId="0" applyFont="1" applyFill="1" applyBorder="1" applyAlignment="1">
      <alignment horizontal="center"/>
    </xf>
    <xf numFmtId="0" fontId="45" fillId="15" borderId="8" xfId="0" applyFont="1" applyFill="1" applyBorder="1" applyAlignment="1">
      <alignment horizontal="center"/>
    </xf>
    <xf numFmtId="0" fontId="45" fillId="15" borderId="9" xfId="0" applyFont="1" applyFill="1" applyBorder="1" applyAlignment="1">
      <alignment horizontal="center"/>
    </xf>
    <xf numFmtId="0" fontId="45" fillId="15" borderId="139" xfId="0" applyFont="1" applyFill="1" applyBorder="1" applyAlignment="1">
      <alignment horizontal="center"/>
    </xf>
    <xf numFmtId="0" fontId="45" fillId="15" borderId="460" xfId="0" applyFont="1" applyFill="1" applyBorder="1" applyAlignment="1">
      <alignment horizontal="center"/>
    </xf>
    <xf numFmtId="0" fontId="33" fillId="13" borderId="256" xfId="0" applyFont="1" applyFill="1" applyBorder="1" applyAlignment="1">
      <alignment horizontal="center" vertical="center" wrapText="1"/>
    </xf>
    <xf numFmtId="0" fontId="33" fillId="13" borderId="62" xfId="0" applyFont="1" applyFill="1" applyBorder="1" applyAlignment="1">
      <alignment horizontal="center" vertical="center" wrapText="1"/>
    </xf>
    <xf numFmtId="0" fontId="26" fillId="15" borderId="54" xfId="0" applyFont="1" applyFill="1" applyBorder="1" applyAlignment="1">
      <alignment horizontal="center" vertical="center"/>
    </xf>
    <xf numFmtId="167" fontId="28" fillId="2" borderId="125" xfId="0" applyNumberFormat="1" applyFont="1" applyFill="1" applyBorder="1" applyAlignment="1" applyProtection="1">
      <alignment horizontal="center" vertical="center"/>
      <protection locked="0"/>
    </xf>
    <xf numFmtId="167" fontId="28" fillId="2" borderId="0" xfId="0" applyNumberFormat="1" applyFont="1" applyFill="1" applyAlignment="1" applyProtection="1">
      <alignment horizontal="center" vertical="center"/>
      <protection locked="0"/>
    </xf>
    <xf numFmtId="167" fontId="28" fillId="2" borderId="15" xfId="0" applyNumberFormat="1" applyFont="1" applyFill="1" applyBorder="1" applyAlignment="1" applyProtection="1">
      <alignment horizontal="center" vertical="center"/>
      <protection locked="0"/>
    </xf>
    <xf numFmtId="173" fontId="29" fillId="2" borderId="125" xfId="0" applyNumberFormat="1" applyFont="1" applyFill="1" applyBorder="1" applyAlignment="1" applyProtection="1">
      <alignment horizontal="center" vertical="center"/>
      <protection locked="0"/>
    </xf>
    <xf numFmtId="173" fontId="29" fillId="2" borderId="0" xfId="0" applyNumberFormat="1" applyFont="1" applyFill="1" applyAlignment="1" applyProtection="1">
      <alignment horizontal="center" vertical="center"/>
      <protection locked="0"/>
    </xf>
    <xf numFmtId="173" fontId="29" fillId="2" borderId="15" xfId="0" applyNumberFormat="1" applyFont="1" applyFill="1" applyBorder="1" applyAlignment="1" applyProtection="1">
      <alignment horizontal="center" vertical="center"/>
      <protection locked="0"/>
    </xf>
    <xf numFmtId="0" fontId="27" fillId="15" borderId="93" xfId="0" applyFont="1" applyFill="1" applyBorder="1" applyAlignment="1">
      <alignment horizontal="center" vertical="center" wrapText="1"/>
    </xf>
    <xf numFmtId="0" fontId="27" fillId="15" borderId="78" xfId="0" applyFont="1" applyFill="1" applyBorder="1" applyAlignment="1">
      <alignment horizontal="center" vertical="center" wrapText="1"/>
    </xf>
    <xf numFmtId="0" fontId="27" fillId="15" borderId="94" xfId="0" applyFont="1" applyFill="1" applyBorder="1" applyAlignment="1">
      <alignment horizontal="center" vertical="center" wrapText="1"/>
    </xf>
    <xf numFmtId="0" fontId="27" fillId="15" borderId="95" xfId="0" applyFont="1" applyFill="1" applyBorder="1" applyAlignment="1">
      <alignment horizontal="center" vertical="center" wrapText="1"/>
    </xf>
    <xf numFmtId="0" fontId="28" fillId="0" borderId="88" xfId="0" applyFont="1" applyBorder="1" applyAlignment="1" applyProtection="1">
      <alignment horizontal="center" vertical="center"/>
      <protection locked="0"/>
    </xf>
    <xf numFmtId="0" fontId="28" fillId="0" borderId="81" xfId="0" applyFont="1" applyBorder="1" applyAlignment="1" applyProtection="1">
      <alignment horizontal="center" vertical="center"/>
      <protection locked="0"/>
    </xf>
    <xf numFmtId="0" fontId="28" fillId="0" borderId="82" xfId="0" applyFont="1" applyBorder="1" applyAlignment="1" applyProtection="1">
      <alignment horizontal="center" vertical="center"/>
      <protection locked="0"/>
    </xf>
    <xf numFmtId="0" fontId="27" fillId="15" borderId="98" xfId="0" applyFont="1" applyFill="1" applyBorder="1" applyAlignment="1">
      <alignment horizontal="center" vertical="center" wrapText="1"/>
    </xf>
    <xf numFmtId="0" fontId="27" fillId="15" borderId="89" xfId="0" applyFont="1" applyFill="1" applyBorder="1" applyAlignment="1">
      <alignment horizontal="center" vertical="center" wrapText="1"/>
    </xf>
    <xf numFmtId="167" fontId="28" fillId="2" borderId="125" xfId="0" applyNumberFormat="1" applyFont="1" applyFill="1" applyBorder="1" applyAlignment="1">
      <alignment horizontal="center" vertical="center"/>
    </xf>
    <xf numFmtId="167" fontId="28" fillId="2" borderId="0" xfId="0" applyNumberFormat="1" applyFont="1" applyFill="1" applyAlignment="1">
      <alignment horizontal="center" vertical="center"/>
    </xf>
    <xf numFmtId="167" fontId="28" fillId="2" borderId="15" xfId="0" applyNumberFormat="1" applyFont="1" applyFill="1" applyBorder="1" applyAlignment="1">
      <alignment horizontal="center" vertical="center"/>
    </xf>
    <xf numFmtId="169" fontId="28" fillId="2" borderId="140" xfId="0" applyNumberFormat="1" applyFont="1" applyFill="1" applyBorder="1" applyAlignment="1">
      <alignment horizontal="center" vertical="center"/>
    </xf>
    <xf numFmtId="169" fontId="28" fillId="2" borderId="54" xfId="0" applyNumberFormat="1" applyFont="1" applyFill="1" applyBorder="1" applyAlignment="1">
      <alignment horizontal="center" vertical="center"/>
    </xf>
    <xf numFmtId="169" fontId="28" fillId="2" borderId="72" xfId="0" applyNumberFormat="1" applyFont="1" applyFill="1" applyBorder="1" applyAlignment="1">
      <alignment horizontal="center" vertical="center"/>
    </xf>
    <xf numFmtId="0" fontId="28" fillId="0" borderId="143" xfId="0" applyFont="1" applyBorder="1" applyAlignment="1" applyProtection="1">
      <alignment horizontal="center" vertical="center"/>
      <protection locked="0"/>
    </xf>
    <xf numFmtId="0" fontId="28" fillId="0" borderId="83" xfId="0" applyFont="1" applyBorder="1" applyAlignment="1" applyProtection="1">
      <alignment horizontal="center" vertical="center"/>
      <protection locked="0"/>
    </xf>
    <xf numFmtId="0" fontId="28" fillId="0" borderId="84" xfId="0" applyFont="1" applyBorder="1" applyAlignment="1" applyProtection="1">
      <alignment horizontal="center" vertical="center"/>
      <protection locked="0"/>
    </xf>
    <xf numFmtId="0" fontId="0" fillId="0" borderId="420" xfId="0" applyBorder="1" applyAlignment="1" applyProtection="1">
      <alignment horizontal="right" vertical="center"/>
      <protection locked="0"/>
    </xf>
    <xf numFmtId="0" fontId="0" fillId="0" borderId="313" xfId="0" applyBorder="1" applyAlignment="1" applyProtection="1">
      <alignment horizontal="right" vertical="center"/>
      <protection locked="0"/>
    </xf>
    <xf numFmtId="0" fontId="2" fillId="39" borderId="419" xfId="0" applyFont="1" applyFill="1" applyBorder="1" applyAlignment="1" applyProtection="1">
      <alignment horizontal="right" vertical="center"/>
      <protection locked="0"/>
    </xf>
    <xf numFmtId="0" fontId="2" fillId="39" borderId="312" xfId="0" applyFont="1" applyFill="1" applyBorder="1" applyAlignment="1" applyProtection="1">
      <alignment horizontal="right" vertical="center"/>
      <protection locked="0"/>
    </xf>
    <xf numFmtId="0" fontId="74" fillId="0" borderId="0" xfId="0" applyFont="1" applyAlignment="1">
      <alignment horizontal="center" vertical="center" wrapText="1"/>
    </xf>
    <xf numFmtId="0" fontId="74" fillId="0" borderId="217" xfId="0" applyFont="1" applyBorder="1" applyAlignment="1">
      <alignment horizontal="center" vertical="center" wrapText="1"/>
    </xf>
    <xf numFmtId="0" fontId="70" fillId="13" borderId="205" xfId="0" applyFont="1" applyFill="1" applyBorder="1" applyAlignment="1">
      <alignment horizontal="center" vertical="center" wrapText="1"/>
    </xf>
    <xf numFmtId="0" fontId="70" fillId="13" borderId="203" xfId="0" applyFont="1" applyFill="1" applyBorder="1" applyAlignment="1">
      <alignment horizontal="center" vertical="center" wrapText="1"/>
    </xf>
    <xf numFmtId="0" fontId="0" fillId="0" borderId="256"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0" fillId="0" borderId="68" xfId="0" applyBorder="1" applyAlignment="1">
      <alignment horizontal="left" vertical="center" wrapText="1"/>
    </xf>
    <xf numFmtId="0" fontId="0" fillId="0" borderId="0" xfId="0" applyAlignment="1">
      <alignment horizontal="left" vertical="center" wrapText="1"/>
    </xf>
    <xf numFmtId="0" fontId="0" fillId="0" borderId="67"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0" fillId="0" borderId="396" xfId="0" applyBorder="1" applyAlignment="1">
      <alignment horizontal="left" vertical="center" wrapText="1"/>
    </xf>
    <xf numFmtId="0" fontId="59" fillId="0" borderId="240" xfId="0" applyFont="1" applyBorder="1" applyAlignment="1">
      <alignment horizontal="center" vertical="center" wrapText="1"/>
    </xf>
    <xf numFmtId="0" fontId="59" fillId="0" borderId="241" xfId="0" applyFont="1" applyBorder="1" applyAlignment="1">
      <alignment horizontal="center" vertical="center" wrapText="1"/>
    </xf>
    <xf numFmtId="0" fontId="73" fillId="25" borderId="188" xfId="0" applyFont="1" applyFill="1" applyBorder="1" applyAlignment="1">
      <alignment horizontal="center" vertical="center"/>
    </xf>
    <xf numFmtId="0" fontId="73" fillId="25" borderId="0" xfId="0" applyFont="1" applyFill="1" applyAlignment="1">
      <alignment horizontal="center" vertical="center"/>
    </xf>
    <xf numFmtId="0" fontId="78" fillId="0" borderId="556" xfId="0" applyFont="1" applyBorder="1" applyAlignment="1">
      <alignment horizontal="center" vertical="center" wrapText="1"/>
    </xf>
    <xf numFmtId="0" fontId="78" fillId="0" borderId="501" xfId="0" applyFont="1" applyBorder="1" applyAlignment="1">
      <alignment horizontal="center" vertical="center" wrapText="1"/>
    </xf>
    <xf numFmtId="0" fontId="31" fillId="25" borderId="529" xfId="0" quotePrefix="1" applyFont="1" applyFill="1" applyBorder="1" applyAlignment="1">
      <alignment horizontal="center" vertical="center" wrapText="1"/>
    </xf>
    <xf numFmtId="0" fontId="70" fillId="25" borderId="395" xfId="0" applyFont="1" applyFill="1" applyBorder="1" applyAlignment="1">
      <alignment horizontal="center" vertical="center" wrapText="1"/>
    </xf>
    <xf numFmtId="15" fontId="20" fillId="17" borderId="0" xfId="0" applyNumberFormat="1" applyFont="1" applyFill="1" applyAlignment="1">
      <alignment horizontal="center" vertical="center"/>
    </xf>
    <xf numFmtId="0" fontId="146" fillId="19" borderId="71" xfId="0" applyFont="1" applyFill="1" applyBorder="1" applyAlignment="1">
      <alignment horizontal="center" vertical="center" wrapText="1"/>
    </xf>
    <xf numFmtId="0" fontId="146" fillId="19" borderId="168" xfId="0" applyFont="1" applyFill="1" applyBorder="1" applyAlignment="1">
      <alignment horizontal="center" vertical="center" wrapText="1"/>
    </xf>
    <xf numFmtId="0" fontId="124" fillId="41" borderId="595" xfId="0" applyFont="1" applyFill="1" applyBorder="1" applyAlignment="1">
      <alignment horizontal="center" vertical="center" wrapText="1"/>
    </xf>
    <xf numFmtId="0" fontId="124" fillId="41" borderId="609" xfId="0" applyFont="1" applyFill="1" applyBorder="1" applyAlignment="1">
      <alignment horizontal="center" vertical="center" wrapText="1"/>
    </xf>
    <xf numFmtId="0" fontId="82" fillId="15" borderId="595" xfId="0" applyFont="1" applyFill="1" applyBorder="1" applyAlignment="1">
      <alignment horizontal="center" vertical="center" wrapText="1"/>
    </xf>
    <xf numFmtId="0" fontId="82" fillId="15" borderId="610" xfId="0" applyFont="1" applyFill="1" applyBorder="1" applyAlignment="1">
      <alignment horizontal="center" vertical="center" wrapText="1"/>
    </xf>
    <xf numFmtId="0" fontId="3" fillId="19" borderId="595" xfId="0" applyFont="1" applyFill="1" applyBorder="1" applyAlignment="1">
      <alignment horizontal="center" vertical="center" wrapText="1"/>
    </xf>
    <xf numFmtId="0" fontId="3" fillId="19" borderId="609" xfId="0" applyFont="1" applyFill="1" applyBorder="1" applyAlignment="1">
      <alignment horizontal="center" vertical="center" wrapText="1"/>
    </xf>
    <xf numFmtId="0" fontId="3" fillId="19" borderId="610" xfId="0" applyFont="1" applyFill="1" applyBorder="1" applyAlignment="1">
      <alignment horizontal="center" vertical="center" wrapText="1"/>
    </xf>
    <xf numFmtId="0" fontId="81" fillId="0" borderId="595" xfId="0" applyFont="1" applyBorder="1" applyAlignment="1">
      <alignment horizontal="center" vertical="center" wrapText="1"/>
    </xf>
    <xf numFmtId="0" fontId="81" fillId="0" borderId="609" xfId="0" applyFont="1" applyBorder="1" applyAlignment="1">
      <alignment horizontal="center" vertical="center" wrapText="1"/>
    </xf>
    <xf numFmtId="0" fontId="81" fillId="0" borderId="610" xfId="0" applyFont="1" applyBorder="1" applyAlignment="1">
      <alignment horizontal="center" vertical="center" wrapText="1"/>
    </xf>
    <xf numFmtId="39" fontId="81" fillId="0" borderId="609" xfId="1" applyNumberFormat="1" applyFont="1" applyFill="1" applyBorder="1" applyAlignment="1">
      <alignment vertical="center" wrapText="1"/>
    </xf>
    <xf numFmtId="39" fontId="81" fillId="0" borderId="610" xfId="1" applyNumberFormat="1" applyFont="1" applyFill="1" applyBorder="1" applyAlignment="1">
      <alignment vertical="center" wrapText="1"/>
    </xf>
    <xf numFmtId="0" fontId="94" fillId="0" borderId="0" xfId="0" applyFont="1"/>
    <xf numFmtId="0" fontId="116" fillId="2" borderId="0" xfId="11" applyFont="1" applyFill="1" applyAlignment="1">
      <alignment horizontal="center"/>
    </xf>
    <xf numFmtId="0" fontId="95" fillId="2" borderId="0" xfId="11" applyFont="1" applyFill="1" applyAlignment="1">
      <alignment horizontal="left" vertical="center" wrapText="1"/>
    </xf>
    <xf numFmtId="0" fontId="95" fillId="2" borderId="0" xfId="11" applyFont="1" applyFill="1" applyAlignment="1">
      <alignment horizontal="left" vertical="top" wrapText="1"/>
    </xf>
    <xf numFmtId="0" fontId="107" fillId="2" borderId="173" xfId="0" applyFont="1" applyFill="1" applyBorder="1" applyAlignment="1">
      <alignment horizontal="left" vertical="center" wrapText="1"/>
    </xf>
    <xf numFmtId="0" fontId="107" fillId="2" borderId="173" xfId="0" applyFont="1" applyFill="1" applyBorder="1" applyAlignment="1">
      <alignment horizontal="left" vertical="center"/>
    </xf>
    <xf numFmtId="0" fontId="95" fillId="2" borderId="0" xfId="11" applyFont="1" applyFill="1" applyAlignment="1">
      <alignment vertical="center" wrapText="1"/>
    </xf>
    <xf numFmtId="0" fontId="94" fillId="2" borderId="0" xfId="0" applyFont="1" applyFill="1" applyAlignment="1">
      <alignment horizontal="left" vertical="center" wrapText="1"/>
    </xf>
    <xf numFmtId="0" fontId="117" fillId="24" borderId="403" xfId="0" applyFont="1" applyFill="1" applyBorder="1" applyAlignment="1">
      <alignment horizontal="right" vertical="center" wrapText="1"/>
    </xf>
    <xf numFmtId="0" fontId="117" fillId="24" borderId="401" xfId="0" applyFont="1" applyFill="1" applyBorder="1" applyAlignment="1">
      <alignment horizontal="right" vertical="center" wrapText="1"/>
    </xf>
    <xf numFmtId="0" fontId="104" fillId="0" borderId="401" xfId="0" applyFont="1" applyBorder="1" applyAlignment="1" applyProtection="1">
      <alignment horizontal="left" vertical="center" wrapText="1"/>
      <protection locked="0"/>
    </xf>
    <xf numFmtId="0" fontId="104" fillId="0" borderId="402" xfId="0" applyFont="1" applyBorder="1" applyAlignment="1" applyProtection="1">
      <alignment horizontal="left" vertical="center" wrapText="1"/>
      <protection locked="0"/>
    </xf>
    <xf numFmtId="0" fontId="108" fillId="2" borderId="458" xfId="11" applyFont="1" applyFill="1" applyBorder="1" applyAlignment="1">
      <alignment horizontal="left" vertical="center" wrapText="1"/>
    </xf>
    <xf numFmtId="0" fontId="108" fillId="2" borderId="395" xfId="11" applyFont="1" applyFill="1" applyBorder="1" applyAlignment="1">
      <alignment horizontal="left" vertical="center" wrapText="1"/>
    </xf>
    <xf numFmtId="0" fontId="108" fillId="2" borderId="456" xfId="11" applyFont="1" applyFill="1" applyBorder="1" applyAlignment="1">
      <alignment horizontal="left" vertical="center" wrapText="1"/>
    </xf>
    <xf numFmtId="0" fontId="108" fillId="2" borderId="460" xfId="11" applyFont="1" applyFill="1" applyBorder="1" applyAlignment="1">
      <alignment vertical="center" wrapText="1"/>
    </xf>
    <xf numFmtId="0" fontId="108" fillId="2" borderId="447" xfId="11" applyFont="1" applyFill="1" applyBorder="1" applyAlignment="1">
      <alignment vertical="center" wrapText="1"/>
    </xf>
    <xf numFmtId="0" fontId="108" fillId="2" borderId="17" xfId="11" applyFont="1" applyFill="1" applyBorder="1" applyAlignment="1">
      <alignment vertical="center" wrapText="1"/>
    </xf>
    <xf numFmtId="0" fontId="108" fillId="2" borderId="0" xfId="11" applyFont="1" applyFill="1" applyAlignment="1">
      <alignment horizontal="center" vertical="top"/>
    </xf>
    <xf numFmtId="0" fontId="118" fillId="24" borderId="403" xfId="0" applyFont="1" applyFill="1" applyBorder="1" applyAlignment="1">
      <alignment horizontal="center" vertical="center" wrapText="1"/>
    </xf>
    <xf numFmtId="0" fontId="118" fillId="24" borderId="401" xfId="0" applyFont="1" applyFill="1" applyBorder="1" applyAlignment="1">
      <alignment horizontal="center" vertical="center" wrapText="1"/>
    </xf>
    <xf numFmtId="0" fontId="118" fillId="24" borderId="402" xfId="0" applyFont="1" applyFill="1" applyBorder="1" applyAlignment="1">
      <alignment horizontal="center" vertical="center" wrapText="1"/>
    </xf>
    <xf numFmtId="166" fontId="118" fillId="24" borderId="403" xfId="2" applyNumberFormat="1" applyFont="1" applyFill="1" applyBorder="1" applyAlignment="1" applyProtection="1">
      <alignment horizontal="center" vertical="distributed" wrapText="1"/>
    </xf>
    <xf numFmtId="166" fontId="119" fillId="24" borderId="401" xfId="0" applyNumberFormat="1" applyFont="1" applyFill="1" applyBorder="1" applyAlignment="1">
      <alignment horizontal="center" vertical="distributed" wrapText="1"/>
    </xf>
    <xf numFmtId="166" fontId="119" fillId="24" borderId="402" xfId="0" applyNumberFormat="1" applyFont="1" applyFill="1" applyBorder="1" applyAlignment="1">
      <alignment horizontal="center" vertical="distributed" wrapText="1"/>
    </xf>
    <xf numFmtId="0" fontId="108" fillId="2" borderId="139" xfId="11" applyFont="1" applyFill="1" applyBorder="1" applyAlignment="1">
      <alignment horizontal="left" vertical="center" wrapText="1"/>
    </xf>
    <xf numFmtId="0" fontId="108" fillId="2" borderId="83" xfId="11" applyFont="1" applyFill="1" applyBorder="1" applyAlignment="1">
      <alignment horizontal="left" vertical="center" wrapText="1"/>
    </xf>
    <xf numFmtId="0" fontId="108" fillId="2" borderId="84" xfId="11" applyFont="1" applyFill="1" applyBorder="1" applyAlignment="1">
      <alignment horizontal="left" vertical="center" wrapText="1"/>
    </xf>
    <xf numFmtId="0" fontId="108" fillId="2" borderId="139" xfId="11" applyFont="1" applyFill="1" applyBorder="1" applyAlignment="1">
      <alignment vertical="center" wrapText="1"/>
    </xf>
    <xf numFmtId="0" fontId="108" fillId="2" borderId="83" xfId="11" applyFont="1" applyFill="1" applyBorder="1" applyAlignment="1">
      <alignment vertical="center" wrapText="1"/>
    </xf>
    <xf numFmtId="0" fontId="108" fillId="2" borderId="84" xfId="11" applyFont="1" applyFill="1" applyBorder="1" applyAlignment="1">
      <alignment vertical="center" wrapText="1"/>
    </xf>
    <xf numFmtId="0" fontId="108" fillId="2" borderId="80" xfId="11" applyFont="1" applyFill="1" applyBorder="1" applyAlignment="1">
      <alignment horizontal="left" vertical="center" wrapText="1"/>
    </xf>
    <xf numFmtId="0" fontId="108" fillId="2" borderId="81" xfId="11" applyFont="1" applyFill="1" applyBorder="1" applyAlignment="1">
      <alignment horizontal="left" vertical="center" wrapText="1"/>
    </xf>
    <xf numFmtId="0" fontId="108" fillId="2" borderId="82" xfId="11" applyFont="1" applyFill="1" applyBorder="1" applyAlignment="1">
      <alignment horizontal="left" vertical="center" wrapText="1"/>
    </xf>
    <xf numFmtId="0" fontId="94" fillId="12" borderId="394" xfId="0" applyFont="1" applyFill="1" applyBorder="1" applyAlignment="1">
      <alignment horizontal="center" vertical="center"/>
    </xf>
    <xf numFmtId="0" fontId="94" fillId="0" borderId="395" xfId="0" applyFont="1" applyBorder="1" applyAlignment="1">
      <alignment horizontal="center" vertical="center"/>
    </xf>
    <xf numFmtId="0" fontId="94" fillId="0" borderId="396" xfId="0" applyFont="1" applyBorder="1" applyAlignment="1">
      <alignment vertical="center"/>
    </xf>
    <xf numFmtId="2" fontId="94" fillId="2" borderId="68" xfId="0" applyNumberFormat="1" applyFont="1" applyFill="1" applyBorder="1" applyAlignment="1">
      <alignment horizontal="right" vertical="center"/>
    </xf>
    <xf numFmtId="2" fontId="94" fillId="2" borderId="0" xfId="0" applyNumberFormat="1" applyFont="1" applyFill="1" applyAlignment="1">
      <alignment horizontal="right" vertical="center"/>
    </xf>
    <xf numFmtId="2" fontId="94" fillId="2" borderId="394" xfId="0" applyNumberFormat="1" applyFont="1" applyFill="1" applyBorder="1" applyAlignment="1">
      <alignment horizontal="right" vertical="center"/>
    </xf>
    <xf numFmtId="2" fontId="94" fillId="2" borderId="395" xfId="0" applyNumberFormat="1" applyFont="1" applyFill="1" applyBorder="1" applyAlignment="1">
      <alignment horizontal="right" vertical="center"/>
    </xf>
    <xf numFmtId="2" fontId="94" fillId="2" borderId="455" xfId="0" applyNumberFormat="1" applyFont="1" applyFill="1" applyBorder="1" applyAlignment="1">
      <alignment horizontal="left" vertical="center"/>
    </xf>
    <xf numFmtId="2" fontId="94" fillId="2" borderId="15" xfId="0" applyNumberFormat="1" applyFont="1" applyFill="1" applyBorder="1" applyAlignment="1">
      <alignment horizontal="left" vertical="center"/>
    </xf>
    <xf numFmtId="2" fontId="94" fillId="2" borderId="456" xfId="0" applyNumberFormat="1" applyFont="1" applyFill="1" applyBorder="1" applyAlignment="1">
      <alignment horizontal="left" vertical="center"/>
    </xf>
    <xf numFmtId="0" fontId="108" fillId="2" borderId="173" xfId="11" applyFont="1" applyFill="1" applyBorder="1" applyAlignment="1">
      <alignment horizontal="left" vertical="center" wrapText="1"/>
    </xf>
    <xf numFmtId="0" fontId="98" fillId="2" borderId="173" xfId="0" applyFont="1" applyFill="1" applyBorder="1" applyAlignment="1">
      <alignment horizontal="left" vertical="center" wrapText="1"/>
    </xf>
    <xf numFmtId="0" fontId="106" fillId="38" borderId="256" xfId="0" applyFont="1" applyFill="1" applyBorder="1" applyAlignment="1">
      <alignment horizontal="center" vertical="center"/>
    </xf>
    <xf numFmtId="0" fontId="106" fillId="38" borderId="61" xfId="0" applyFont="1" applyFill="1" applyBorder="1" applyAlignment="1">
      <alignment horizontal="center" vertical="center"/>
    </xf>
    <xf numFmtId="0" fontId="106" fillId="38" borderId="62" xfId="0" applyFont="1" applyFill="1" applyBorder="1" applyAlignment="1">
      <alignment vertical="center"/>
    </xf>
    <xf numFmtId="0" fontId="106" fillId="38" borderId="403" xfId="0" applyFont="1" applyFill="1" applyBorder="1" applyAlignment="1">
      <alignment horizontal="center" vertical="center"/>
    </xf>
    <xf numFmtId="0" fontId="106" fillId="38" borderId="401" xfId="0" applyFont="1" applyFill="1" applyBorder="1" applyAlignment="1">
      <alignment horizontal="center" vertical="center"/>
    </xf>
    <xf numFmtId="0" fontId="106" fillId="38" borderId="404" xfId="0" applyFont="1" applyFill="1" applyBorder="1" applyAlignment="1">
      <alignment horizontal="center" vertical="center"/>
    </xf>
    <xf numFmtId="0" fontId="108" fillId="2" borderId="71" xfId="11" applyFont="1" applyFill="1" applyBorder="1" applyAlignment="1">
      <alignment horizontal="left" vertical="center" wrapText="1"/>
    </xf>
    <xf numFmtId="0" fontId="108" fillId="2" borderId="168" xfId="11" applyFont="1" applyFill="1" applyBorder="1" applyAlignment="1">
      <alignment horizontal="left" vertical="center" wrapText="1"/>
    </xf>
    <xf numFmtId="0" fontId="108" fillId="2" borderId="72" xfId="11" applyFont="1" applyFill="1" applyBorder="1" applyAlignment="1">
      <alignment horizontal="left" vertical="center" wrapText="1"/>
    </xf>
    <xf numFmtId="0" fontId="106" fillId="38" borderId="91" xfId="0" applyFont="1" applyFill="1" applyBorder="1" applyAlignment="1">
      <alignment horizontal="center" vertical="center"/>
    </xf>
    <xf numFmtId="0" fontId="106" fillId="38" borderId="454" xfId="0" applyFont="1" applyFill="1" applyBorder="1" applyAlignment="1">
      <alignment horizontal="center" vertical="center"/>
    </xf>
    <xf numFmtId="0" fontId="106" fillId="38" borderId="173" xfId="0" applyFont="1" applyFill="1" applyBorder="1" applyAlignment="1">
      <alignment horizontal="center" vertical="center"/>
    </xf>
    <xf numFmtId="0" fontId="106" fillId="38" borderId="91" xfId="0" applyFont="1" applyFill="1" applyBorder="1" applyAlignment="1">
      <alignment horizontal="center" vertical="center" wrapText="1"/>
    </xf>
    <xf numFmtId="0" fontId="106" fillId="38" borderId="16" xfId="0" applyFont="1" applyFill="1" applyBorder="1" applyAlignment="1">
      <alignment horizontal="center" vertical="center" wrapText="1"/>
    </xf>
    <xf numFmtId="0" fontId="106" fillId="38" borderId="139" xfId="0" applyFont="1" applyFill="1" applyBorder="1" applyAlignment="1">
      <alignment horizontal="center" vertical="center" wrapText="1"/>
    </xf>
    <xf numFmtId="0" fontId="106" fillId="38" borderId="84" xfId="0" applyFont="1" applyFill="1" applyBorder="1" applyAlignment="1">
      <alignment horizontal="center" vertical="center" wrapText="1"/>
    </xf>
    <xf numFmtId="0" fontId="99" fillId="15" borderId="446" xfId="0" applyFont="1" applyFill="1" applyBorder="1" applyAlignment="1">
      <alignment horizontal="center" vertical="center"/>
    </xf>
    <xf numFmtId="0" fontId="99" fillId="15" borderId="447" xfId="0" applyFont="1" applyFill="1" applyBorder="1" applyAlignment="1">
      <alignment horizontal="center" vertical="center"/>
    </xf>
    <xf numFmtId="0" fontId="101" fillId="0" borderId="448" xfId="0" applyFont="1" applyBorder="1" applyAlignment="1">
      <alignment horizontal="center" vertical="center" wrapText="1"/>
    </xf>
    <xf numFmtId="0" fontId="101" fillId="0" borderId="6" xfId="0" applyFont="1" applyBorder="1" applyAlignment="1">
      <alignment horizontal="center" vertical="center" wrapText="1"/>
    </xf>
    <xf numFmtId="0" fontId="101" fillId="0" borderId="7" xfId="0" applyFont="1" applyBorder="1" applyAlignment="1">
      <alignment horizontal="center" vertical="center" wrapText="1"/>
    </xf>
    <xf numFmtId="0" fontId="101" fillId="0" borderId="17" xfId="0" applyFont="1" applyBorder="1" applyAlignment="1">
      <alignment horizontal="left" vertical="center" wrapText="1"/>
    </xf>
    <xf numFmtId="0" fontId="101" fillId="0" borderId="6" xfId="0" applyFont="1" applyBorder="1" applyAlignment="1">
      <alignment horizontal="left" vertical="center" wrapText="1"/>
    </xf>
    <xf numFmtId="0" fontId="101" fillId="0" borderId="7" xfId="0" applyFont="1" applyBorder="1" applyAlignment="1">
      <alignment horizontal="left" vertical="center" wrapText="1"/>
    </xf>
    <xf numFmtId="0" fontId="102" fillId="0" borderId="449" xfId="0" applyFont="1" applyBorder="1" applyAlignment="1">
      <alignment horizontal="center" vertical="center"/>
    </xf>
    <xf numFmtId="0" fontId="102" fillId="0" borderId="450" xfId="0" applyFont="1" applyBorder="1" applyAlignment="1">
      <alignment horizontal="center" vertical="center"/>
    </xf>
    <xf numFmtId="0" fontId="98" fillId="2" borderId="401" xfId="0" applyFont="1" applyFill="1" applyBorder="1" applyAlignment="1">
      <alignment horizontal="center"/>
    </xf>
    <xf numFmtId="0" fontId="98" fillId="2" borderId="395" xfId="0" applyFont="1" applyFill="1" applyBorder="1" applyAlignment="1">
      <alignment horizontal="center"/>
    </xf>
    <xf numFmtId="0" fontId="102" fillId="24" borderId="442" xfId="0" applyFont="1" applyFill="1" applyBorder="1" applyAlignment="1">
      <alignment horizontal="center" vertical="center"/>
    </xf>
    <xf numFmtId="0" fontId="102" fillId="24" borderId="9" xfId="0" applyFont="1" applyFill="1" applyBorder="1" applyAlignment="1">
      <alignment horizontal="center" vertical="center"/>
    </xf>
    <xf numFmtId="0" fontId="102" fillId="24" borderId="3" xfId="0" applyFont="1" applyFill="1" applyBorder="1" applyAlignment="1">
      <alignment horizontal="center" vertical="center"/>
    </xf>
    <xf numFmtId="0" fontId="102" fillId="24" borderId="12" xfId="0" applyFont="1" applyFill="1" applyBorder="1" applyAlignment="1">
      <alignment horizontal="center" vertical="center"/>
    </xf>
    <xf numFmtId="0" fontId="103" fillId="15" borderId="444" xfId="0" applyFont="1" applyFill="1" applyBorder="1" applyAlignment="1">
      <alignment horizontal="center" vertical="center" textRotation="90"/>
    </xf>
    <xf numFmtId="0" fontId="103" fillId="15" borderId="445" xfId="0" applyFont="1" applyFill="1" applyBorder="1" applyAlignment="1">
      <alignment horizontal="center" vertical="center" textRotation="90"/>
    </xf>
    <xf numFmtId="0" fontId="103" fillId="15" borderId="451" xfId="0" applyFont="1" applyFill="1" applyBorder="1" applyAlignment="1">
      <alignment horizontal="center" vertical="center" textRotation="90"/>
    </xf>
    <xf numFmtId="166" fontId="102" fillId="0" borderId="256" xfId="0" applyNumberFormat="1" applyFont="1" applyBorder="1" applyAlignment="1">
      <alignment horizontal="center" vertical="center"/>
    </xf>
    <xf numFmtId="0" fontId="102" fillId="0" borderId="62" xfId="0" applyFont="1" applyBorder="1" applyAlignment="1">
      <alignment horizontal="center" vertical="center"/>
    </xf>
    <xf numFmtId="0" fontId="102" fillId="0" borderId="68" xfId="0" applyFont="1" applyBorder="1" applyAlignment="1">
      <alignment horizontal="center" vertical="center"/>
    </xf>
    <xf numFmtId="0" fontId="102" fillId="0" borderId="67" xfId="0" applyFont="1" applyBorder="1" applyAlignment="1">
      <alignment horizontal="center" vertical="center"/>
    </xf>
    <xf numFmtId="0" fontId="102" fillId="0" borderId="394" xfId="0" applyFont="1" applyBorder="1" applyAlignment="1">
      <alignment horizontal="center" vertical="center"/>
    </xf>
    <xf numFmtId="0" fontId="102" fillId="0" borderId="396" xfId="0" applyFont="1" applyBorder="1" applyAlignment="1">
      <alignment horizontal="center" vertical="center"/>
    </xf>
    <xf numFmtId="0" fontId="99" fillId="15" borderId="391" xfId="0" applyFont="1" applyFill="1" applyBorder="1" applyAlignment="1">
      <alignment horizontal="center" vertical="center"/>
    </xf>
    <xf numFmtId="0" fontId="99" fillId="15" borderId="83" xfId="0" applyFont="1" applyFill="1" applyBorder="1" applyAlignment="1">
      <alignment horizontal="center" vertical="center"/>
    </xf>
    <xf numFmtId="0" fontId="101" fillId="0" borderId="393" xfId="0" applyFont="1" applyBorder="1" applyAlignment="1">
      <alignment horizontal="center" vertical="center" wrapText="1"/>
    </xf>
    <xf numFmtId="0" fontId="101" fillId="0" borderId="173" xfId="0" applyFont="1" applyBorder="1" applyAlignment="1">
      <alignment horizontal="center" vertical="center" wrapText="1"/>
    </xf>
    <xf numFmtId="0" fontId="101" fillId="0" borderId="397" xfId="0" applyFont="1" applyBorder="1" applyAlignment="1">
      <alignment horizontal="center" vertical="center" wrapText="1"/>
    </xf>
    <xf numFmtId="0" fontId="101" fillId="0" borderId="84" xfId="0" applyFont="1" applyBorder="1" applyAlignment="1">
      <alignment horizontal="left" vertical="center" wrapText="1"/>
    </xf>
    <xf numFmtId="0" fontId="101" fillId="0" borderId="173" xfId="0" applyFont="1" applyBorder="1" applyAlignment="1">
      <alignment horizontal="left" vertical="center" wrapText="1"/>
    </xf>
    <xf numFmtId="0" fontId="101" fillId="0" borderId="397" xfId="0" applyFont="1" applyBorder="1" applyAlignment="1">
      <alignment horizontal="left" vertical="center" wrapText="1"/>
    </xf>
    <xf numFmtId="0" fontId="102" fillId="0" borderId="392" xfId="0" applyFont="1" applyBorder="1" applyAlignment="1">
      <alignment horizontal="center" vertical="center"/>
    </xf>
    <xf numFmtId="0" fontId="102" fillId="0" borderId="53" xfId="0" applyFont="1" applyBorder="1" applyAlignment="1">
      <alignment horizontal="center" vertical="center"/>
    </xf>
    <xf numFmtId="2" fontId="102" fillId="0" borderId="392" xfId="0" applyNumberFormat="1" applyFont="1" applyBorder="1" applyAlignment="1">
      <alignment horizontal="center" vertical="center"/>
    </xf>
    <xf numFmtId="2" fontId="102" fillId="0" borderId="53" xfId="0" applyNumberFormat="1" applyFont="1" applyBorder="1" applyAlignment="1">
      <alignment horizontal="center" vertical="center"/>
    </xf>
    <xf numFmtId="0" fontId="100" fillId="2" borderId="0" xfId="0" applyFont="1" applyFill="1" applyAlignment="1">
      <alignment horizontal="center" vertical="top"/>
    </xf>
    <xf numFmtId="0" fontId="99" fillId="15" borderId="403" xfId="0" applyFont="1" applyFill="1" applyBorder="1" applyAlignment="1">
      <alignment horizontal="center" vertical="center"/>
    </xf>
    <xf numFmtId="0" fontId="99" fillId="15" borderId="401" xfId="0" applyFont="1" applyFill="1" applyBorder="1" applyAlignment="1">
      <alignment horizontal="center" vertical="center"/>
    </xf>
    <xf numFmtId="0" fontId="99" fillId="15" borderId="402" xfId="0" applyFont="1" applyFill="1" applyBorder="1" applyAlignment="1">
      <alignment horizontal="center" vertical="center"/>
    </xf>
    <xf numFmtId="0" fontId="100" fillId="0" borderId="403" xfId="0" applyFont="1" applyBorder="1" applyAlignment="1" applyProtection="1">
      <alignment horizontal="center" vertical="center" wrapText="1"/>
      <protection locked="0"/>
    </xf>
    <xf numFmtId="0" fontId="100" fillId="0" borderId="401" xfId="0" applyFont="1" applyBorder="1" applyAlignment="1" applyProtection="1">
      <alignment horizontal="center" vertical="center" wrapText="1"/>
      <protection locked="0"/>
    </xf>
    <xf numFmtId="0" fontId="100" fillId="0" borderId="402" xfId="0" applyFont="1" applyBorder="1" applyAlignment="1" applyProtection="1">
      <alignment horizontal="center" vertical="center" wrapText="1"/>
      <protection locked="0"/>
    </xf>
    <xf numFmtId="0" fontId="99" fillId="15" borderId="403" xfId="0" applyFont="1" applyFill="1" applyBorder="1" applyAlignment="1">
      <alignment horizontal="center" vertical="center" wrapText="1"/>
    </xf>
    <xf numFmtId="0" fontId="99" fillId="15" borderId="401" xfId="0" applyFont="1" applyFill="1" applyBorder="1" applyAlignment="1">
      <alignment horizontal="center" vertical="center" wrapText="1"/>
    </xf>
    <xf numFmtId="0" fontId="99" fillId="15" borderId="402" xfId="0" applyFont="1" applyFill="1" applyBorder="1" applyAlignment="1">
      <alignment horizontal="center" vertical="center" wrapText="1"/>
    </xf>
    <xf numFmtId="0" fontId="98" fillId="2" borderId="61" xfId="0" applyFont="1" applyFill="1" applyBorder="1" applyAlignment="1">
      <alignment horizontal="center"/>
    </xf>
    <xf numFmtId="0" fontId="96" fillId="15" borderId="256" xfId="0" applyFont="1" applyFill="1" applyBorder="1" applyAlignment="1">
      <alignment horizontal="center" vertical="center" wrapText="1"/>
    </xf>
    <xf numFmtId="0" fontId="96" fillId="15" borderId="61" xfId="0" applyFont="1" applyFill="1" applyBorder="1" applyAlignment="1">
      <alignment horizontal="center" vertical="center" wrapText="1"/>
    </xf>
    <xf numFmtId="0" fontId="97" fillId="15" borderId="61" xfId="0" applyFont="1" applyFill="1" applyBorder="1" applyAlignment="1">
      <alignment horizontal="center" vertical="center" wrapText="1"/>
    </xf>
    <xf numFmtId="0" fontId="97" fillId="15" borderId="61" xfId="0" applyFont="1" applyFill="1" applyBorder="1" applyAlignment="1">
      <alignment horizontal="center" vertical="center"/>
    </xf>
    <xf numFmtId="0" fontId="97" fillId="15" borderId="62" xfId="0" applyFont="1" applyFill="1" applyBorder="1" applyAlignment="1">
      <alignment horizontal="center" vertical="center"/>
    </xf>
    <xf numFmtId="0" fontId="97" fillId="15" borderId="68" xfId="0" applyFont="1" applyFill="1" applyBorder="1" applyAlignment="1">
      <alignment horizontal="center" vertical="center" wrapText="1"/>
    </xf>
    <xf numFmtId="0" fontId="97" fillId="15" borderId="0" xfId="0" applyFont="1" applyFill="1" applyAlignment="1">
      <alignment horizontal="center" vertical="center" wrapText="1"/>
    </xf>
    <xf numFmtId="0" fontId="97" fillId="15" borderId="0" xfId="0" applyFont="1" applyFill="1" applyAlignment="1">
      <alignment horizontal="center" vertical="center"/>
    </xf>
    <xf numFmtId="0" fontId="97" fillId="15" borderId="67" xfId="0" applyFont="1" applyFill="1" applyBorder="1" applyAlignment="1">
      <alignment horizontal="center" vertical="center"/>
    </xf>
    <xf numFmtId="0" fontId="97" fillId="15" borderId="394" xfId="0" applyFont="1" applyFill="1" applyBorder="1" applyAlignment="1">
      <alignment horizontal="center" vertical="center" wrapText="1"/>
    </xf>
    <xf numFmtId="0" fontId="97" fillId="15" borderId="395" xfId="0" applyFont="1" applyFill="1" applyBorder="1" applyAlignment="1">
      <alignment horizontal="center" vertical="center" wrapText="1"/>
    </xf>
    <xf numFmtId="0" fontId="97" fillId="15" borderId="395" xfId="0" applyFont="1" applyFill="1" applyBorder="1" applyAlignment="1">
      <alignment horizontal="center" vertical="center"/>
    </xf>
    <xf numFmtId="0" fontId="97" fillId="15" borderId="396" xfId="0" applyFont="1" applyFill="1" applyBorder="1" applyAlignment="1">
      <alignment horizontal="center" vertical="center"/>
    </xf>
    <xf numFmtId="0" fontId="98" fillId="2" borderId="61" xfId="0" applyFont="1" applyFill="1" applyBorder="1" applyAlignment="1">
      <alignment vertical="center"/>
    </xf>
    <xf numFmtId="0" fontId="100" fillId="0" borderId="403" xfId="0" applyFont="1" applyBorder="1" applyAlignment="1" applyProtection="1">
      <alignment horizontal="center" vertical="center"/>
      <protection locked="0"/>
    </xf>
    <xf numFmtId="0" fontId="100" fillId="0" borderId="401" xfId="0" applyFont="1" applyBorder="1" applyAlignment="1" applyProtection="1">
      <alignment horizontal="center" vertical="center"/>
      <protection locked="0"/>
    </xf>
    <xf numFmtId="0" fontId="100" fillId="0" borderId="402" xfId="0" applyFont="1" applyBorder="1" applyAlignment="1" applyProtection="1">
      <alignment horizontal="center" vertical="center"/>
      <protection locked="0"/>
    </xf>
    <xf numFmtId="1" fontId="100" fillId="0" borderId="403" xfId="0" applyNumberFormat="1" applyFont="1" applyBorder="1" applyAlignment="1" applyProtection="1">
      <alignment horizontal="center" vertical="center" wrapText="1"/>
      <protection locked="0"/>
    </xf>
    <xf numFmtId="1" fontId="100" fillId="0" borderId="401" xfId="0" applyNumberFormat="1" applyFont="1" applyBorder="1" applyAlignment="1" applyProtection="1">
      <alignment horizontal="center" vertical="center" wrapText="1"/>
      <protection locked="0"/>
    </xf>
    <xf numFmtId="1" fontId="100" fillId="0" borderId="402" xfId="0" applyNumberFormat="1" applyFont="1" applyBorder="1" applyAlignment="1" applyProtection="1">
      <alignment horizontal="center" vertical="center" wrapText="1"/>
      <protection locked="0"/>
    </xf>
    <xf numFmtId="183" fontId="100" fillId="0" borderId="403" xfId="0" applyNumberFormat="1" applyFont="1" applyBorder="1" applyAlignment="1" applyProtection="1">
      <alignment horizontal="center" vertical="center"/>
      <protection locked="0"/>
    </xf>
    <xf numFmtId="183" fontId="100" fillId="0" borderId="401" xfId="0" applyNumberFormat="1" applyFont="1" applyBorder="1" applyAlignment="1" applyProtection="1">
      <alignment horizontal="center" vertical="center"/>
      <protection locked="0"/>
    </xf>
    <xf numFmtId="183" fontId="100" fillId="0" borderId="402" xfId="0" applyNumberFormat="1" applyFont="1" applyBorder="1" applyAlignment="1" applyProtection="1">
      <alignment horizontal="center" vertical="center"/>
      <protection locked="0"/>
    </xf>
    <xf numFmtId="0" fontId="99" fillId="15" borderId="441" xfId="0" applyFont="1" applyFill="1" applyBorder="1" applyAlignment="1">
      <alignment horizontal="center" vertical="center"/>
    </xf>
    <xf numFmtId="0" fontId="99" fillId="15" borderId="3" xfId="0" applyFont="1" applyFill="1" applyBorder="1" applyAlignment="1">
      <alignment horizontal="center" vertical="center"/>
    </xf>
    <xf numFmtId="0" fontId="101" fillId="0" borderId="8" xfId="0" applyFont="1" applyBorder="1" applyAlignment="1">
      <alignment horizontal="center" vertical="center" wrapText="1"/>
    </xf>
    <xf numFmtId="0" fontId="101" fillId="0" borderId="442" xfId="0" applyFont="1" applyBorder="1" applyAlignment="1">
      <alignment horizontal="center" vertical="center" wrapText="1"/>
    </xf>
    <xf numFmtId="0" fontId="101" fillId="0" borderId="443" xfId="0" applyFont="1" applyBorder="1" applyAlignment="1">
      <alignment horizontal="center" vertical="center" wrapText="1"/>
    </xf>
    <xf numFmtId="0" fontId="101" fillId="0" borderId="12" xfId="0" applyFont="1" applyBorder="1" applyAlignment="1">
      <alignment horizontal="left" vertical="center" wrapText="1"/>
    </xf>
    <xf numFmtId="0" fontId="101" fillId="0" borderId="442" xfId="0" applyFont="1" applyBorder="1" applyAlignment="1">
      <alignment horizontal="left" vertical="center" wrapText="1"/>
    </xf>
    <xf numFmtId="0" fontId="101" fillId="0" borderId="443" xfId="0" applyFont="1" applyBorder="1" applyAlignment="1">
      <alignment horizontal="left" vertical="center" wrapText="1"/>
    </xf>
    <xf numFmtId="0" fontId="102" fillId="0" borderId="4" xfId="0" applyFont="1" applyBorder="1" applyAlignment="1">
      <alignment horizontal="center" vertical="center"/>
    </xf>
    <xf numFmtId="0" fontId="102" fillId="0" borderId="52" xfId="0" applyFont="1" applyBorder="1" applyAlignment="1">
      <alignment horizontal="center" vertical="center"/>
    </xf>
    <xf numFmtId="0" fontId="33" fillId="15" borderId="120" xfId="0" applyFont="1" applyFill="1" applyBorder="1" applyAlignment="1">
      <alignment horizontal="center"/>
    </xf>
    <xf numFmtId="0" fontId="33" fillId="15" borderId="128" xfId="0" applyFont="1" applyFill="1" applyBorder="1" applyAlignment="1">
      <alignment horizontal="center"/>
    </xf>
    <xf numFmtId="0" fontId="33" fillId="15" borderId="11" xfId="0" applyFont="1" applyFill="1" applyBorder="1" applyAlignment="1">
      <alignment horizontal="center"/>
    </xf>
    <xf numFmtId="0" fontId="33" fillId="15" borderId="69" xfId="0" applyFont="1" applyFill="1" applyBorder="1" applyAlignment="1">
      <alignment horizontal="center"/>
    </xf>
    <xf numFmtId="0" fontId="17" fillId="15" borderId="76" xfId="0" applyFont="1" applyFill="1" applyBorder="1" applyAlignment="1">
      <alignment horizontal="center" vertical="center"/>
    </xf>
    <xf numFmtId="0" fontId="17" fillId="15" borderId="77" xfId="0" applyFont="1" applyFill="1" applyBorder="1" applyAlignment="1">
      <alignment horizontal="center" vertical="center"/>
    </xf>
    <xf numFmtId="0" fontId="17" fillId="15" borderId="104" xfId="0" applyFont="1" applyFill="1" applyBorder="1" applyAlignment="1">
      <alignment horizontal="center" vertical="center"/>
    </xf>
    <xf numFmtId="0" fontId="18" fillId="15" borderId="104" xfId="0" applyFont="1" applyFill="1" applyBorder="1" applyAlignment="1">
      <alignment horizontal="center" vertical="center" wrapText="1"/>
    </xf>
    <xf numFmtId="0" fontId="17" fillId="15" borderId="98" xfId="0" applyFont="1" applyFill="1" applyBorder="1" applyAlignment="1">
      <alignment horizontal="center" vertical="center"/>
    </xf>
    <xf numFmtId="0" fontId="17" fillId="15" borderId="137" xfId="0" applyFont="1" applyFill="1" applyBorder="1" applyAlignment="1">
      <alignment horizontal="center" vertical="center"/>
    </xf>
    <xf numFmtId="0" fontId="17" fillId="15" borderId="89" xfId="0" applyFont="1" applyFill="1" applyBorder="1" applyAlignment="1">
      <alignment horizontal="center" vertical="center"/>
    </xf>
    <xf numFmtId="0" fontId="18" fillId="15" borderId="109" xfId="0" applyFont="1" applyFill="1" applyBorder="1" applyAlignment="1">
      <alignment horizontal="center"/>
    </xf>
    <xf numFmtId="0" fontId="18" fillId="15" borderId="18" xfId="0" applyFont="1" applyFill="1" applyBorder="1" applyAlignment="1">
      <alignment horizontal="center"/>
    </xf>
    <xf numFmtId="0" fontId="18" fillId="15" borderId="110" xfId="0" applyFont="1" applyFill="1" applyBorder="1" applyAlignment="1">
      <alignment horizontal="center"/>
    </xf>
    <xf numFmtId="0" fontId="0" fillId="10" borderId="108" xfId="0" applyFill="1" applyBorder="1" applyAlignment="1">
      <alignment horizontal="center"/>
    </xf>
    <xf numFmtId="0" fontId="0" fillId="10" borderId="124" xfId="0" applyFill="1" applyBorder="1" applyAlignment="1">
      <alignment horizontal="center"/>
    </xf>
    <xf numFmtId="0" fontId="0" fillId="10" borderId="100" xfId="0" applyFill="1" applyBorder="1" applyAlignment="1">
      <alignment horizontal="center"/>
    </xf>
    <xf numFmtId="0" fontId="18" fillId="15" borderId="76" xfId="0" applyFont="1" applyFill="1" applyBorder="1" applyAlignment="1">
      <alignment horizontal="center" vertical="center" wrapText="1"/>
    </xf>
    <xf numFmtId="0" fontId="17" fillId="15" borderId="101" xfId="0" applyFont="1" applyFill="1" applyBorder="1" applyAlignment="1">
      <alignment horizontal="center" vertical="center"/>
    </xf>
    <xf numFmtId="0" fontId="17" fillId="15" borderId="102" xfId="0" applyFont="1" applyFill="1" applyBorder="1" applyAlignment="1">
      <alignment horizontal="center" vertical="center"/>
    </xf>
    <xf numFmtId="0" fontId="17" fillId="15" borderId="106" xfId="0" applyFont="1" applyFill="1" applyBorder="1" applyAlignment="1">
      <alignment horizontal="center" vertical="center"/>
    </xf>
    <xf numFmtId="0" fontId="17" fillId="15" borderId="103" xfId="0" applyFont="1" applyFill="1" applyBorder="1" applyAlignment="1">
      <alignment horizontal="center" vertical="center"/>
    </xf>
    <xf numFmtId="0" fontId="32" fillId="15" borderId="107" xfId="0" applyFont="1" applyFill="1" applyBorder="1" applyAlignment="1">
      <alignment horizontal="center" vertical="center"/>
    </xf>
    <xf numFmtId="0" fontId="32" fillId="15" borderId="78" xfId="0" applyFont="1" applyFill="1" applyBorder="1" applyAlignment="1">
      <alignment horizontal="center" vertical="center"/>
    </xf>
    <xf numFmtId="0" fontId="32" fillId="15" borderId="73" xfId="0" applyFont="1" applyFill="1" applyBorder="1" applyAlignment="1">
      <alignment horizontal="center" vertical="center"/>
    </xf>
    <xf numFmtId="0" fontId="18" fillId="15" borderId="73" xfId="0" applyFont="1" applyFill="1" applyBorder="1" applyAlignment="1">
      <alignment horizontal="center" vertical="center"/>
    </xf>
    <xf numFmtId="0" fontId="0" fillId="10" borderId="93" xfId="0" applyFill="1" applyBorder="1" applyAlignment="1">
      <alignment horizontal="center"/>
    </xf>
    <xf numFmtId="0" fontId="0" fillId="10" borderId="77" xfId="0" applyFill="1" applyBorder="1" applyAlignment="1">
      <alignment horizontal="center"/>
    </xf>
    <xf numFmtId="0" fontId="0" fillId="10" borderId="584" xfId="0" applyFill="1" applyBorder="1" applyAlignment="1">
      <alignment horizontal="center"/>
    </xf>
    <xf numFmtId="0" fontId="17" fillId="15" borderId="121" xfId="0" applyFont="1" applyFill="1" applyBorder="1" applyAlignment="1">
      <alignment horizontal="center" vertical="center"/>
    </xf>
    <xf numFmtId="0" fontId="17" fillId="15" borderId="117" xfId="0" applyFont="1" applyFill="1" applyBorder="1" applyAlignment="1">
      <alignment horizontal="center" vertical="center"/>
    </xf>
    <xf numFmtId="0" fontId="18" fillId="15" borderId="122" xfId="0" applyFont="1" applyFill="1" applyBorder="1" applyAlignment="1">
      <alignment horizontal="center" vertical="center"/>
    </xf>
    <xf numFmtId="0" fontId="18" fillId="15" borderId="123" xfId="0" applyFont="1" applyFill="1" applyBorder="1" applyAlignment="1">
      <alignment horizontal="center" vertical="center"/>
    </xf>
    <xf numFmtId="0" fontId="18" fillId="15" borderId="102" xfId="0" applyFont="1" applyFill="1" applyBorder="1" applyAlignment="1">
      <alignment horizontal="center" vertical="center"/>
    </xf>
    <xf numFmtId="0" fontId="18" fillId="15" borderId="122" xfId="0" applyFont="1" applyFill="1" applyBorder="1" applyAlignment="1">
      <alignment horizontal="center" vertical="center" wrapText="1"/>
    </xf>
    <xf numFmtId="0" fontId="18" fillId="15" borderId="123" xfId="0" applyFont="1" applyFill="1" applyBorder="1" applyAlignment="1">
      <alignment horizontal="center" vertical="center" wrapText="1"/>
    </xf>
    <xf numFmtId="0" fontId="18" fillId="15" borderId="102" xfId="0" applyFont="1" applyFill="1" applyBorder="1" applyAlignment="1">
      <alignment horizontal="center" vertical="center" wrapText="1"/>
    </xf>
    <xf numFmtId="0" fontId="19" fillId="15" borderId="73" xfId="0" applyFont="1" applyFill="1" applyBorder="1" applyAlignment="1">
      <alignment horizontal="center" vertical="center" wrapText="1"/>
    </xf>
    <xf numFmtId="0" fontId="18" fillId="15" borderId="85" xfId="0" applyFont="1" applyFill="1" applyBorder="1" applyAlignment="1">
      <alignment horizontal="center" vertical="center"/>
    </xf>
    <xf numFmtId="0" fontId="18" fillId="15" borderId="87" xfId="0" applyFont="1" applyFill="1" applyBorder="1" applyAlignment="1">
      <alignment horizontal="center" vertical="center"/>
    </xf>
    <xf numFmtId="0" fontId="18" fillId="15" borderId="125" xfId="0" applyFont="1" applyFill="1" applyBorder="1" applyAlignment="1">
      <alignment horizontal="center" vertical="center"/>
    </xf>
    <xf numFmtId="0" fontId="18" fillId="15" borderId="126" xfId="0" applyFont="1" applyFill="1" applyBorder="1" applyAlignment="1">
      <alignment horizontal="center" vertical="center"/>
    </xf>
    <xf numFmtId="0" fontId="18" fillId="15" borderId="127" xfId="0" applyFont="1" applyFill="1" applyBorder="1" applyAlignment="1">
      <alignment horizontal="center" vertical="center"/>
    </xf>
    <xf numFmtId="0" fontId="18" fillId="15" borderId="114" xfId="0" applyFont="1" applyFill="1" applyBorder="1" applyAlignment="1">
      <alignment horizontal="center" vertical="center"/>
    </xf>
    <xf numFmtId="167" fontId="0" fillId="10" borderId="520" xfId="1" applyNumberFormat="1" applyFont="1" applyFill="1" applyBorder="1" applyAlignment="1">
      <alignment horizontal="center"/>
    </xf>
    <xf numFmtId="167" fontId="0" fillId="10" borderId="124" xfId="1" applyNumberFormat="1" applyFont="1" applyFill="1" applyBorder="1" applyAlignment="1">
      <alignment horizontal="center"/>
    </xf>
    <xf numFmtId="167" fontId="0" fillId="10" borderId="521" xfId="1" applyNumberFormat="1" applyFont="1" applyFill="1" applyBorder="1" applyAlignment="1">
      <alignment horizontal="center"/>
    </xf>
    <xf numFmtId="167" fontId="0" fillId="10" borderId="34" xfId="1" applyNumberFormat="1" applyFont="1" applyFill="1" applyBorder="1" applyAlignment="1">
      <alignment horizontal="center"/>
    </xf>
    <xf numFmtId="167" fontId="0" fillId="10" borderId="19" xfId="1" applyNumberFormat="1" applyFont="1" applyFill="1" applyBorder="1" applyAlignment="1">
      <alignment horizontal="center"/>
    </xf>
    <xf numFmtId="167" fontId="0" fillId="10" borderId="14" xfId="1" applyNumberFormat="1" applyFont="1" applyFill="1" applyBorder="1" applyAlignment="1">
      <alignment horizontal="center"/>
    </xf>
    <xf numFmtId="0" fontId="18" fillId="15" borderId="73" xfId="0" applyFont="1" applyFill="1" applyBorder="1" applyAlignment="1">
      <alignment horizontal="center" vertical="center" wrapText="1"/>
    </xf>
    <xf numFmtId="167" fontId="31" fillId="15" borderId="118" xfId="1" applyNumberFormat="1" applyFont="1" applyFill="1" applyBorder="1" applyAlignment="1">
      <alignment horizontal="center"/>
    </xf>
    <xf numFmtId="167" fontId="31" fillId="15" borderId="18" xfId="1" applyNumberFormat="1" applyFont="1" applyFill="1" applyBorder="1" applyAlignment="1">
      <alignment horizontal="center"/>
    </xf>
    <xf numFmtId="167" fontId="31" fillId="15" borderId="97" xfId="1" applyNumberFormat="1" applyFont="1" applyFill="1" applyBorder="1" applyAlignment="1">
      <alignment horizontal="center"/>
    </xf>
    <xf numFmtId="0" fontId="33" fillId="15" borderId="71" xfId="0" applyFont="1" applyFill="1" applyBorder="1" applyAlignment="1">
      <alignment horizontal="center"/>
    </xf>
    <xf numFmtId="0" fontId="33" fillId="15" borderId="129" xfId="0" applyFont="1" applyFill="1" applyBorder="1" applyAlignment="1">
      <alignment horizontal="center"/>
    </xf>
    <xf numFmtId="0" fontId="18" fillId="15" borderId="85" xfId="0" applyFont="1" applyFill="1" applyBorder="1" applyAlignment="1">
      <alignment horizontal="center" vertical="center" wrapText="1"/>
    </xf>
    <xf numFmtId="0" fontId="18" fillId="15" borderId="86" xfId="0" applyFont="1" applyFill="1" applyBorder="1" applyAlignment="1">
      <alignment horizontal="center" vertical="center" wrapText="1"/>
    </xf>
    <xf numFmtId="0" fontId="18" fillId="15" borderId="169" xfId="0" applyFont="1" applyFill="1" applyBorder="1" applyAlignment="1">
      <alignment horizontal="center" vertical="center" wrapText="1"/>
    </xf>
    <xf numFmtId="0" fontId="18" fillId="15" borderId="127" xfId="0" applyFont="1" applyFill="1" applyBorder="1" applyAlignment="1">
      <alignment horizontal="center" vertical="center" wrapText="1"/>
    </xf>
    <xf numFmtId="0" fontId="18" fillId="15" borderId="115" xfId="0" applyFont="1" applyFill="1" applyBorder="1" applyAlignment="1">
      <alignment horizontal="center" vertical="center" wrapText="1"/>
    </xf>
    <xf numFmtId="0" fontId="18" fillId="15" borderId="170" xfId="0" applyFont="1" applyFill="1" applyBorder="1" applyAlignment="1">
      <alignment horizontal="center" vertical="center" wrapText="1"/>
    </xf>
    <xf numFmtId="0" fontId="214" fillId="10" borderId="613" xfId="4" applyFont="1" applyFill="1" applyBorder="1" applyAlignment="1">
      <alignment horizontal="left" vertical="center" wrapText="1"/>
    </xf>
    <xf numFmtId="0" fontId="214" fillId="10" borderId="614" xfId="4" applyFont="1" applyFill="1" applyBorder="1" applyAlignment="1">
      <alignment horizontal="left" vertical="center" wrapText="1"/>
    </xf>
    <xf numFmtId="0" fontId="214" fillId="10" borderId="615" xfId="4" applyFont="1" applyFill="1" applyBorder="1" applyAlignment="1">
      <alignment horizontal="left" vertical="center" wrapText="1"/>
    </xf>
    <xf numFmtId="0" fontId="213" fillId="0" borderId="616" xfId="4" applyFont="1" applyBorder="1" applyAlignment="1" applyProtection="1">
      <alignment horizontal="center" vertical="center" wrapText="1"/>
      <protection locked="0"/>
    </xf>
    <xf numFmtId="0" fontId="213" fillId="0" borderId="614" xfId="4" applyFont="1" applyBorder="1" applyAlignment="1" applyProtection="1">
      <alignment horizontal="center" vertical="center" wrapText="1"/>
      <protection locked="0"/>
    </xf>
    <xf numFmtId="0" fontId="213" fillId="0" borderId="615" xfId="4" applyFont="1" applyBorder="1" applyAlignment="1" applyProtection="1">
      <alignment horizontal="center" vertical="center" wrapText="1"/>
      <protection locked="0"/>
    </xf>
    <xf numFmtId="0" fontId="214" fillId="10" borderId="616" xfId="4" applyFont="1" applyFill="1" applyBorder="1" applyAlignment="1">
      <alignment horizontal="left" vertical="center" wrapText="1"/>
    </xf>
    <xf numFmtId="1" fontId="213" fillId="0" borderId="616" xfId="4" applyNumberFormat="1" applyFont="1" applyBorder="1" applyAlignment="1">
      <alignment horizontal="center" vertical="center" wrapText="1"/>
    </xf>
    <xf numFmtId="1" fontId="213" fillId="0" borderId="614" xfId="4" applyNumberFormat="1" applyFont="1" applyBorder="1" applyAlignment="1">
      <alignment horizontal="center" vertical="center" wrapText="1"/>
    </xf>
    <xf numFmtId="1" fontId="213" fillId="0" borderId="615" xfId="4" applyNumberFormat="1" applyFont="1" applyBorder="1" applyAlignment="1">
      <alignment horizontal="center" vertical="center" wrapText="1"/>
    </xf>
    <xf numFmtId="182" fontId="213" fillId="0" borderId="616" xfId="4" applyNumberFormat="1" applyFont="1" applyBorder="1" applyAlignment="1" applyProtection="1">
      <alignment horizontal="center" vertical="center"/>
      <protection locked="0"/>
    </xf>
    <xf numFmtId="182" fontId="213" fillId="0" borderId="614" xfId="4" applyNumberFormat="1" applyFont="1" applyBorder="1" applyAlignment="1" applyProtection="1">
      <alignment horizontal="center" vertical="center"/>
      <protection locked="0"/>
    </xf>
    <xf numFmtId="182" fontId="213" fillId="0" borderId="618" xfId="4" applyNumberFormat="1" applyFont="1" applyBorder="1" applyAlignment="1" applyProtection="1">
      <alignment horizontal="center" vertical="center"/>
      <protection locked="0"/>
    </xf>
    <xf numFmtId="0" fontId="212" fillId="13" borderId="441" xfId="4" applyFont="1" applyFill="1" applyBorder="1" applyAlignment="1">
      <alignment horizontal="center" vertical="center" wrapText="1"/>
    </xf>
    <xf numFmtId="0" fontId="212" fillId="13" borderId="3" xfId="4" applyFont="1" applyFill="1" applyBorder="1" applyAlignment="1">
      <alignment horizontal="center" vertical="center" wrapText="1"/>
    </xf>
    <xf numFmtId="0" fontId="212" fillId="13" borderId="4" xfId="4" applyFont="1" applyFill="1" applyBorder="1" applyAlignment="1">
      <alignment horizontal="center" vertical="center" wrapText="1"/>
    </xf>
    <xf numFmtId="191" fontId="214" fillId="10" borderId="616" xfId="4" applyNumberFormat="1" applyFont="1" applyFill="1" applyBorder="1" applyAlignment="1" applyProtection="1">
      <alignment horizontal="center" vertical="center" wrapText="1"/>
      <protection locked="0"/>
    </xf>
    <xf numFmtId="191" fontId="214" fillId="10" borderId="614" xfId="4" applyNumberFormat="1" applyFont="1" applyFill="1" applyBorder="1" applyAlignment="1" applyProtection="1">
      <alignment horizontal="center" vertical="center" wrapText="1"/>
      <protection locked="0"/>
    </xf>
    <xf numFmtId="191" fontId="214" fillId="10" borderId="615" xfId="4" applyNumberFormat="1" applyFont="1" applyFill="1" applyBorder="1" applyAlignment="1" applyProtection="1">
      <alignment horizontal="center" vertical="center" wrapText="1"/>
      <protection locked="0"/>
    </xf>
    <xf numFmtId="0" fontId="214" fillId="10" borderId="616" xfId="4" applyFont="1" applyFill="1" applyBorder="1" applyAlignment="1">
      <alignment horizontal="center" vertical="center"/>
    </xf>
    <xf numFmtId="0" fontId="214" fillId="10" borderId="614" xfId="4" applyFont="1" applyFill="1" applyBorder="1" applyAlignment="1">
      <alignment horizontal="center" vertical="center"/>
    </xf>
    <xf numFmtId="0" fontId="214" fillId="0" borderId="616" xfId="4" applyFont="1" applyBorder="1" applyAlignment="1" applyProtection="1">
      <alignment horizontal="center" vertical="center"/>
      <protection locked="0"/>
    </xf>
    <xf numFmtId="0" fontId="214" fillId="0" borderId="614" xfId="4" applyFont="1" applyBorder="1" applyAlignment="1" applyProtection="1">
      <alignment horizontal="center" vertical="center"/>
      <protection locked="0"/>
    </xf>
    <xf numFmtId="0" fontId="214" fillId="0" borderId="618" xfId="4" applyFont="1" applyBorder="1" applyAlignment="1" applyProtection="1">
      <alignment horizontal="center" vertical="center"/>
      <protection locked="0"/>
    </xf>
    <xf numFmtId="0" fontId="213" fillId="10" borderId="613" xfId="4" applyFont="1" applyFill="1" applyBorder="1"/>
    <xf numFmtId="0" fontId="213" fillId="10" borderId="614" xfId="4" applyFont="1" applyFill="1" applyBorder="1"/>
    <xf numFmtId="0" fontId="213" fillId="10" borderId="618" xfId="4" applyFont="1" applyFill="1" applyBorder="1"/>
    <xf numFmtId="0" fontId="213" fillId="10" borderId="620" xfId="4" applyFont="1" applyFill="1" applyBorder="1"/>
    <xf numFmtId="0" fontId="213" fillId="10" borderId="621" xfId="4" applyFont="1" applyFill="1" applyBorder="1"/>
    <xf numFmtId="0" fontId="213" fillId="10" borderId="622" xfId="4" applyFont="1" applyFill="1" applyBorder="1"/>
    <xf numFmtId="0" fontId="218" fillId="15" borderId="441" xfId="4" applyFont="1" applyFill="1" applyBorder="1" applyAlignment="1">
      <alignment horizontal="center" vertical="center" wrapText="1"/>
    </xf>
    <xf numFmtId="0" fontId="218" fillId="15" borderId="3" xfId="4" applyFont="1" applyFill="1" applyBorder="1" applyAlignment="1">
      <alignment horizontal="center" vertical="center" wrapText="1"/>
    </xf>
    <xf numFmtId="0" fontId="218" fillId="15" borderId="4" xfId="4" applyFont="1" applyFill="1" applyBorder="1" applyAlignment="1">
      <alignment horizontal="center" vertical="center" wrapText="1"/>
    </xf>
    <xf numFmtId="0" fontId="213" fillId="0" borderId="613" xfId="4" applyFont="1" applyBorder="1" applyAlignment="1">
      <alignment horizontal="center" vertical="center"/>
    </xf>
    <xf numFmtId="0" fontId="213" fillId="0" borderId="615" xfId="4" applyFont="1" applyBorder="1" applyAlignment="1">
      <alignment horizontal="center" vertical="center"/>
    </xf>
    <xf numFmtId="0" fontId="216" fillId="2" borderId="616" xfId="4" applyFont="1" applyFill="1" applyBorder="1" applyAlignment="1">
      <alignment horizontal="center" vertical="center" wrapText="1"/>
    </xf>
    <xf numFmtId="0" fontId="216" fillId="2" borderId="614" xfId="4" applyFont="1" applyFill="1" applyBorder="1" applyAlignment="1">
      <alignment horizontal="center" vertical="center" wrapText="1"/>
    </xf>
    <xf numFmtId="0" fontId="216" fillId="2" borderId="615" xfId="4" applyFont="1" applyFill="1" applyBorder="1" applyAlignment="1">
      <alignment horizontal="center" vertical="center" wrapText="1"/>
    </xf>
    <xf numFmtId="0" fontId="216" fillId="2" borderId="618" xfId="4" applyFont="1" applyFill="1" applyBorder="1" applyAlignment="1">
      <alignment horizontal="center" vertical="center" wrapText="1"/>
    </xf>
    <xf numFmtId="0" fontId="214" fillId="10" borderId="613" xfId="4" applyFont="1" applyFill="1" applyBorder="1" applyAlignment="1">
      <alignment horizontal="center" vertical="center"/>
    </xf>
    <xf numFmtId="0" fontId="214" fillId="10" borderId="618" xfId="4" applyFont="1" applyFill="1" applyBorder="1" applyAlignment="1">
      <alignment horizontal="center" vertical="center"/>
    </xf>
    <xf numFmtId="0" fontId="214" fillId="10" borderId="616" xfId="4" applyFont="1" applyFill="1" applyBorder="1" applyAlignment="1" applyProtection="1">
      <alignment horizontal="center" vertical="center" wrapText="1"/>
      <protection locked="0"/>
    </xf>
    <xf numFmtId="0" fontId="214" fillId="10" borderId="614" xfId="4" applyFont="1" applyFill="1" applyBorder="1" applyAlignment="1" applyProtection="1">
      <alignment horizontal="center" vertical="center" wrapText="1"/>
      <protection locked="0"/>
    </xf>
    <xf numFmtId="0" fontId="214" fillId="10" borderId="615" xfId="4" applyFont="1" applyFill="1" applyBorder="1" applyAlignment="1" applyProtection="1">
      <alignment horizontal="center" vertical="center" wrapText="1"/>
      <protection locked="0"/>
    </xf>
    <xf numFmtId="0" fontId="213" fillId="0" borderId="616" xfId="11" applyFont="1" applyBorder="1" applyAlignment="1" applyProtection="1">
      <alignment horizontal="center" vertical="center"/>
      <protection locked="0"/>
    </xf>
    <xf numFmtId="0" fontId="213" fillId="0" borderId="614" xfId="11" applyFont="1" applyBorder="1" applyAlignment="1" applyProtection="1">
      <alignment horizontal="center" vertical="center"/>
      <protection locked="0"/>
    </xf>
    <xf numFmtId="0" fontId="213" fillId="0" borderId="615" xfId="11" applyFont="1" applyBorder="1" applyAlignment="1" applyProtection="1">
      <alignment horizontal="center" vertical="center"/>
      <protection locked="0"/>
    </xf>
    <xf numFmtId="166" fontId="217" fillId="0" borderId="616" xfId="5" applyNumberFormat="1" applyFont="1" applyBorder="1" applyAlignment="1" applyProtection="1">
      <alignment horizontal="center" vertical="center"/>
    </xf>
    <xf numFmtId="166" fontId="217" fillId="0" borderId="614" xfId="5" applyNumberFormat="1" applyFont="1" applyBorder="1" applyAlignment="1" applyProtection="1">
      <alignment horizontal="center" vertical="center"/>
    </xf>
    <xf numFmtId="166" fontId="217" fillId="0" borderId="615" xfId="5" applyNumberFormat="1" applyFont="1" applyBorder="1" applyAlignment="1" applyProtection="1">
      <alignment horizontal="center" vertical="center"/>
    </xf>
    <xf numFmtId="0" fontId="213" fillId="10" borderId="623" xfId="4" applyFont="1" applyFill="1" applyBorder="1"/>
    <xf numFmtId="0" fontId="213" fillId="10" borderId="624" xfId="4" applyFont="1" applyFill="1" applyBorder="1"/>
    <xf numFmtId="0" fontId="213" fillId="10" borderId="625" xfId="4" applyFont="1" applyFill="1" applyBorder="1"/>
    <xf numFmtId="0" fontId="219" fillId="16" borderId="626" xfId="11" applyFont="1" applyFill="1" applyBorder="1" applyAlignment="1">
      <alignment horizontal="center" vertical="center"/>
    </xf>
    <xf numFmtId="0" fontId="219" fillId="16" borderId="452" xfId="11" applyFont="1" applyFill="1" applyBorder="1" applyAlignment="1">
      <alignment horizontal="center" vertical="center"/>
    </xf>
    <xf numFmtId="0" fontId="220" fillId="13" borderId="627" xfId="4" applyFont="1" applyFill="1" applyBorder="1" applyAlignment="1">
      <alignment horizontal="center" vertical="center"/>
    </xf>
    <xf numFmtId="0" fontId="220" fillId="13" borderId="624" xfId="4" applyFont="1" applyFill="1" applyBorder="1" applyAlignment="1">
      <alignment horizontal="center" vertical="center"/>
    </xf>
    <xf numFmtId="0" fontId="220" fillId="13" borderId="628" xfId="4" applyFont="1" applyFill="1" applyBorder="1" applyAlignment="1">
      <alignment horizontal="center" vertical="center"/>
    </xf>
    <xf numFmtId="0" fontId="220" fillId="13" borderId="71" xfId="4" applyFont="1" applyFill="1" applyBorder="1" applyAlignment="1">
      <alignment horizontal="center" vertical="center"/>
    </xf>
    <xf numFmtId="0" fontId="220" fillId="13" borderId="168" xfId="4" applyFont="1" applyFill="1" applyBorder="1" applyAlignment="1">
      <alignment horizontal="center" vertical="center"/>
    </xf>
    <xf numFmtId="0" fontId="220" fillId="13" borderId="72" xfId="4" applyFont="1" applyFill="1" applyBorder="1" applyAlignment="1">
      <alignment horizontal="center" vertical="center"/>
    </xf>
    <xf numFmtId="0" fontId="219" fillId="10" borderId="629" xfId="4" applyFont="1" applyFill="1" applyBorder="1" applyAlignment="1">
      <alignment horizontal="center" vertical="center"/>
    </xf>
    <xf numFmtId="0" fontId="219" fillId="10" borderId="16" xfId="4" applyFont="1" applyFill="1" applyBorder="1" applyAlignment="1">
      <alignment horizontal="center" vertical="center"/>
    </xf>
    <xf numFmtId="0" fontId="221" fillId="14" borderId="627" xfId="4" applyFont="1" applyFill="1" applyBorder="1" applyAlignment="1">
      <alignment horizontal="center" vertical="center" wrapText="1"/>
    </xf>
    <xf numFmtId="0" fontId="221" fillId="14" borderId="624" xfId="4" applyFont="1" applyFill="1" applyBorder="1" applyAlignment="1">
      <alignment horizontal="center" vertical="center" wrapText="1"/>
    </xf>
    <xf numFmtId="0" fontId="221" fillId="14" borderId="628" xfId="4" applyFont="1" applyFill="1" applyBorder="1" applyAlignment="1">
      <alignment horizontal="center" vertical="center" wrapText="1"/>
    </xf>
    <xf numFmtId="0" fontId="221" fillId="14" borderId="71" xfId="4" applyFont="1" applyFill="1" applyBorder="1" applyAlignment="1">
      <alignment horizontal="center" vertical="center" wrapText="1"/>
    </xf>
    <xf numFmtId="0" fontId="221" fillId="14" borderId="168" xfId="4" applyFont="1" applyFill="1" applyBorder="1" applyAlignment="1">
      <alignment horizontal="center" vertical="center" wrapText="1"/>
    </xf>
    <xf numFmtId="0" fontId="221" fillId="14" borderId="72" xfId="4" applyFont="1" applyFill="1" applyBorder="1" applyAlignment="1">
      <alignment horizontal="center" vertical="center" wrapText="1"/>
    </xf>
    <xf numFmtId="0" fontId="223" fillId="16" borderId="629" xfId="11" applyFont="1" applyFill="1" applyBorder="1" applyAlignment="1">
      <alignment horizontal="center" vertical="center"/>
    </xf>
    <xf numFmtId="0" fontId="223" fillId="16" borderId="16" xfId="11" applyFont="1" applyFill="1" applyBorder="1" applyAlignment="1">
      <alignment horizontal="center" vertical="center"/>
    </xf>
    <xf numFmtId="0" fontId="221" fillId="14" borderId="625" xfId="4" applyFont="1" applyFill="1" applyBorder="1" applyAlignment="1">
      <alignment horizontal="center" vertical="center" wrapText="1"/>
    </xf>
    <xf numFmtId="0" fontId="221" fillId="14" borderId="589" xfId="4" applyFont="1" applyFill="1" applyBorder="1" applyAlignment="1">
      <alignment horizontal="center" vertical="center" wrapText="1"/>
    </xf>
    <xf numFmtId="0" fontId="216" fillId="0" borderId="616" xfId="11" applyFont="1" applyBorder="1" applyAlignment="1">
      <alignment horizontal="left" vertical="center" wrapText="1"/>
    </xf>
    <xf numFmtId="0" fontId="216" fillId="0" borderId="614" xfId="11" applyFont="1" applyBorder="1" applyAlignment="1">
      <alignment horizontal="left" vertical="center" wrapText="1"/>
    </xf>
    <xf numFmtId="0" fontId="216" fillId="0" borderId="615" xfId="11" applyFont="1" applyBorder="1" applyAlignment="1">
      <alignment horizontal="left" vertical="center" wrapText="1"/>
    </xf>
    <xf numFmtId="0" fontId="213" fillId="0" borderId="618" xfId="11" applyFont="1" applyBorder="1" applyAlignment="1" applyProtection="1">
      <alignment horizontal="center" vertical="center"/>
      <protection locked="0"/>
    </xf>
    <xf numFmtId="0" fontId="213" fillId="0" borderId="616" xfId="4" applyFont="1" applyBorder="1" applyAlignment="1">
      <alignment horizontal="center" vertical="center"/>
    </xf>
    <xf numFmtId="0" fontId="213" fillId="0" borderId="624" xfId="4" applyFont="1" applyBorder="1" applyAlignment="1">
      <alignment horizontal="center" vertical="center"/>
    </xf>
    <xf numFmtId="0" fontId="216" fillId="12" borderId="616" xfId="4" applyFont="1" applyFill="1" applyBorder="1" applyAlignment="1">
      <alignment horizontal="left" vertical="center" wrapText="1"/>
    </xf>
    <xf numFmtId="0" fontId="216" fillId="12" borderId="614" xfId="4" applyFont="1" applyFill="1" applyBorder="1" applyAlignment="1">
      <alignment horizontal="left" vertical="center" wrapText="1"/>
    </xf>
    <xf numFmtId="0" fontId="216" fillId="12" borderId="615" xfId="4" applyFont="1" applyFill="1" applyBorder="1" applyAlignment="1">
      <alignment horizontal="left" vertical="center" wrapText="1"/>
    </xf>
    <xf numFmtId="0" fontId="227" fillId="15" borderId="403" xfId="4" applyFont="1" applyFill="1" applyBorder="1" applyAlignment="1">
      <alignment horizontal="center" vertical="top" wrapText="1"/>
    </xf>
    <xf numFmtId="0" fontId="227" fillId="15" borderId="401" xfId="4" applyFont="1" applyFill="1" applyBorder="1" applyAlignment="1">
      <alignment horizontal="center" vertical="top" wrapText="1"/>
    </xf>
    <xf numFmtId="0" fontId="216" fillId="0" borderId="403" xfId="4" applyFont="1" applyBorder="1" applyAlignment="1">
      <alignment horizontal="center" vertical="center"/>
    </xf>
    <xf numFmtId="0" fontId="216" fillId="0" borderId="404" xfId="4" applyFont="1" applyBorder="1" applyAlignment="1">
      <alignment horizontal="center" vertical="center"/>
    </xf>
    <xf numFmtId="0" fontId="222" fillId="2" borderId="400" xfId="4" applyFont="1" applyFill="1" applyBorder="1" applyAlignment="1">
      <alignment horizontal="center" vertical="center"/>
    </xf>
    <xf numFmtId="0" fontId="222" fillId="2" borderId="401" xfId="4" applyFont="1" applyFill="1" applyBorder="1" applyAlignment="1">
      <alignment horizontal="center" vertical="center"/>
    </xf>
    <xf numFmtId="0" fontId="222" fillId="2" borderId="404" xfId="4" applyFont="1" applyFill="1" applyBorder="1" applyAlignment="1">
      <alignment horizontal="center" vertical="center"/>
    </xf>
    <xf numFmtId="0" fontId="222" fillId="0" borderId="400" xfId="4" applyFont="1" applyBorder="1" applyAlignment="1">
      <alignment horizontal="center" vertical="center"/>
    </xf>
    <xf numFmtId="0" fontId="222" fillId="0" borderId="404" xfId="4" applyFont="1" applyBorder="1" applyAlignment="1">
      <alignment horizontal="center" vertical="center"/>
    </xf>
    <xf numFmtId="0" fontId="226" fillId="0" borderId="403" xfId="4" applyFont="1" applyBorder="1" applyAlignment="1">
      <alignment horizontal="center" vertical="center" wrapText="1"/>
    </xf>
    <xf numFmtId="0" fontId="226" fillId="0" borderId="401" xfId="4" applyFont="1" applyBorder="1" applyAlignment="1">
      <alignment horizontal="center" vertical="center" wrapText="1"/>
    </xf>
    <xf numFmtId="0" fontId="226" fillId="0" borderId="404" xfId="4" applyFont="1" applyBorder="1" applyAlignment="1">
      <alignment horizontal="center" vertical="center" wrapText="1"/>
    </xf>
    <xf numFmtId="0" fontId="213" fillId="12" borderId="400" xfId="4" applyFont="1" applyFill="1" applyBorder="1" applyAlignment="1" applyProtection="1">
      <alignment horizontal="center" vertical="center"/>
      <protection locked="0"/>
    </xf>
    <xf numFmtId="0" fontId="213" fillId="12" borderId="401" xfId="4" applyFont="1" applyFill="1" applyBorder="1" applyAlignment="1" applyProtection="1">
      <alignment horizontal="center" vertical="center"/>
      <protection locked="0"/>
    </xf>
    <xf numFmtId="0" fontId="213" fillId="12" borderId="402" xfId="4" applyFont="1" applyFill="1" applyBorder="1" applyAlignment="1" applyProtection="1">
      <alignment horizontal="center" vertical="center"/>
      <protection locked="0"/>
    </xf>
    <xf numFmtId="182" fontId="226" fillId="0" borderId="400" xfId="4" applyNumberFormat="1" applyFont="1" applyBorder="1" applyAlignment="1" applyProtection="1">
      <alignment horizontal="center" vertical="center" wrapText="1"/>
      <protection locked="0"/>
    </xf>
    <xf numFmtId="182" fontId="226" fillId="0" borderId="401" xfId="4" applyNumberFormat="1" applyFont="1" applyBorder="1" applyAlignment="1" applyProtection="1">
      <alignment horizontal="center" vertical="center" wrapText="1"/>
      <protection locked="0"/>
    </xf>
    <xf numFmtId="182" fontId="226" fillId="0" borderId="402" xfId="4" applyNumberFormat="1" applyFont="1" applyBorder="1" applyAlignment="1" applyProtection="1">
      <alignment horizontal="center" vertical="center" wrapText="1"/>
      <protection locked="0"/>
    </xf>
    <xf numFmtId="0" fontId="35" fillId="15" borderId="590" xfId="0" applyFont="1" applyFill="1" applyBorder="1" applyAlignment="1">
      <alignment horizontal="center" vertical="center"/>
    </xf>
    <xf numFmtId="0" fontId="35" fillId="15" borderId="593" xfId="0" applyFont="1" applyFill="1" applyBorder="1" applyAlignment="1">
      <alignment horizontal="center" vertical="center"/>
    </xf>
    <xf numFmtId="0" fontId="35" fillId="15" borderId="591" xfId="0" applyFont="1" applyFill="1" applyBorder="1" applyAlignment="1">
      <alignment horizontal="center" vertical="center"/>
    </xf>
    <xf numFmtId="0" fontId="35" fillId="15" borderId="71" xfId="0" applyFont="1" applyFill="1" applyBorder="1" applyAlignment="1">
      <alignment horizontal="center" vertical="center"/>
    </xf>
    <xf numFmtId="0" fontId="35" fillId="15" borderId="168" xfId="0" applyFont="1" applyFill="1" applyBorder="1" applyAlignment="1">
      <alignment horizontal="center" vertical="center"/>
    </xf>
    <xf numFmtId="0" fontId="35" fillId="15" borderId="72" xfId="0" applyFont="1" applyFill="1" applyBorder="1" applyAlignment="1">
      <alignment horizontal="center" vertical="center"/>
    </xf>
    <xf numFmtId="0" fontId="24" fillId="15" borderId="588" xfId="0" applyFont="1" applyFill="1" applyBorder="1" applyAlignment="1">
      <alignment horizontal="center" vertical="center"/>
    </xf>
    <xf numFmtId="0" fontId="30" fillId="0" borderId="57" xfId="0" applyFont="1" applyBorder="1" applyAlignment="1">
      <alignment horizontal="left" vertical="center"/>
    </xf>
    <xf numFmtId="0" fontId="30" fillId="0" borderId="116" xfId="0" applyFont="1" applyBorder="1" applyAlignment="1">
      <alignment horizontal="left" vertical="center"/>
    </xf>
    <xf numFmtId="0" fontId="30" fillId="0" borderId="35" xfId="0" applyFont="1" applyBorder="1" applyAlignment="1">
      <alignment horizontal="left" vertical="center"/>
    </xf>
    <xf numFmtId="0" fontId="30" fillId="0" borderId="34" xfId="0" applyFont="1" applyBorder="1" applyAlignment="1">
      <alignment horizontal="left" vertical="center"/>
    </xf>
    <xf numFmtId="0" fontId="24" fillId="16" borderId="136" xfId="0" applyFont="1" applyFill="1" applyBorder="1" applyAlignment="1">
      <alignment horizontal="center" vertical="center"/>
    </xf>
    <xf numFmtId="0" fontId="24" fillId="16" borderId="16" xfId="0" applyFont="1" applyFill="1" applyBorder="1" applyAlignment="1">
      <alignment horizontal="center" vertical="center"/>
    </xf>
    <xf numFmtId="0" fontId="30" fillId="8" borderId="13" xfId="0" applyFont="1" applyFill="1" applyBorder="1" applyAlignment="1">
      <alignment horizontal="left" vertical="center"/>
    </xf>
    <xf numFmtId="0" fontId="30" fillId="8" borderId="19" xfId="0" applyFont="1" applyFill="1" applyBorder="1" applyAlignment="1">
      <alignment horizontal="left" vertical="center"/>
    </xf>
    <xf numFmtId="0" fontId="30" fillId="8" borderId="35" xfId="0" applyFont="1" applyFill="1" applyBorder="1" applyAlignment="1">
      <alignment horizontal="left" vertical="center"/>
    </xf>
    <xf numFmtId="0" fontId="30" fillId="8" borderId="34" xfId="0" applyFont="1" applyFill="1" applyBorder="1" applyAlignment="1">
      <alignment horizontal="left" vertical="center"/>
    </xf>
    <xf numFmtId="0" fontId="24" fillId="16" borderId="592" xfId="0" applyFont="1" applyFill="1" applyBorder="1" applyAlignment="1">
      <alignment horizontal="center" vertical="center"/>
    </xf>
    <xf numFmtId="0" fontId="25" fillId="0" borderId="64" xfId="0" applyFont="1" applyBorder="1" applyAlignment="1">
      <alignment horizontal="left" vertical="center"/>
    </xf>
    <xf numFmtId="0" fontId="25" fillId="0" borderId="118" xfId="0" applyFont="1" applyBorder="1" applyAlignment="1">
      <alignment horizontal="left" vertical="center"/>
    </xf>
    <xf numFmtId="168" fontId="142" fillId="0" borderId="0" xfId="0" applyNumberFormat="1" applyFont="1" applyAlignment="1">
      <alignment horizontal="left" vertical="top"/>
    </xf>
    <xf numFmtId="0" fontId="142" fillId="0" borderId="0" xfId="0" applyFont="1" applyAlignment="1">
      <alignment horizontal="left" vertical="top"/>
    </xf>
    <xf numFmtId="0" fontId="139" fillId="14" borderId="549" xfId="0" quotePrefix="1" applyFont="1" applyFill="1" applyBorder="1" applyAlignment="1">
      <alignment horizontal="center" vertical="center"/>
    </xf>
    <xf numFmtId="0" fontId="139" fillId="14" borderId="548" xfId="0" quotePrefix="1" applyFont="1" applyFill="1" applyBorder="1" applyAlignment="1">
      <alignment horizontal="center" vertical="center"/>
    </xf>
    <xf numFmtId="0" fontId="139" fillId="14" borderId="547" xfId="0" quotePrefix="1" applyFont="1" applyFill="1" applyBorder="1" applyAlignment="1">
      <alignment horizontal="center" vertical="center"/>
    </xf>
    <xf numFmtId="0" fontId="139" fillId="18" borderId="542" xfId="0" applyFont="1" applyFill="1" applyBorder="1" applyAlignment="1">
      <alignment horizontal="center" vertical="center"/>
    </xf>
    <xf numFmtId="0" fontId="139" fillId="18" borderId="541" xfId="0" applyFont="1" applyFill="1" applyBorder="1" applyAlignment="1">
      <alignment horizontal="center" vertical="center"/>
    </xf>
    <xf numFmtId="0" fontId="139" fillId="18" borderId="546" xfId="0" applyFont="1" applyFill="1" applyBorder="1" applyAlignment="1">
      <alignment horizontal="center" vertical="center"/>
    </xf>
    <xf numFmtId="0" fontId="139" fillId="18" borderId="545" xfId="0" applyFont="1" applyFill="1" applyBorder="1" applyAlignment="1">
      <alignment horizontal="center" vertical="center"/>
    </xf>
    <xf numFmtId="0" fontId="139" fillId="18" borderId="544" xfId="0" applyFont="1" applyFill="1" applyBorder="1" applyAlignment="1">
      <alignment horizontal="center" vertical="center"/>
    </xf>
    <xf numFmtId="0" fontId="139" fillId="18" borderId="543" xfId="0" applyFont="1" applyFill="1" applyBorder="1" applyAlignment="1">
      <alignment horizontal="center" vertical="center"/>
    </xf>
    <xf numFmtId="0" fontId="139" fillId="18" borderId="545" xfId="0" quotePrefix="1" applyFont="1" applyFill="1" applyBorder="1" applyAlignment="1">
      <alignment horizontal="center" vertical="center"/>
    </xf>
    <xf numFmtId="0" fontId="139" fillId="18" borderId="544" xfId="0" quotePrefix="1" applyFont="1" applyFill="1" applyBorder="1" applyAlignment="1">
      <alignment horizontal="center" vertical="center"/>
    </xf>
    <xf numFmtId="0" fontId="139" fillId="18" borderId="543" xfId="0" quotePrefix="1" applyFont="1" applyFill="1" applyBorder="1" applyAlignment="1">
      <alignment horizontal="center" vertical="center"/>
    </xf>
    <xf numFmtId="0" fontId="139" fillId="13" borderId="478" xfId="0" quotePrefix="1" applyFont="1" applyFill="1" applyBorder="1" applyAlignment="1">
      <alignment horizontal="center" vertical="center" wrapText="1"/>
    </xf>
    <xf numFmtId="0" fontId="139" fillId="13" borderId="457" xfId="0" quotePrefix="1" applyFont="1" applyFill="1" applyBorder="1" applyAlignment="1">
      <alignment horizontal="center" vertical="center" wrapText="1"/>
    </xf>
    <xf numFmtId="0" fontId="142" fillId="0" borderId="168" xfId="0" applyFont="1" applyBorder="1" applyAlignment="1">
      <alignment horizontal="center" vertical="top"/>
    </xf>
    <xf numFmtId="0" fontId="142" fillId="0" borderId="83" xfId="0" applyFont="1" applyBorder="1" applyAlignment="1">
      <alignment horizontal="center" vertical="top"/>
    </xf>
    <xf numFmtId="0" fontId="128" fillId="0" borderId="83" xfId="0" applyFont="1" applyBorder="1" applyAlignment="1">
      <alignment horizontal="left" vertical="top"/>
    </xf>
    <xf numFmtId="0" fontId="139" fillId="13" borderId="479" xfId="0" quotePrefix="1" applyFont="1" applyFill="1" applyBorder="1" applyAlignment="1">
      <alignment horizontal="center" vertical="center" wrapText="1"/>
    </xf>
    <xf numFmtId="0" fontId="139" fillId="13" borderId="480" xfId="0" quotePrefix="1" applyFont="1" applyFill="1" applyBorder="1" applyAlignment="1">
      <alignment horizontal="center" vertical="center" wrapText="1"/>
    </xf>
    <xf numFmtId="0" fontId="139" fillId="18" borderId="8" xfId="0" applyFont="1" applyFill="1" applyBorder="1" applyAlignment="1">
      <alignment horizontal="center" vertical="center"/>
    </xf>
    <xf numFmtId="0" fontId="139" fillId="18" borderId="442" xfId="0" applyFont="1" applyFill="1" applyBorder="1" applyAlignment="1">
      <alignment horizontal="center" vertical="center"/>
    </xf>
    <xf numFmtId="0" fontId="139" fillId="18" borderId="443" xfId="0" applyFont="1" applyFill="1" applyBorder="1" applyAlignment="1">
      <alignment horizontal="center" vertical="center"/>
    </xf>
    <xf numFmtId="17" fontId="13" fillId="3" borderId="20" xfId="0" applyNumberFormat="1" applyFont="1" applyFill="1" applyBorder="1" applyAlignment="1">
      <alignment horizontal="center" vertical="center"/>
    </xf>
    <xf numFmtId="17" fontId="13" fillId="3" borderId="21" xfId="0" applyNumberFormat="1" applyFont="1" applyFill="1" applyBorder="1" applyAlignment="1">
      <alignment horizontal="center" vertical="center"/>
    </xf>
    <xf numFmtId="17" fontId="13" fillId="3" borderId="22" xfId="0" applyNumberFormat="1" applyFont="1" applyFill="1" applyBorder="1" applyAlignment="1">
      <alignment horizontal="center" vertical="center"/>
    </xf>
    <xf numFmtId="0" fontId="8" fillId="7" borderId="10" xfId="0" applyFont="1" applyFill="1" applyBorder="1" applyAlignment="1">
      <alignment horizontal="center" vertical="center"/>
    </xf>
    <xf numFmtId="0" fontId="8" fillId="7" borderId="2" xfId="0" applyFont="1" applyFill="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8" fillId="11" borderId="9" xfId="0" applyFont="1" applyFill="1" applyBorder="1" applyAlignment="1">
      <alignment horizontal="center" vertical="center"/>
    </xf>
    <xf numFmtId="0" fontId="8" fillId="11" borderId="3"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3"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3" xfId="0" applyFont="1" applyFill="1" applyBorder="1" applyAlignment="1">
      <alignment horizontal="center" vertical="center"/>
    </xf>
    <xf numFmtId="0" fontId="26" fillId="15" borderId="68" xfId="0" applyFont="1" applyFill="1" applyBorder="1" applyAlignment="1">
      <alignment horizontal="center" vertical="center"/>
    </xf>
    <xf numFmtId="0" fontId="26" fillId="15" borderId="0" xfId="0" applyFont="1" applyFill="1" applyAlignment="1">
      <alignment horizontal="center" vertical="center"/>
    </xf>
    <xf numFmtId="0" fontId="0" fillId="0" borderId="173" xfId="0" applyBorder="1" applyAlignment="1">
      <alignment vertical="center"/>
    </xf>
    <xf numFmtId="0" fontId="0" fillId="0" borderId="397" xfId="0" applyBorder="1" applyAlignment="1">
      <alignment vertical="center"/>
    </xf>
    <xf numFmtId="0" fontId="0" fillId="19" borderId="6" xfId="0" applyFill="1" applyBorder="1" applyAlignment="1">
      <alignment vertical="center"/>
    </xf>
    <xf numFmtId="0" fontId="0" fillId="19" borderId="7" xfId="0" applyFill="1" applyBorder="1" applyAlignment="1">
      <alignment vertical="center"/>
    </xf>
    <xf numFmtId="0" fontId="35" fillId="15" borderId="80" xfId="0" applyFont="1" applyFill="1" applyBorder="1" applyAlignment="1">
      <alignment horizontal="center" vertical="center" wrapText="1"/>
    </xf>
    <xf numFmtId="0" fontId="35" fillId="15" borderId="71" xfId="0" applyFont="1" applyFill="1" applyBorder="1" applyAlignment="1">
      <alignment horizontal="center" vertical="center" wrapText="1"/>
    </xf>
    <xf numFmtId="37" fontId="29" fillId="2" borderId="81" xfId="1" applyNumberFormat="1" applyFont="1" applyFill="1" applyBorder="1" applyAlignment="1" applyProtection="1">
      <alignment horizontal="center" vertical="center"/>
      <protection locked="0"/>
    </xf>
    <xf numFmtId="37" fontId="29" fillId="2" borderId="82" xfId="1" applyNumberFormat="1" applyFont="1" applyFill="1" applyBorder="1" applyAlignment="1" applyProtection="1">
      <alignment horizontal="center" vertical="center"/>
      <protection locked="0"/>
    </xf>
    <xf numFmtId="37" fontId="29" fillId="2" borderId="168" xfId="1" applyNumberFormat="1" applyFont="1" applyFill="1" applyBorder="1" applyAlignment="1" applyProtection="1">
      <alignment horizontal="center" vertical="center"/>
      <protection locked="0"/>
    </xf>
    <xf numFmtId="37" fontId="29" fillId="2" borderId="72" xfId="1" applyNumberFormat="1" applyFont="1" applyFill="1" applyBorder="1" applyAlignment="1" applyProtection="1">
      <alignment horizontal="center" vertical="center"/>
      <protection locked="0"/>
    </xf>
    <xf numFmtId="0" fontId="26" fillId="13" borderId="0" xfId="0" applyFont="1" applyFill="1" applyAlignment="1">
      <alignment horizontal="center" vertical="center"/>
    </xf>
    <xf numFmtId="0" fontId="27" fillId="15" borderId="80" xfId="0" applyFont="1" applyFill="1" applyBorder="1" applyAlignment="1">
      <alignment horizontal="center" vertical="center" wrapText="1"/>
    </xf>
    <xf numFmtId="0" fontId="27" fillId="15" borderId="81" xfId="0" applyFont="1" applyFill="1" applyBorder="1" applyAlignment="1">
      <alignment horizontal="center" vertical="center" wrapText="1"/>
    </xf>
    <xf numFmtId="0" fontId="27" fillId="15" borderId="120" xfId="0" applyFont="1" applyFill="1" applyBorder="1" applyAlignment="1">
      <alignment horizontal="center" vertical="center" wrapText="1"/>
    </xf>
    <xf numFmtId="0" fontId="27" fillId="15" borderId="87" xfId="0" applyFont="1" applyFill="1" applyBorder="1" applyAlignment="1">
      <alignment horizontal="center" vertical="center" wrapText="1"/>
    </xf>
    <xf numFmtId="0" fontId="6" fillId="0" borderId="256"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94" xfId="0" applyFont="1" applyBorder="1" applyAlignment="1">
      <alignment horizontal="center" vertical="center" wrapText="1"/>
    </xf>
    <xf numFmtId="0" fontId="6" fillId="0" borderId="396" xfId="0" applyFont="1" applyBorder="1" applyAlignment="1">
      <alignment horizontal="center" vertical="center" wrapText="1"/>
    </xf>
    <xf numFmtId="38" fontId="28" fillId="0" borderId="156" xfId="0" applyNumberFormat="1" applyFont="1" applyBorder="1" applyAlignment="1">
      <alignment horizontal="center" vertical="center"/>
    </xf>
    <xf numFmtId="38" fontId="28" fillId="0" borderId="157" xfId="0" applyNumberFormat="1" applyFont="1" applyBorder="1" applyAlignment="1">
      <alignment horizontal="center" vertical="center"/>
    </xf>
    <xf numFmtId="10" fontId="36" fillId="2" borderId="14" xfId="2" applyNumberFormat="1" applyFont="1" applyFill="1" applyBorder="1" applyAlignment="1">
      <alignment horizontal="center" vertical="center"/>
    </xf>
    <xf numFmtId="10" fontId="36" fillId="2" borderId="157" xfId="2" applyNumberFormat="1" applyFont="1" applyFill="1" applyBorder="1" applyAlignment="1">
      <alignment horizontal="center" vertical="center"/>
    </xf>
    <xf numFmtId="0" fontId="19" fillId="15" borderId="142" xfId="0" applyFont="1" applyFill="1" applyBorder="1" applyAlignment="1">
      <alignment horizontal="center" vertical="center" wrapText="1"/>
    </xf>
    <xf numFmtId="0" fontId="6" fillId="0" borderId="496" xfId="0" applyFont="1" applyBorder="1" applyAlignment="1">
      <alignment horizontal="center" vertical="center"/>
    </xf>
    <xf numFmtId="0" fontId="6" fillId="0" borderId="497" xfId="0" applyFont="1" applyBorder="1" applyAlignment="1">
      <alignment horizontal="center" vertical="center"/>
    </xf>
    <xf numFmtId="0" fontId="6" fillId="0" borderId="498" xfId="0" applyFont="1" applyBorder="1" applyAlignment="1">
      <alignment horizontal="center" vertical="center"/>
    </xf>
    <xf numFmtId="37" fontId="29" fillId="0" borderId="92" xfId="1" applyNumberFormat="1" applyFont="1" applyFill="1" applyBorder="1" applyAlignment="1" applyProtection="1">
      <alignment horizontal="center" vertical="center"/>
    </xf>
    <xf numFmtId="37" fontId="29" fillId="0" borderId="14" xfId="1" applyNumberFormat="1" applyFont="1" applyFill="1" applyBorder="1" applyAlignment="1" applyProtection="1">
      <alignment horizontal="center" vertical="center"/>
    </xf>
    <xf numFmtId="37" fontId="29" fillId="2" borderId="92" xfId="1" applyNumberFormat="1" applyFont="1" applyFill="1" applyBorder="1" applyAlignment="1" applyProtection="1">
      <alignment horizontal="center" vertical="center"/>
    </xf>
    <xf numFmtId="37" fontId="29" fillId="2" borderId="14" xfId="1" applyNumberFormat="1" applyFont="1" applyFill="1" applyBorder="1" applyAlignment="1" applyProtection="1">
      <alignment horizontal="center" vertical="center"/>
    </xf>
    <xf numFmtId="38" fontId="28" fillId="2" borderId="156" xfId="0" applyNumberFormat="1" applyFont="1" applyFill="1" applyBorder="1" applyAlignment="1">
      <alignment horizontal="center" vertical="center"/>
    </xf>
    <xf numFmtId="38" fontId="28" fillId="2" borderId="157" xfId="0" applyNumberFormat="1" applyFont="1" applyFill="1" applyBorder="1" applyAlignment="1">
      <alignment horizontal="center" vertical="center"/>
    </xf>
    <xf numFmtId="0" fontId="26" fillId="13" borderId="142" xfId="0" applyFont="1" applyFill="1" applyBorder="1" applyAlignment="1">
      <alignment horizontal="center" vertical="center"/>
    </xf>
    <xf numFmtId="9" fontId="29" fillId="0" borderId="92" xfId="2" applyFont="1" applyFill="1" applyBorder="1" applyAlignment="1" applyProtection="1">
      <alignment horizontal="center" vertical="center"/>
      <protection locked="0"/>
    </xf>
    <xf numFmtId="9" fontId="29" fillId="0" borderId="14" xfId="2" applyFont="1" applyFill="1" applyBorder="1" applyAlignment="1" applyProtection="1">
      <alignment horizontal="center" vertical="center"/>
      <protection locked="0"/>
    </xf>
    <xf numFmtId="9" fontId="29" fillId="0" borderId="99" xfId="2" applyFont="1" applyFill="1" applyBorder="1" applyAlignment="1" applyProtection="1">
      <alignment horizontal="center" vertical="center"/>
      <protection locked="0"/>
    </xf>
    <xf numFmtId="9" fontId="29" fillId="0" borderId="70" xfId="2" applyFont="1" applyFill="1" applyBorder="1" applyAlignment="1" applyProtection="1">
      <alignment horizontal="center" vertical="center"/>
      <protection locked="0"/>
    </xf>
    <xf numFmtId="0" fontId="19" fillId="15" borderId="80" xfId="0" applyFont="1" applyFill="1" applyBorder="1" applyAlignment="1">
      <alignment horizontal="center" vertical="center" wrapText="1"/>
    </xf>
    <xf numFmtId="0" fontId="19" fillId="15" borderId="113" xfId="0" applyFont="1" applyFill="1" applyBorder="1" applyAlignment="1">
      <alignment horizontal="center" vertical="center" wrapText="1"/>
    </xf>
    <xf numFmtId="167" fontId="36" fillId="2" borderId="70" xfId="0" applyNumberFormat="1" applyFont="1" applyFill="1" applyBorder="1" applyAlignment="1">
      <alignment horizontal="center" vertical="center"/>
    </xf>
    <xf numFmtId="167" fontId="36" fillId="2" borderId="14" xfId="0" applyNumberFormat="1" applyFont="1" applyFill="1" applyBorder="1" applyAlignment="1">
      <alignment horizontal="center" vertical="center"/>
    </xf>
    <xf numFmtId="0" fontId="6" fillId="0" borderId="491" xfId="0" applyFont="1" applyBorder="1" applyAlignment="1">
      <alignment horizontal="center" vertical="center"/>
    </xf>
    <xf numFmtId="0" fontId="6" fillId="0" borderId="492" xfId="0" applyFont="1" applyBorder="1" applyAlignment="1">
      <alignment horizontal="center" vertical="center"/>
    </xf>
    <xf numFmtId="0" fontId="6" fillId="0" borderId="493" xfId="0" applyFont="1" applyBorder="1" applyAlignment="1">
      <alignment horizontal="center" vertical="center"/>
    </xf>
    <xf numFmtId="0" fontId="6" fillId="0" borderId="494" xfId="0" applyFont="1" applyBorder="1" applyAlignment="1">
      <alignment horizontal="center" vertical="center"/>
    </xf>
    <xf numFmtId="0" fontId="6" fillId="0" borderId="495" xfId="0" applyFont="1" applyBorder="1" applyAlignment="1">
      <alignment horizontal="center" vertical="center"/>
    </xf>
    <xf numFmtId="39" fontId="29" fillId="0" borderId="99" xfId="1" applyNumberFormat="1" applyFont="1" applyFill="1" applyBorder="1" applyAlignment="1" applyProtection="1">
      <alignment horizontal="center" vertical="center"/>
      <protection locked="0"/>
    </xf>
    <xf numFmtId="39" fontId="29" fillId="0" borderId="63" xfId="1" applyNumberFormat="1" applyFont="1" applyFill="1" applyBorder="1" applyAlignment="1" applyProtection="1">
      <alignment horizontal="center" vertical="center"/>
      <protection locked="0"/>
    </xf>
    <xf numFmtId="39" fontId="29" fillId="0" borderId="92" xfId="1" applyNumberFormat="1" applyFont="1" applyFill="1" applyBorder="1" applyAlignment="1" applyProtection="1">
      <alignment horizontal="center" vertical="center"/>
      <protection locked="0"/>
    </xf>
    <xf numFmtId="39" fontId="29" fillId="0" borderId="36" xfId="1" applyNumberFormat="1" applyFont="1" applyFill="1" applyBorder="1" applyAlignment="1" applyProtection="1">
      <alignment horizontal="center" vertical="center"/>
      <protection locked="0"/>
    </xf>
    <xf numFmtId="37" fontId="29" fillId="2" borderId="99" xfId="1" applyNumberFormat="1" applyFont="1" applyFill="1" applyBorder="1" applyAlignment="1" applyProtection="1">
      <alignment horizontal="center" vertical="center"/>
    </xf>
    <xf numFmtId="37" fontId="29" fillId="2" borderId="70" xfId="1" applyNumberFormat="1" applyFont="1" applyFill="1" applyBorder="1" applyAlignment="1" applyProtection="1">
      <alignment horizontal="center" vertical="center"/>
    </xf>
    <xf numFmtId="37" fontId="29" fillId="0" borderId="99" xfId="1" applyNumberFormat="1" applyFont="1" applyFill="1" applyBorder="1" applyAlignment="1" applyProtection="1">
      <alignment horizontal="center" vertical="center"/>
      <protection locked="0"/>
    </xf>
    <xf numFmtId="37" fontId="29" fillId="0" borderId="70" xfId="1" applyNumberFormat="1" applyFont="1" applyFill="1" applyBorder="1" applyAlignment="1" applyProtection="1">
      <alignment horizontal="center" vertical="center"/>
      <protection locked="0"/>
    </xf>
    <xf numFmtId="38" fontId="28" fillId="0" borderId="158" xfId="0" applyNumberFormat="1" applyFont="1" applyBorder="1" applyAlignment="1">
      <alignment horizontal="center" vertical="center"/>
    </xf>
    <xf numFmtId="37" fontId="29" fillId="2" borderId="63" xfId="1" applyNumberFormat="1" applyFont="1" applyFill="1" applyBorder="1" applyAlignment="1" applyProtection="1">
      <alignment horizontal="center" vertical="center"/>
    </xf>
    <xf numFmtId="37" fontId="46" fillId="2" borderId="92" xfId="1" applyNumberFormat="1" applyFont="1" applyFill="1" applyBorder="1" applyAlignment="1" applyProtection="1">
      <alignment horizontal="center" vertical="center"/>
    </xf>
    <xf numFmtId="37" fontId="46" fillId="2" borderId="14" xfId="1" applyNumberFormat="1" applyFont="1" applyFill="1" applyBorder="1" applyAlignment="1" applyProtection="1">
      <alignment horizontal="center" vertical="center"/>
    </xf>
    <xf numFmtId="37" fontId="29" fillId="0" borderId="92" xfId="1" applyNumberFormat="1" applyFont="1" applyFill="1" applyBorder="1" applyAlignment="1" applyProtection="1">
      <alignment horizontal="center" vertical="center"/>
      <protection locked="0"/>
    </xf>
    <xf numFmtId="37" fontId="29" fillId="0" borderId="14" xfId="1" applyNumberFormat="1" applyFont="1" applyFill="1" applyBorder="1" applyAlignment="1" applyProtection="1">
      <alignment horizontal="center" vertical="center"/>
      <protection locked="0"/>
    </xf>
    <xf numFmtId="166" fontId="29" fillId="2" borderId="156" xfId="2" applyNumberFormat="1" applyFont="1" applyFill="1" applyBorder="1" applyAlignment="1" applyProtection="1">
      <alignment horizontal="center" vertical="center"/>
    </xf>
    <xf numFmtId="166" fontId="29" fillId="2" borderId="157" xfId="2" applyNumberFormat="1" applyFont="1" applyFill="1" applyBorder="1" applyAlignment="1" applyProtection="1">
      <alignment horizontal="center" vertical="center"/>
    </xf>
    <xf numFmtId="168" fontId="201" fillId="10" borderId="0" xfId="0" applyNumberFormat="1" applyFont="1" applyFill="1" applyAlignment="1">
      <alignment horizontal="center" vertical="center"/>
    </xf>
    <xf numFmtId="0" fontId="197" fillId="10" borderId="0" xfId="0" applyFont="1" applyFill="1" applyAlignment="1">
      <alignment horizontal="center" vertical="center"/>
    </xf>
    <xf numFmtId="0" fontId="50" fillId="15" borderId="142" xfId="0" applyFont="1" applyFill="1" applyBorder="1" applyAlignment="1">
      <alignment horizontal="center" vertical="center"/>
    </xf>
    <xf numFmtId="0" fontId="50" fillId="15" borderId="0" xfId="0" applyFont="1" applyFill="1" applyAlignment="1">
      <alignment horizontal="center" vertical="center"/>
    </xf>
    <xf numFmtId="0" fontId="44" fillId="0" borderId="139" xfId="0" applyFont="1" applyBorder="1" applyAlignment="1">
      <alignment horizontal="left" vertical="center" wrapText="1"/>
    </xf>
    <xf numFmtId="0" fontId="44" fillId="0" borderId="84" xfId="0" applyFont="1" applyBorder="1" applyAlignment="1">
      <alignment horizontal="left" vertical="center" wrapText="1"/>
    </xf>
    <xf numFmtId="0" fontId="42" fillId="13" borderId="139" xfId="0" quotePrefix="1" applyFont="1" applyFill="1" applyBorder="1" applyAlignment="1">
      <alignment horizontal="center" vertical="center" wrapText="1"/>
    </xf>
    <xf numFmtId="0" fontId="42" fillId="13" borderId="84" xfId="0" quotePrefix="1" applyFont="1" applyFill="1" applyBorder="1" applyAlignment="1">
      <alignment horizontal="center" vertical="center" wrapText="1"/>
    </xf>
    <xf numFmtId="0" fontId="42" fillId="18" borderId="142" xfId="0" applyFont="1" applyFill="1" applyBorder="1" applyAlignment="1">
      <alignment horizontal="center" vertical="center"/>
    </xf>
    <xf numFmtId="0" fontId="42" fillId="18" borderId="0" xfId="0" applyFont="1" applyFill="1" applyAlignment="1">
      <alignment horizontal="center" vertical="center"/>
    </xf>
    <xf numFmtId="0" fontId="35" fillId="25" borderId="177" xfId="0" applyFont="1" applyFill="1" applyBorder="1" applyAlignment="1">
      <alignment horizontal="center" vertical="center" wrapText="1"/>
    </xf>
    <xf numFmtId="0" fontId="35" fillId="25" borderId="178" xfId="0" applyFont="1" applyFill="1" applyBorder="1" applyAlignment="1">
      <alignment horizontal="center" vertical="center" wrapText="1"/>
    </xf>
    <xf numFmtId="0" fontId="35" fillId="25" borderId="179" xfId="0" applyFont="1" applyFill="1" applyBorder="1" applyAlignment="1">
      <alignment horizontal="center" vertical="center" wrapText="1"/>
    </xf>
    <xf numFmtId="0" fontId="37" fillId="0" borderId="151" xfId="0" applyFont="1" applyBorder="1" applyAlignment="1">
      <alignment horizontal="center" vertical="center"/>
    </xf>
    <xf numFmtId="0" fontId="24" fillId="15" borderId="94" xfId="0" applyFont="1" applyFill="1" applyBorder="1" applyAlignment="1">
      <alignment horizontal="center" vertical="center" wrapText="1"/>
    </xf>
    <xf numFmtId="0" fontId="24" fillId="15" borderId="367" xfId="0" applyFont="1" applyFill="1" applyBorder="1" applyAlignment="1">
      <alignment horizontal="center" vertical="center" wrapText="1"/>
    </xf>
    <xf numFmtId="0" fontId="37" fillId="0" borderId="171" xfId="0" applyFont="1" applyBorder="1" applyAlignment="1">
      <alignment horizontal="center" vertical="center"/>
    </xf>
    <xf numFmtId="0" fontId="37" fillId="0" borderId="84" xfId="0" applyFont="1" applyBorder="1" applyAlignment="1">
      <alignment horizontal="center" vertical="center"/>
    </xf>
    <xf numFmtId="0" fontId="18" fillId="15" borderId="74" xfId="0" applyFont="1" applyFill="1" applyBorder="1" applyAlignment="1">
      <alignment horizontal="center" vertical="center" wrapText="1"/>
    </xf>
    <xf numFmtId="0" fontId="18" fillId="15" borderId="155" xfId="0" applyFont="1" applyFill="1" applyBorder="1" applyAlignment="1">
      <alignment horizontal="center" vertical="center" wrapText="1"/>
    </xf>
    <xf numFmtId="0" fontId="56" fillId="0" borderId="71" xfId="0" applyFont="1" applyBorder="1" applyAlignment="1">
      <alignment horizontal="center" vertical="center"/>
    </xf>
    <xf numFmtId="0" fontId="56" fillId="0" borderId="168" xfId="0" applyFont="1" applyBorder="1" applyAlignment="1">
      <alignment horizontal="center" vertical="center"/>
    </xf>
    <xf numFmtId="0" fontId="18" fillId="15" borderId="154" xfId="0" applyFont="1" applyFill="1" applyBorder="1" applyAlignment="1">
      <alignment horizontal="center" vertical="center" wrapText="1"/>
    </xf>
    <xf numFmtId="0" fontId="56" fillId="0" borderId="139" xfId="0" applyFont="1" applyBorder="1" applyAlignment="1">
      <alignment horizontal="center" vertical="center"/>
    </xf>
    <xf numFmtId="0" fontId="56" fillId="0" borderId="83" xfId="0" applyFont="1" applyBorder="1" applyAlignment="1">
      <alignment horizontal="center" vertical="center"/>
    </xf>
    <xf numFmtId="0" fontId="37" fillId="0" borderId="172" xfId="0" applyFont="1" applyBorder="1" applyAlignment="1">
      <alignment horizontal="center" vertical="center"/>
    </xf>
    <xf numFmtId="0" fontId="32" fillId="15" borderId="98" xfId="0" applyFont="1" applyFill="1" applyBorder="1" applyAlignment="1">
      <alignment horizontal="center" vertical="center"/>
    </xf>
    <xf numFmtId="0" fontId="32" fillId="15" borderId="167" xfId="0" applyFont="1" applyFill="1" applyBorder="1" applyAlignment="1">
      <alignment horizontal="center" vertical="center"/>
    </xf>
    <xf numFmtId="17" fontId="20" fillId="11" borderId="0" xfId="0" applyNumberFormat="1" applyFont="1" applyFill="1" applyAlignment="1">
      <alignment horizontal="center" vertical="center"/>
    </xf>
    <xf numFmtId="0" fontId="26" fillId="15" borderId="59" xfId="0" applyFont="1" applyFill="1" applyBorder="1" applyAlignment="1">
      <alignment horizontal="center" vertical="center"/>
    </xf>
    <xf numFmtId="0" fontId="26" fillId="15" borderId="55" xfId="0" applyFont="1" applyFill="1" applyBorder="1" applyAlignment="1">
      <alignment horizontal="center" vertical="center"/>
    </xf>
    <xf numFmtId="0" fontId="37" fillId="0" borderId="152" xfId="0" applyFont="1" applyBorder="1" applyAlignment="1">
      <alignment horizontal="center" vertical="center"/>
    </xf>
    <xf numFmtId="177" fontId="49" fillId="21" borderId="151" xfId="8" applyNumberFormat="1" applyFont="1" applyFill="1" applyBorder="1" applyAlignment="1">
      <alignment horizontal="center" vertical="center"/>
    </xf>
    <xf numFmtId="17" fontId="20" fillId="16" borderId="0" xfId="0" applyNumberFormat="1" applyFont="1" applyFill="1" applyAlignment="1">
      <alignment horizontal="center" vertical="center"/>
    </xf>
    <xf numFmtId="0" fontId="20" fillId="16" borderId="125" xfId="0" applyFont="1" applyFill="1" applyBorder="1" applyAlignment="1">
      <alignment horizontal="center" vertical="center"/>
    </xf>
    <xf numFmtId="0" fontId="20" fillId="16" borderId="0" xfId="0" applyFont="1" applyFill="1" applyAlignment="1">
      <alignment horizontal="center" vertical="center"/>
    </xf>
    <xf numFmtId="0" fontId="32" fillId="15" borderId="137" xfId="0" applyFont="1" applyFill="1" applyBorder="1" applyAlignment="1">
      <alignment horizontal="center" vertical="center"/>
    </xf>
    <xf numFmtId="0" fontId="32" fillId="15" borderId="153" xfId="0" applyFont="1" applyFill="1" applyBorder="1" applyAlignment="1">
      <alignment horizontal="center" vertical="center"/>
    </xf>
    <xf numFmtId="0" fontId="18" fillId="15" borderId="96" xfId="0" applyFont="1" applyFill="1" applyBorder="1" applyAlignment="1">
      <alignment horizontal="center" vertical="center" wrapText="1"/>
    </xf>
    <xf numFmtId="0" fontId="18" fillId="15" borderId="95" xfId="0" applyFont="1" applyFill="1" applyBorder="1" applyAlignment="1">
      <alignment horizontal="center" vertical="center" wrapText="1"/>
    </xf>
    <xf numFmtId="1" fontId="37" fillId="0" borderId="151" xfId="0" applyNumberFormat="1" applyFont="1" applyBorder="1" applyAlignment="1">
      <alignment horizontal="center" vertical="center"/>
    </xf>
    <xf numFmtId="1" fontId="37" fillId="0" borderId="152" xfId="0" applyNumberFormat="1" applyFont="1" applyBorder="1" applyAlignment="1">
      <alignment horizontal="center" vertical="center"/>
    </xf>
    <xf numFmtId="0" fontId="32" fillId="15" borderId="113" xfId="0" applyFont="1" applyFill="1" applyBorder="1" applyAlignment="1">
      <alignment horizontal="center" vertical="center"/>
    </xf>
    <xf numFmtId="0" fontId="32" fillId="15" borderId="115" xfId="0" applyFont="1" applyFill="1" applyBorder="1" applyAlignment="1">
      <alignment horizontal="center" vertical="center"/>
    </xf>
    <xf numFmtId="177" fontId="49" fillId="21" borderId="171" xfId="8" applyNumberFormat="1" applyFont="1" applyFill="1" applyBorder="1" applyAlignment="1">
      <alignment horizontal="center" vertical="center"/>
    </xf>
    <xf numFmtId="177" fontId="49" fillId="21" borderId="172" xfId="8" applyNumberFormat="1" applyFont="1" applyFill="1" applyBorder="1" applyAlignment="1">
      <alignment horizontal="center" vertical="center"/>
    </xf>
    <xf numFmtId="0" fontId="26" fillId="15" borderId="149" xfId="0" applyFont="1" applyFill="1" applyBorder="1" applyAlignment="1">
      <alignment horizontal="center" vertical="center"/>
    </xf>
    <xf numFmtId="0" fontId="26" fillId="15" borderId="145" xfId="0" applyFont="1" applyFill="1" applyBorder="1" applyAlignment="1">
      <alignment horizontal="center" vertical="center"/>
    </xf>
    <xf numFmtId="0" fontId="26" fillId="15" borderId="70" xfId="0" applyFont="1" applyFill="1" applyBorder="1" applyAlignment="1">
      <alignment horizontal="center" vertical="center"/>
    </xf>
    <xf numFmtId="0" fontId="58" fillId="2" borderId="331" xfId="0" applyFont="1" applyFill="1" applyBorder="1" applyAlignment="1">
      <alignment horizontal="center" vertical="center"/>
    </xf>
    <xf numFmtId="0" fontId="78" fillId="35" borderId="331" xfId="0" applyFont="1" applyFill="1" applyBorder="1" applyAlignment="1">
      <alignment horizontal="center" vertical="center"/>
    </xf>
    <xf numFmtId="0" fontId="78" fillId="35" borderId="334" xfId="0" applyFont="1" applyFill="1" applyBorder="1" applyAlignment="1">
      <alignment horizontal="center" vertical="center"/>
    </xf>
    <xf numFmtId="0" fontId="70" fillId="25" borderId="395" xfId="0" applyFont="1" applyFill="1" applyBorder="1" applyAlignment="1">
      <alignment horizontal="center" vertical="center"/>
    </xf>
    <xf numFmtId="0" fontId="154" fillId="0" borderId="567" xfId="0" applyFont="1" applyBorder="1" applyAlignment="1">
      <alignment horizontal="center" vertical="center" wrapText="1" readingOrder="1"/>
    </xf>
    <xf numFmtId="0" fontId="154" fillId="0" borderId="567" xfId="0" applyFont="1" applyBorder="1" applyAlignment="1">
      <alignment horizontal="center" vertical="center" readingOrder="1"/>
    </xf>
    <xf numFmtId="14" fontId="156" fillId="0" borderId="567" xfId="0" applyNumberFormat="1" applyFont="1" applyBorder="1" applyAlignment="1">
      <alignment horizontal="center" vertical="center" readingOrder="1"/>
    </xf>
    <xf numFmtId="0" fontId="155" fillId="19" borderId="567" xfId="0" applyFont="1" applyFill="1" applyBorder="1" applyAlignment="1">
      <alignment horizontal="center" vertical="center" wrapText="1" readingOrder="1"/>
    </xf>
    <xf numFmtId="4" fontId="150" fillId="29" borderId="403" xfId="0" applyNumberFormat="1" applyFont="1" applyFill="1" applyBorder="1" applyAlignment="1">
      <alignment horizontal="center" vertical="center" readingOrder="2"/>
    </xf>
    <xf numFmtId="4" fontId="150" fillId="29" borderId="401" xfId="0" applyNumberFormat="1" applyFont="1" applyFill="1" applyBorder="1" applyAlignment="1">
      <alignment horizontal="center" vertical="center" readingOrder="2"/>
    </xf>
    <xf numFmtId="4" fontId="150" fillId="29" borderId="402" xfId="0" applyNumberFormat="1" applyFont="1" applyFill="1" applyBorder="1" applyAlignment="1">
      <alignment horizontal="center" vertical="center" readingOrder="2"/>
    </xf>
    <xf numFmtId="166" fontId="191" fillId="10" borderId="567" xfId="0" applyNumberFormat="1" applyFont="1" applyFill="1" applyBorder="1" applyAlignment="1">
      <alignment horizontal="center" vertical="center" wrapText="1" readingOrder="1"/>
    </xf>
    <xf numFmtId="166" fontId="194" fillId="10" borderId="567" xfId="0" applyNumberFormat="1" applyFont="1" applyFill="1" applyBorder="1" applyAlignment="1">
      <alignment horizontal="center" vertical="center" wrapText="1" readingOrder="1"/>
    </xf>
    <xf numFmtId="185" fontId="156" fillId="10" borderId="567" xfId="0" applyNumberFormat="1" applyFont="1" applyFill="1" applyBorder="1" applyAlignment="1">
      <alignment horizontal="center" vertical="center" wrapText="1" readingOrder="1"/>
    </xf>
    <xf numFmtId="10" fontId="156" fillId="10" borderId="567" xfId="2" applyNumberFormat="1" applyFont="1" applyFill="1" applyBorder="1" applyAlignment="1">
      <alignment horizontal="center" vertical="center" wrapText="1" readingOrder="1"/>
    </xf>
    <xf numFmtId="37" fontId="156" fillId="10" borderId="567" xfId="1" applyNumberFormat="1" applyFont="1" applyFill="1" applyBorder="1" applyAlignment="1">
      <alignment horizontal="center" vertical="center" wrapText="1" readingOrder="1"/>
    </xf>
    <xf numFmtId="14" fontId="156" fillId="10" borderId="567" xfId="0" applyNumberFormat="1" applyFont="1" applyFill="1" applyBorder="1" applyAlignment="1">
      <alignment horizontal="center" vertical="center" readingOrder="1"/>
    </xf>
    <xf numFmtId="9" fontId="154" fillId="10" borderId="567" xfId="0" applyNumberFormat="1" applyFont="1" applyFill="1" applyBorder="1" applyAlignment="1">
      <alignment horizontal="center" vertical="center" wrapText="1" readingOrder="1"/>
    </xf>
    <xf numFmtId="39" fontId="154" fillId="0" borderId="567" xfId="1" applyNumberFormat="1" applyFont="1" applyFill="1" applyBorder="1" applyAlignment="1">
      <alignment horizontal="center" vertical="center" readingOrder="1"/>
    </xf>
    <xf numFmtId="37" fontId="154" fillId="0" borderId="567" xfId="1" applyNumberFormat="1" applyFont="1" applyFill="1" applyBorder="1" applyAlignment="1">
      <alignment horizontal="center" vertical="center" readingOrder="1"/>
    </xf>
    <xf numFmtId="185" fontId="154" fillId="0" borderId="567" xfId="0" applyNumberFormat="1" applyFont="1" applyBorder="1" applyAlignment="1">
      <alignment horizontal="center" vertical="center" readingOrder="1"/>
    </xf>
    <xf numFmtId="1" fontId="154" fillId="0" borderId="567" xfId="1" applyNumberFormat="1" applyFont="1" applyFill="1" applyBorder="1" applyAlignment="1">
      <alignment horizontal="center" vertical="center" wrapText="1" readingOrder="1"/>
    </xf>
    <xf numFmtId="9" fontId="156" fillId="10" borderId="596" xfId="0" applyNumberFormat="1" applyFont="1" applyFill="1" applyBorder="1" applyAlignment="1">
      <alignment horizontal="center" vertical="center" wrapText="1" readingOrder="1"/>
    </xf>
    <xf numFmtId="166" fontId="154" fillId="10" borderId="588" xfId="0" applyNumberFormat="1" applyFont="1" applyFill="1" applyBorder="1" applyAlignment="1">
      <alignment horizontal="center" vertical="center" wrapText="1" readingOrder="1"/>
    </xf>
    <xf numFmtId="166" fontId="156" fillId="10" borderId="596" xfId="0" applyNumberFormat="1" applyFont="1" applyFill="1" applyBorder="1" applyAlignment="1">
      <alignment horizontal="center" vertical="center" wrapText="1" readingOrder="1"/>
    </xf>
    <xf numFmtId="166" fontId="154" fillId="10" borderId="596" xfId="0" applyNumberFormat="1" applyFont="1" applyFill="1" applyBorder="1" applyAlignment="1">
      <alignment horizontal="center" vertical="center" wrapText="1" readingOrder="1"/>
    </xf>
    <xf numFmtId="9" fontId="154" fillId="10" borderId="596" xfId="0" applyNumberFormat="1" applyFont="1" applyFill="1" applyBorder="1" applyAlignment="1">
      <alignment horizontal="center" vertical="center" wrapText="1" readingOrder="1"/>
    </xf>
    <xf numFmtId="0" fontId="0" fillId="10" borderId="0" xfId="0" applyFill="1" applyAlignment="1">
      <alignment horizontal="left" vertical="center" wrapText="1"/>
    </xf>
    <xf numFmtId="0" fontId="0" fillId="10" borderId="67" xfId="0" applyFill="1" applyBorder="1" applyAlignment="1">
      <alignment horizontal="left" vertical="center" wrapText="1"/>
    </xf>
    <xf numFmtId="0" fontId="164" fillId="49" borderId="590" xfId="0" applyFont="1" applyFill="1" applyBorder="1" applyAlignment="1">
      <alignment horizontal="center" vertical="center" wrapText="1" readingOrder="2"/>
    </xf>
    <xf numFmtId="0" fontId="164" fillId="49" borderId="591" xfId="0" applyFont="1" applyFill="1" applyBorder="1" applyAlignment="1">
      <alignment horizontal="center" vertical="center" wrapText="1" readingOrder="2"/>
    </xf>
    <xf numFmtId="0" fontId="164" fillId="49" borderId="71" xfId="0" applyFont="1" applyFill="1" applyBorder="1" applyAlignment="1">
      <alignment horizontal="center" vertical="center" wrapText="1" readingOrder="2"/>
    </xf>
    <xf numFmtId="0" fontId="164" fillId="49" borderId="72" xfId="0" applyFont="1" applyFill="1" applyBorder="1" applyAlignment="1">
      <alignment horizontal="center" vertical="center" wrapText="1" readingOrder="2"/>
    </xf>
    <xf numFmtId="15" fontId="165" fillId="49" borderId="592" xfId="0" applyNumberFormat="1" applyFont="1" applyFill="1" applyBorder="1" applyAlignment="1">
      <alignment horizontal="center" vertical="center" wrapText="1" readingOrder="1"/>
    </xf>
    <xf numFmtId="15" fontId="165" fillId="49" borderId="16" xfId="0" applyNumberFormat="1" applyFont="1" applyFill="1" applyBorder="1" applyAlignment="1">
      <alignment horizontal="center" vertical="center" wrapText="1" readingOrder="1"/>
    </xf>
    <xf numFmtId="16" fontId="164" fillId="49" borderId="592" xfId="0" applyNumberFormat="1" applyFont="1" applyFill="1" applyBorder="1" applyAlignment="1">
      <alignment horizontal="center" vertical="center" wrapText="1" readingOrder="2"/>
    </xf>
    <xf numFmtId="0" fontId="164" fillId="49" borderId="16" xfId="0" applyFont="1" applyFill="1" applyBorder="1" applyAlignment="1">
      <alignment horizontal="center" vertical="center" wrapText="1" readingOrder="2"/>
    </xf>
    <xf numFmtId="0" fontId="7" fillId="10" borderId="0" xfId="0" applyFont="1" applyFill="1" applyAlignment="1">
      <alignment horizontal="left" vertical="center" wrapText="1"/>
    </xf>
    <xf numFmtId="0" fontId="7" fillId="10" borderId="67" xfId="0" applyFont="1" applyFill="1" applyBorder="1" applyAlignment="1">
      <alignment horizontal="left" vertical="center" wrapText="1"/>
    </xf>
    <xf numFmtId="0" fontId="164" fillId="0" borderId="590" xfId="0" applyFont="1" applyBorder="1" applyAlignment="1">
      <alignment horizontal="center" vertical="center" wrapText="1" readingOrder="2"/>
    </xf>
    <xf numFmtId="0" fontId="164" fillId="0" borderId="591" xfId="0" applyFont="1" applyBorder="1" applyAlignment="1">
      <alignment horizontal="center" vertical="center" wrapText="1" readingOrder="2"/>
    </xf>
    <xf numFmtId="0" fontId="164" fillId="0" borderId="71" xfId="0" applyFont="1" applyBorder="1" applyAlignment="1">
      <alignment horizontal="center" vertical="center" wrapText="1" readingOrder="2"/>
    </xf>
    <xf numFmtId="0" fontId="164" fillId="0" borderId="72" xfId="0" applyFont="1" applyBorder="1" applyAlignment="1">
      <alignment horizontal="center" vertical="center" wrapText="1" readingOrder="2"/>
    </xf>
    <xf numFmtId="15" fontId="165" fillId="0" borderId="592" xfId="0" applyNumberFormat="1" applyFont="1" applyBorder="1" applyAlignment="1">
      <alignment horizontal="center" vertical="center" wrapText="1" readingOrder="1"/>
    </xf>
    <xf numFmtId="15" fontId="165" fillId="0" borderId="16" xfId="0" applyNumberFormat="1" applyFont="1" applyBorder="1" applyAlignment="1">
      <alignment horizontal="center" vertical="center" wrapText="1" readingOrder="1"/>
    </xf>
    <xf numFmtId="0" fontId="164" fillId="0" borderId="592" xfId="0" applyFont="1" applyBorder="1" applyAlignment="1">
      <alignment horizontal="center" vertical="center" wrapText="1" readingOrder="2"/>
    </xf>
    <xf numFmtId="0" fontId="164" fillId="0" borderId="16" xfId="0" applyFont="1" applyBorder="1" applyAlignment="1">
      <alignment horizontal="center" vertical="center" wrapText="1" readingOrder="2"/>
    </xf>
    <xf numFmtId="0" fontId="164" fillId="49" borderId="590" xfId="0" applyFont="1" applyFill="1" applyBorder="1" applyAlignment="1">
      <alignment horizontal="right" vertical="center" wrapText="1" readingOrder="2"/>
    </xf>
    <xf numFmtId="0" fontId="164" fillId="49" borderId="593" xfId="0" applyFont="1" applyFill="1" applyBorder="1" applyAlignment="1">
      <alignment horizontal="right" vertical="center" wrapText="1" readingOrder="2"/>
    </xf>
    <xf numFmtId="0" fontId="164" fillId="49" borderId="591" xfId="0" applyFont="1" applyFill="1" applyBorder="1" applyAlignment="1">
      <alignment horizontal="right" vertical="center" wrapText="1" readingOrder="2"/>
    </xf>
    <xf numFmtId="0" fontId="164" fillId="49" borderId="71" xfId="0" applyFont="1" applyFill="1" applyBorder="1" applyAlignment="1">
      <alignment horizontal="right" vertical="center" wrapText="1" readingOrder="2"/>
    </xf>
    <xf numFmtId="0" fontId="164" fillId="49" borderId="168" xfId="0" applyFont="1" applyFill="1" applyBorder="1" applyAlignment="1">
      <alignment horizontal="right" vertical="center" wrapText="1" readingOrder="2"/>
    </xf>
    <xf numFmtId="0" fontId="164" fillId="49" borderId="72" xfId="0" applyFont="1" applyFill="1" applyBorder="1" applyAlignment="1">
      <alignment horizontal="right" vertical="center" wrapText="1" readingOrder="2"/>
    </xf>
    <xf numFmtId="0" fontId="62" fillId="47" borderId="403" xfId="0" applyFont="1" applyFill="1" applyBorder="1" applyAlignment="1">
      <alignment horizontal="center" vertical="center"/>
    </xf>
    <xf numFmtId="0" fontId="62" fillId="47" borderId="401" xfId="0" applyFont="1" applyFill="1" applyBorder="1" applyAlignment="1">
      <alignment horizontal="center" vertical="center"/>
    </xf>
    <xf numFmtId="0" fontId="169" fillId="49" borderId="567" xfId="0" applyFont="1" applyFill="1" applyBorder="1" applyAlignment="1">
      <alignment horizontal="center" vertical="center" wrapText="1" readingOrder="1"/>
    </xf>
    <xf numFmtId="0" fontId="169" fillId="50" borderId="567" xfId="0" applyFont="1" applyFill="1" applyBorder="1" applyAlignment="1">
      <alignment horizontal="center" vertical="center" wrapText="1" readingOrder="1"/>
    </xf>
    <xf numFmtId="0" fontId="162" fillId="48" borderId="16" xfId="0" applyFont="1" applyFill="1" applyBorder="1" applyAlignment="1">
      <alignment horizontal="center" vertical="center" wrapText="1" readingOrder="1"/>
    </xf>
    <xf numFmtId="0" fontId="169" fillId="50" borderId="567" xfId="0" applyFont="1" applyFill="1" applyBorder="1" applyAlignment="1">
      <alignment horizontal="center" vertical="center" wrapText="1" readingOrder="2"/>
    </xf>
    <xf numFmtId="0" fontId="169" fillId="49" borderId="567" xfId="0" applyFont="1" applyFill="1" applyBorder="1" applyAlignment="1">
      <alignment horizontal="center" vertical="center" wrapText="1" readingOrder="2"/>
    </xf>
    <xf numFmtId="0" fontId="62" fillId="47" borderId="402" xfId="0" applyFont="1" applyFill="1" applyBorder="1" applyAlignment="1">
      <alignment horizontal="center" vertical="center"/>
    </xf>
    <xf numFmtId="0" fontId="158" fillId="0" borderId="403" xfId="0" applyFont="1" applyBorder="1" applyAlignment="1">
      <alignment horizontal="center" vertical="center"/>
    </xf>
    <xf numFmtId="0" fontId="158" fillId="0" borderId="401" xfId="0" applyFont="1" applyBorder="1" applyAlignment="1">
      <alignment horizontal="center" vertical="center"/>
    </xf>
    <xf numFmtId="0" fontId="158" fillId="0" borderId="402" xfId="0" applyFont="1" applyBorder="1" applyAlignment="1">
      <alignment horizontal="center" vertical="center"/>
    </xf>
    <xf numFmtId="0" fontId="62" fillId="47" borderId="457" xfId="0" applyFont="1" applyFill="1" applyBorder="1" applyAlignment="1">
      <alignment horizontal="center" vertical="center"/>
    </xf>
    <xf numFmtId="0" fontId="62" fillId="47" borderId="459" xfId="0" applyFont="1" applyFill="1" applyBorder="1" applyAlignment="1">
      <alignment horizontal="center" vertical="center"/>
    </xf>
    <xf numFmtId="0" fontId="62" fillId="47" borderId="480" xfId="0" applyFont="1" applyFill="1" applyBorder="1" applyAlignment="1">
      <alignment horizontal="center" vertical="center"/>
    </xf>
    <xf numFmtId="0" fontId="62" fillId="47" borderId="394" xfId="0" applyFont="1" applyFill="1" applyBorder="1" applyAlignment="1">
      <alignment horizontal="center" vertical="center"/>
    </xf>
    <xf numFmtId="0" fontId="62" fillId="47" borderId="395" xfId="0" applyFont="1" applyFill="1" applyBorder="1" applyAlignment="1">
      <alignment horizontal="center" vertical="center"/>
    </xf>
    <xf numFmtId="0" fontId="62" fillId="47" borderId="396" xfId="0" applyFont="1" applyFill="1" applyBorder="1" applyAlignment="1">
      <alignment horizontal="center" vertical="center"/>
    </xf>
    <xf numFmtId="0" fontId="62" fillId="47" borderId="398" xfId="0" applyFont="1" applyFill="1" applyBorder="1" applyAlignment="1">
      <alignment horizontal="center" vertical="center"/>
    </xf>
    <xf numFmtId="0" fontId="62" fillId="47" borderId="399" xfId="0" applyFont="1" applyFill="1" applyBorder="1" applyAlignment="1">
      <alignment horizontal="center" vertical="center"/>
    </xf>
    <xf numFmtId="0" fontId="62" fillId="47" borderId="481" xfId="0" applyFont="1" applyFill="1" applyBorder="1" applyAlignment="1">
      <alignment horizontal="center" vertical="center"/>
    </xf>
    <xf numFmtId="0" fontId="164" fillId="49" borderId="567" xfId="0" applyFont="1" applyFill="1" applyBorder="1" applyAlignment="1">
      <alignment horizontal="center" vertical="center" wrapText="1" readingOrder="2"/>
    </xf>
    <xf numFmtId="0" fontId="164" fillId="0" borderId="567" xfId="0" applyFont="1" applyBorder="1" applyAlignment="1">
      <alignment horizontal="center" vertical="center" wrapText="1" readingOrder="2"/>
    </xf>
    <xf numFmtId="0" fontId="164" fillId="49" borderId="16" xfId="0" applyFont="1" applyFill="1" applyBorder="1" applyAlignment="1">
      <alignment horizontal="right" vertical="center" wrapText="1" readingOrder="2"/>
    </xf>
    <xf numFmtId="0" fontId="164" fillId="49" borderId="567" xfId="0" applyFont="1" applyFill="1" applyBorder="1" applyAlignment="1">
      <alignment horizontal="right" vertical="center" wrapText="1" readingOrder="2"/>
    </xf>
    <xf numFmtId="0" fontId="164" fillId="49" borderId="592" xfId="0" applyFont="1" applyFill="1" applyBorder="1" applyAlignment="1">
      <alignment horizontal="center" vertical="center" wrapText="1" readingOrder="2"/>
    </xf>
    <xf numFmtId="0" fontId="0" fillId="10" borderId="594" xfId="0" applyFill="1" applyBorder="1" applyAlignment="1">
      <alignment horizontal="left" vertical="center" wrapText="1"/>
    </xf>
    <xf numFmtId="0" fontId="0" fillId="10" borderId="396" xfId="0" applyFill="1" applyBorder="1" applyAlignment="1">
      <alignment horizontal="left" vertical="center" wrapText="1"/>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cellXfs>
  <cellStyles count="7316">
    <cellStyle name="20% - تمييز1" xfId="34" xr:uid="{1235A538-17A5-4FD3-B6EB-BAC66A40567C}"/>
    <cellStyle name="20% - تمييز2" xfId="35" xr:uid="{04D77D0C-7A2E-4BBA-A747-FA1DA742F114}"/>
    <cellStyle name="20% - تمييز3" xfId="36" xr:uid="{20B95A6A-8B3F-4773-995E-F730A8CCCA0D}"/>
    <cellStyle name="20% - تمييز4" xfId="37" xr:uid="{FE945C54-E351-4020-9514-6FEAA3DE1B69}"/>
    <cellStyle name="20% - تمييز5" xfId="38" xr:uid="{5BD6058D-46D3-440B-B451-BA72691AACF1}"/>
    <cellStyle name="20% - تمييز6" xfId="39" xr:uid="{016CE4D1-A8BD-423B-A090-50E7BA2A54D5}"/>
    <cellStyle name="40% - تمييز1" xfId="40" xr:uid="{5BF35035-A60F-4C37-9AE0-01DAF6367190}"/>
    <cellStyle name="40% - تمييز2" xfId="41" xr:uid="{21C1C691-9B5C-4D0F-AF3F-F5821297746E}"/>
    <cellStyle name="40% - تمييز3" xfId="42" xr:uid="{45DD5B7F-6AE5-4A65-A093-273DDFB9DC2B}"/>
    <cellStyle name="40% - تمييز4" xfId="43" xr:uid="{DC4834F6-8CA3-4699-898F-07FFF68A5862}"/>
    <cellStyle name="40% - تمييز5" xfId="44" xr:uid="{C5E6FFFA-1C44-4B63-86FA-07CDE08188F8}"/>
    <cellStyle name="40% - تمييز6" xfId="45" xr:uid="{AE518F8F-C1C7-4DDB-A800-519E4DC34D20}"/>
    <cellStyle name="60% - تمييز1" xfId="46" xr:uid="{E51E2958-7C82-4955-B37B-C27FDCFD63FD}"/>
    <cellStyle name="60% - تمييز2" xfId="47" xr:uid="{D82CD09F-8CD5-45D7-A4F5-BA954351CA22}"/>
    <cellStyle name="60% - تمييز3" xfId="48" xr:uid="{1A8DFF0E-BBD1-4ADA-8E83-A9304529CBF3}"/>
    <cellStyle name="60% - تمييز4" xfId="49" xr:uid="{39BB2FC6-1643-43C7-9355-CB49C8145C21}"/>
    <cellStyle name="60% - تمييز5" xfId="50" xr:uid="{1048959B-4814-4B5A-91D7-5CD899ECB3EB}"/>
    <cellStyle name="60% - تمييز6" xfId="51" xr:uid="{204FD19B-9FF3-4AAD-93EC-E294630081BF}"/>
    <cellStyle name="Bad 2" xfId="7221" xr:uid="{65CE6855-3FFA-4686-B65B-D00D87CAF784}"/>
    <cellStyle name="Comma" xfId="1" builtinId="3"/>
    <cellStyle name="Comma 10" xfId="671" xr:uid="{9A7B2EBB-00DE-4F1D-8F16-997A70ABCEEC}"/>
    <cellStyle name="Comma 10 2" xfId="1846" xr:uid="{6DBEB09F-F2D8-46B8-9129-C9CD33423668}"/>
    <cellStyle name="Comma 10 2 2" xfId="4189" xr:uid="{25EC71A9-75BD-4591-8C14-E96B23F9B3F8}"/>
    <cellStyle name="Comma 10 2 3" xfId="6521" xr:uid="{50403437-D4F2-4AD1-8AF6-38F43ADF571D}"/>
    <cellStyle name="Comma 10 3" xfId="3019" xr:uid="{7BEFF017-D4F9-4A75-ADC6-18A319F787C3}"/>
    <cellStyle name="Comma 10 4" xfId="5353" xr:uid="{7C5C80CB-56AA-4589-BA7F-F20698D1A80C}"/>
    <cellStyle name="Comma 11" xfId="1255" xr:uid="{9945559A-99E8-49A3-97E2-81B69AC6A319}"/>
    <cellStyle name="Comma 11 2" xfId="2427" xr:uid="{00BAA336-5FD4-4393-B0CF-FC9E5B5B9384}"/>
    <cellStyle name="Comma 11 2 2" xfId="4769" xr:uid="{7E0E352C-4ED5-4F93-90C4-17273CE724A6}"/>
    <cellStyle name="Comma 11 2 3" xfId="7102" xr:uid="{EE4CB33C-DE26-4AF7-8977-C6D1AACCB9F5}"/>
    <cellStyle name="Comma 11 3" xfId="3600" xr:uid="{985C3A9F-1A4A-4DC9-9DAB-F70A8F4FCEB3}"/>
    <cellStyle name="Comma 11 4" xfId="5934" xr:uid="{E3FACCF8-74C4-46C2-B6F1-F9CA0289E4E7}"/>
    <cellStyle name="Comma 12" xfId="1259" xr:uid="{608519DB-AE34-4D9C-8EAC-18E7DBD80099}"/>
    <cellStyle name="Comma 12 2" xfId="3604" xr:uid="{78A428B0-0C97-4E72-8549-28F0A0B4B8D8}"/>
    <cellStyle name="Comma 12 3" xfId="2436" xr:uid="{8C13CF95-F5AE-401E-ABA2-3B7A4BEF1F62}"/>
    <cellStyle name="Comma 12 4" xfId="2430" xr:uid="{F8550BB7-7DEC-454C-BFBD-00EEFC958224}"/>
    <cellStyle name="Comma 13" xfId="21" xr:uid="{62004E5A-B442-4BE4-8813-20593B7D0264}"/>
    <cellStyle name="Comma 13 2" xfId="2428" xr:uid="{0062A014-95BA-43BE-8F64-8A2C96D78063}"/>
    <cellStyle name="Comma 14" xfId="12" xr:uid="{00000000-0005-0000-0000-000001000000}"/>
    <cellStyle name="Comma 15" xfId="7217" xr:uid="{336CB416-3B30-42BD-99AC-E8B20D4A38C8}"/>
    <cellStyle name="Comma 2" xfId="22" xr:uid="{67475C17-F35D-40AE-90C6-35B8CD80AE49}"/>
    <cellStyle name="Comma 2 2" xfId="3" xr:uid="{00000000-0005-0000-0000-000002000000}"/>
    <cellStyle name="Comma 2 2 10" xfId="7163" xr:uid="{3B3C3070-CABF-4375-870B-FCD11E69CAD5}"/>
    <cellStyle name="Comma 2 2 11" xfId="7155" xr:uid="{4728F85D-F29E-4D2C-BAC0-92FA953C09BE}"/>
    <cellStyle name="Comma 2 2 12" xfId="7128" xr:uid="{925C6A98-631D-40E5-829A-A33B92A02F44}"/>
    <cellStyle name="Comma 2 2 13" xfId="7169" xr:uid="{76962AFE-4806-45B7-8E7A-652CCACFA0FD}"/>
    <cellStyle name="Comma 2 2 14" xfId="7131" xr:uid="{AA7464F2-9FC6-41F9-B07A-F97CDEE13F87}"/>
    <cellStyle name="Comma 2 2 15" xfId="7116" xr:uid="{D7EDC231-1234-4E5F-A05E-057F3213073B}"/>
    <cellStyle name="Comma 2 2 16" xfId="7193" xr:uid="{52F5FE1C-D90A-4BF9-BF61-9259C66DB59B}"/>
    <cellStyle name="Comma 2 2 17" xfId="7142" xr:uid="{0CF7258A-55C4-471C-B120-7768920FCD32}"/>
    <cellStyle name="Comma 2 2 18" xfId="7170" xr:uid="{1E6B4B92-A839-4BDF-8640-1C37E75C2521}"/>
    <cellStyle name="Comma 2 2 2" xfId="655" xr:uid="{50987B0F-EF4E-479C-8073-EDE7E234D20F}"/>
    <cellStyle name="Comma 2 2 2 2" xfId="7112" xr:uid="{94F718D2-ADDB-4ED1-97DB-7969F889EBC1}"/>
    <cellStyle name="Comma 2 2 2 3" xfId="7154" xr:uid="{F366E23B-E380-471A-A96E-124CF06E08D1}"/>
    <cellStyle name="Comma 2 2 3" xfId="1245" xr:uid="{7042940F-7E6A-40A6-B6B3-7ED902874A40}"/>
    <cellStyle name="Comma 2 2 4" xfId="7119" xr:uid="{7838E78D-91B5-48BB-8093-CCD9CB6D23B8}"/>
    <cellStyle name="Comma 2 2 4 2" xfId="7231" xr:uid="{E257586C-0D69-42A5-85E3-7270984C20E1}"/>
    <cellStyle name="Comma 2 2 5" xfId="7167" xr:uid="{12709D11-0887-41B3-9A20-17D0E8D86220}"/>
    <cellStyle name="Comma 2 2 6" xfId="7171" xr:uid="{6BDAEF10-EB98-431B-AADF-DDD84BF9048A}"/>
    <cellStyle name="Comma 2 2 7" xfId="7162" xr:uid="{EC56FA1C-24E8-4524-81DC-59AECDD46A6C}"/>
    <cellStyle name="Comma 2 2 8" xfId="7201" xr:uid="{777DABA1-8F53-4ED1-A6AA-F7BD34EC79AD}"/>
    <cellStyle name="Comma 2 2 9" xfId="7121" xr:uid="{E94B39F0-4655-4E6D-8D3A-819E9E9A2153}"/>
    <cellStyle name="Comma 2 3" xfId="2431" xr:uid="{637E2476-FC71-416E-824C-9E4B3F0945FB}"/>
    <cellStyle name="Comma 2 3 2" xfId="7241" xr:uid="{52C02816-914D-4E23-8967-6FF851E65F74}"/>
    <cellStyle name="Comma 2 3 3" xfId="7233" xr:uid="{4D85DB4E-D0F3-400C-B6B5-07CD41B2E8D9}"/>
    <cellStyle name="Comma 2 4" xfId="2429" xr:uid="{AC3B20E7-3A35-4F9D-812A-4D2E2175A958}"/>
    <cellStyle name="Comma 2 4 2" xfId="7181" xr:uid="{FA26973C-6829-4FD9-A62C-371815BE8B2E}"/>
    <cellStyle name="Comma 2 4 3" xfId="7135" xr:uid="{0189B8C7-13AE-4D7A-A56B-82872B50D5D9}"/>
    <cellStyle name="Comma 2 5" xfId="7129" xr:uid="{326B0A10-E58C-4E1C-A1D1-B712B7AA4AD2}"/>
    <cellStyle name="Comma 2 5 2" xfId="7243" xr:uid="{34206C1C-F5FF-489D-A8FF-4774365F81A5}"/>
    <cellStyle name="Comma 2 6" xfId="7137" xr:uid="{662D808C-2986-409B-8898-2DEE1258BC7B}"/>
    <cellStyle name="Comma 2 7" xfId="7228" xr:uid="{81FF82EA-A0F4-4603-86BA-A3F34BB72452}"/>
    <cellStyle name="Comma 21" xfId="7104" xr:uid="{BB2BAA99-FA25-4019-8D86-0B8CCF8100C4}"/>
    <cellStyle name="Comma 3" xfId="23" xr:uid="{F0E9A292-45E8-4175-AF66-243E6693D472}"/>
    <cellStyle name="Comma 3 2" xfId="7132" xr:uid="{DCB9908B-40E7-4B66-94EB-77DDB68375DF}"/>
    <cellStyle name="Comma 3 3" xfId="7175" xr:uid="{902392E9-0444-4170-B6A8-F6617F20CF16}"/>
    <cellStyle name="Comma 3 4" xfId="7234" xr:uid="{A0767DB9-BA3D-4EB8-A4D5-8F10A31A74E1}"/>
    <cellStyle name="Comma 3 4 2" xfId="7239" xr:uid="{E6E6376A-88D4-4273-A763-6FC133D4FFCB}"/>
    <cellStyle name="Comma 4" xfId="77" xr:uid="{22BF1066-EBA4-4945-BA4E-FCAEAEA86EF0}"/>
    <cellStyle name="Comma 4 2" xfId="656" xr:uid="{1394CF97-2879-482B-8AE7-1D4C669EE658}"/>
    <cellStyle name="Comma 4 2 2" xfId="1246" xr:uid="{9F620EDF-31FA-4EAC-813E-2EA7DD76BC1A}"/>
    <cellStyle name="Comma 4 2 2 2" xfId="2419" xr:uid="{EE362A6E-B744-479C-9578-4CBF83F4FDCC}"/>
    <cellStyle name="Comma 4 2 2 2 2" xfId="4762" xr:uid="{D934A13F-95D3-4CB5-BA57-860EFC217743}"/>
    <cellStyle name="Comma 4 2 2 2 3" xfId="7094" xr:uid="{ED2942A3-9C13-4C8B-901E-F706B0B459D1}"/>
    <cellStyle name="Comma 4 2 2 3" xfId="3592" xr:uid="{3A3AF8A1-386A-41CC-855A-930B2B548376}"/>
    <cellStyle name="Comma 4 2 2 4" xfId="5926" xr:uid="{28DB88E9-BFB6-4DC0-A604-B2A7AD2B222F}"/>
    <cellStyle name="Comma 4 2 3" xfId="1836" xr:uid="{DE042E4E-249C-4AFF-B977-772DE75510B0}"/>
    <cellStyle name="Comma 4 2 3 2" xfId="4179" xr:uid="{37431F24-095B-431F-8F38-5D4BA46D4AE8}"/>
    <cellStyle name="Comma 4 2 3 3" xfId="6511" xr:uid="{BBBA19EA-59C8-4E1F-AD1C-8C43162CEFBD}"/>
    <cellStyle name="Comma 4 2 4" xfId="3009" xr:uid="{22A9C207-2FCA-444A-8B33-6C7641D39EBD}"/>
    <cellStyle name="Comma 4 2 5" xfId="5343" xr:uid="{FAEBEE95-0C3D-4E9B-BF47-CD9F671533C4}"/>
    <cellStyle name="Comma 4 3" xfId="669" xr:uid="{6BD5EC11-46B3-410A-97A0-A00D98F0262F}"/>
    <cellStyle name="Comma 4 3 2" xfId="1845" xr:uid="{F41D405A-4EAF-4741-B498-361912046303}"/>
    <cellStyle name="Comma 4 3 2 2" xfId="4188" xr:uid="{6CB300E9-6E9C-4D7A-9D27-591EB336C8C8}"/>
    <cellStyle name="Comma 4 3 2 3" xfId="6520" xr:uid="{AAFCA641-2E78-470F-B87D-E7ED300FD307}"/>
    <cellStyle name="Comma 4 3 3" xfId="3018" xr:uid="{83086142-43CC-464C-9E11-2A165E2139E5}"/>
    <cellStyle name="Comma 4 3 4" xfId="5352" xr:uid="{5EDA93C1-AE30-43D5-8A6C-F8A5D18CBED6}"/>
    <cellStyle name="Comma 5" xfId="13" xr:uid="{00000000-0005-0000-0000-000003000000}"/>
    <cellStyle name="Comma 6" xfId="366" xr:uid="{8C1639CB-6799-4C77-99AE-FAC3D72A8AD8}"/>
    <cellStyle name="Comma 6 2" xfId="652" xr:uid="{5E75F777-E32D-4DE3-BC88-9D43182C23F8}"/>
    <cellStyle name="Comma 6 2 2" xfId="1243" xr:uid="{2DAB2A7A-890F-44DD-9755-07AA16F2AA7D}"/>
    <cellStyle name="Comma 6 2 2 2" xfId="2418" xr:uid="{40C96EE2-D224-4044-BCF2-4DD9C3669B30}"/>
    <cellStyle name="Comma 6 2 2 2 2" xfId="4761" xr:uid="{E71261CA-1A15-4A5A-B407-7A715922F24F}"/>
    <cellStyle name="Comma 6 2 2 2 3" xfId="7093" xr:uid="{F23E1689-11DE-41F9-A408-A444EF0A6D54}"/>
    <cellStyle name="Comma 6 2 2 3" xfId="3591" xr:uid="{FCE251EB-943D-4705-8D65-6BFB4DC31BA8}"/>
    <cellStyle name="Comma 6 2 2 4" xfId="5925" xr:uid="{6D656713-E5C3-4DC1-A3AC-F6AABC70759E}"/>
    <cellStyle name="Comma 6 2 3" xfId="1835" xr:uid="{80AFC6B2-E891-4CF2-B1AB-9A4274B1DEF2}"/>
    <cellStyle name="Comma 6 2 3 2" xfId="4178" xr:uid="{DAAD1378-786A-498F-BB0F-4A1CF08777D2}"/>
    <cellStyle name="Comma 6 2 3 3" xfId="6510" xr:uid="{46303BA3-11F6-43B1-8CE1-DF297C41778F}"/>
    <cellStyle name="Comma 6 2 4" xfId="3008" xr:uid="{4B26795A-374F-4311-8D54-4B5A6B6D0B8E}"/>
    <cellStyle name="Comma 6 2 5" xfId="5342" xr:uid="{89E0016A-B21E-4030-AFA9-8F8746CE3045}"/>
    <cellStyle name="Comma 6 3" xfId="957" xr:uid="{1776924A-5788-423A-B526-80FCCFDD5605}"/>
    <cellStyle name="Comma 6 3 2" xfId="2132" xr:uid="{5D7EC399-B3FF-4ABA-A1C2-FC72D52CE67C}"/>
    <cellStyle name="Comma 6 3 2 2" xfId="4475" xr:uid="{BFB1B826-B98E-42A4-B17B-C980776849CF}"/>
    <cellStyle name="Comma 6 3 2 3" xfId="6807" xr:uid="{03ED2018-4CA3-4EDE-83F1-9237070359CF}"/>
    <cellStyle name="Comma 6 3 3" xfId="3305" xr:uid="{B3BE130E-4DDA-46E1-A875-C65FF96E7A06}"/>
    <cellStyle name="Comma 6 3 4" xfId="5639" xr:uid="{BE44B242-DB83-4AE8-9990-504774DABC4B}"/>
    <cellStyle name="Comma 6 4" xfId="1549" xr:uid="{8BB63BF8-CD97-4434-B2FF-2076A7AF52A0}"/>
    <cellStyle name="Comma 6 4 2" xfId="3892" xr:uid="{1200CFC2-B817-4DFB-B253-47582F950663}"/>
    <cellStyle name="Comma 6 4 3" xfId="6224" xr:uid="{35C099B8-CA13-4A6E-BABF-7DE088A72DB0}"/>
    <cellStyle name="Comma 6 5" xfId="2722" xr:uid="{894F204E-67E5-474C-9170-0F14C6E8A2C5}"/>
    <cellStyle name="Comma 6 6" xfId="5056" xr:uid="{31B19BC2-6772-49E0-81A6-4712BABC6715}"/>
    <cellStyle name="Comma 6 7" xfId="7237" xr:uid="{20700F7C-F35D-40D8-ACB3-862553D73725}"/>
    <cellStyle name="Comma 7" xfId="654" xr:uid="{6911CB45-DDB9-407C-B8D5-9BDA49492E2C}"/>
    <cellStyle name="Comma 7 2" xfId="1244" xr:uid="{F4B72404-FF5C-4556-86A5-76FA50A34295}"/>
    <cellStyle name="Comma 7 3" xfId="7235" xr:uid="{918227BC-D4CD-48F0-A23A-AA3CC7EBC051}"/>
    <cellStyle name="Comma 8" xfId="661" xr:uid="{F28BB95C-DC94-46C6-9748-25C087F7DD27}"/>
    <cellStyle name="Comma 8 2" xfId="1250" xr:uid="{1274E112-8781-4DE0-9C09-DF8B7EDFB7EA}"/>
    <cellStyle name="Comma 8 2 2" xfId="2423" xr:uid="{81910094-B0B8-489D-9C2A-CFEF8EAAE68D}"/>
    <cellStyle name="Comma 8 2 2 2" xfId="4766" xr:uid="{460339AB-5FE5-44C7-922B-BE100CB74BD8}"/>
    <cellStyle name="Comma 8 2 2 3" xfId="7098" xr:uid="{538591BC-2EC0-4845-898D-833D407EA44C}"/>
    <cellStyle name="Comma 8 2 3" xfId="3596" xr:uid="{6ADE4B15-3A8A-495A-9353-A1C42599D0DD}"/>
    <cellStyle name="Comma 8 2 4" xfId="5930" xr:uid="{3FF26640-578E-4485-AB69-72C0BF115C3F}"/>
    <cellStyle name="Comma 8 3" xfId="1840" xr:uid="{56DC7FEE-7403-43DE-BE01-29C65409A9C5}"/>
    <cellStyle name="Comma 8 3 2" xfId="4183" xr:uid="{A17751D0-4C27-4488-A121-14FF390AC5C7}"/>
    <cellStyle name="Comma 8 3 3" xfId="6515" xr:uid="{03902110-6292-4EE3-9A55-F7265AB01348}"/>
    <cellStyle name="Comma 8 4" xfId="3013" xr:uid="{681F964A-F4F0-4E7A-B235-6D6C8CCF080E}"/>
    <cellStyle name="Comma 8 5" xfId="5347" xr:uid="{291497F4-ED9C-4026-A4CE-6F1B6921F233}"/>
    <cellStyle name="Comma 9" xfId="665" xr:uid="{A18125EE-D54E-4284-93D9-7523517E0AD9}"/>
    <cellStyle name="Comma 9 2" xfId="1843" xr:uid="{600A5C4B-6DDF-48CD-B062-B4788AC592C2}"/>
    <cellStyle name="Comma 9 2 2" xfId="4186" xr:uid="{167BFDF7-1ED8-430F-89A6-7048593AB893}"/>
    <cellStyle name="Comma 9 2 3" xfId="6518" xr:uid="{7B1CF44E-E99C-4D01-B498-F9A1F4D1E8CD}"/>
    <cellStyle name="Comma 9 3" xfId="3016" xr:uid="{0A0F5348-38D9-41DF-BAF9-2178A96C03F6}"/>
    <cellStyle name="Comma 9 4" xfId="5350" xr:uid="{D2AB9ED1-6203-4D16-B1AF-5687F6384B34}"/>
    <cellStyle name="Currency 2" xfId="78" xr:uid="{BAA921F1-3596-40D8-AC47-0C4C78728F9B}"/>
    <cellStyle name="Currency 3" xfId="84" xr:uid="{9EC32CFD-416D-46E1-8B5C-AB0CBEC4A059}"/>
    <cellStyle name="Hyperlink 2" xfId="7225" xr:uid="{4E2D09B2-9CDC-4B00-A302-B78F6FF56D97}"/>
    <cellStyle name="Hyperlink 3" xfId="7219" xr:uid="{A7E6D856-87A9-4A76-99A4-B98B578D5A29}"/>
    <cellStyle name="Neutral 2" xfId="7222" xr:uid="{FFD65F78-3D84-49E0-80BF-BD171E267A86}"/>
    <cellStyle name="Normal" xfId="0" builtinId="0"/>
    <cellStyle name="Normal 10" xfId="653" xr:uid="{65315BDA-2456-4D93-86D9-5849353C4F6A}"/>
    <cellStyle name="Normal 10 2" xfId="662" xr:uid="{426E83CB-36DD-4688-8FD9-733BF5BC38FF}"/>
    <cellStyle name="Normal 10 20" xfId="7182" xr:uid="{4CFE930D-E364-47B7-8847-22075D085C9D}"/>
    <cellStyle name="Normal 11" xfId="658" xr:uid="{2AE85FFC-BEF0-46CA-9AEA-39B317888D96}"/>
    <cellStyle name="Normal 11 2" xfId="7173" xr:uid="{C2B6AA33-6826-4BE5-B232-31B458C73908}"/>
    <cellStyle name="Normal 12" xfId="660" xr:uid="{7C04F34F-7099-474F-9892-08995FBFC206}"/>
    <cellStyle name="Normal 12 2" xfId="663" xr:uid="{DC97DAA4-7EF1-44FA-9A2D-B2A84A34345C}"/>
    <cellStyle name="Normal 12 2 2" xfId="1251" xr:uid="{D908E90C-90CD-4C1F-BDA4-6F7053B923FE}"/>
    <cellStyle name="Normal 12 2 2 2" xfId="2424" xr:uid="{AD4EDC96-1F51-4380-A1A0-F5FD21B3608F}"/>
    <cellStyle name="Normal 12 2 2 2 2" xfId="4767" xr:uid="{0FD30916-20D1-4D82-9F47-28678CC77FB2}"/>
    <cellStyle name="Normal 12 2 2 2 3" xfId="7099" xr:uid="{91100474-D8A5-4FF3-AE64-1A27DB64C82C}"/>
    <cellStyle name="Normal 12 2 2 3" xfId="3597" xr:uid="{AF1F5FBF-8FE4-4F76-8F15-C122E6487C42}"/>
    <cellStyle name="Normal 12 2 2 4" xfId="5931" xr:uid="{B53E1124-1478-4F2B-828E-4D31406D54B9}"/>
    <cellStyle name="Normal 12 2 3" xfId="1841" xr:uid="{DFAA1A02-F6EE-40E1-A08E-B3D11CAE4C14}"/>
    <cellStyle name="Normal 12 2 3 2" xfId="4184" xr:uid="{EE5BF804-AAD4-4B62-BCC5-26CF9282D722}"/>
    <cellStyle name="Normal 12 2 3 3" xfId="6516" xr:uid="{41ACA395-F69B-45EB-A3B0-B9CA7C3DF10B}"/>
    <cellStyle name="Normal 12 2 4" xfId="3014" xr:uid="{517291C1-9D86-4EA0-AF3D-2F4D6B26CD48}"/>
    <cellStyle name="Normal 12 2 5" xfId="5348" xr:uid="{F6F94ED2-47F4-4B66-8230-4EA05A9C29CE}"/>
    <cellStyle name="Normal 12 3" xfId="1249" xr:uid="{EEEA1F0F-AE3A-4CA3-891B-F5CF0DD3CC6E}"/>
    <cellStyle name="Normal 12 3 2" xfId="2422" xr:uid="{619764ED-AE32-46B7-B8BD-3D6460141AC0}"/>
    <cellStyle name="Normal 12 3 2 2" xfId="4765" xr:uid="{42719A35-FA26-4B11-B83F-ADB154DA48ED}"/>
    <cellStyle name="Normal 12 3 2 3" xfId="7097" xr:uid="{E01C7D5E-0295-48AA-B711-0F07C99A3318}"/>
    <cellStyle name="Normal 12 3 3" xfId="3595" xr:uid="{48A00EE9-9A21-4555-BAEF-4783ABBAD8B2}"/>
    <cellStyle name="Normal 12 3 4" xfId="5929" xr:uid="{84A060E2-BEF2-42B8-94AF-3626E7A9DF41}"/>
    <cellStyle name="Normal 12 4" xfId="1839" xr:uid="{EE58EBE4-7785-4AB0-8011-D4D4F9E6861E}"/>
    <cellStyle name="Normal 12 4 2" xfId="4182" xr:uid="{0FFB19B2-70DF-4376-9F28-118D79E2F499}"/>
    <cellStyle name="Normal 12 4 3" xfId="6514" xr:uid="{E45F19FD-6B39-479D-8E0A-C9D05E39C71C}"/>
    <cellStyle name="Normal 12 5" xfId="3012" xr:uid="{3DC38285-3AC4-4DAE-BCF2-16DD7888338E}"/>
    <cellStyle name="Normal 12 6" xfId="5346" xr:uid="{3B93FE88-C507-4D0A-9034-70077EDD127B}"/>
    <cellStyle name="Normal 13" xfId="664" xr:uid="{7EBAD5E0-08B2-4B52-A908-46CBD897B6D2}"/>
    <cellStyle name="Normal 13 2" xfId="1252" xr:uid="{CAD2C96B-10C9-4A17-9993-7F0012B5FB2B}"/>
    <cellStyle name="Normal 13 2 2" xfId="2425" xr:uid="{19820E8F-B917-407C-9CC0-A87682F8A42A}"/>
    <cellStyle name="Normal 13 2 2 2" xfId="4768" xr:uid="{A0DA97F3-5376-4ADD-9401-E2E8428ED5EF}"/>
    <cellStyle name="Normal 13 2 2 3" xfId="7100" xr:uid="{78E47918-5AA9-4B8D-A22D-97CEDC9EC5D1}"/>
    <cellStyle name="Normal 13 2 3" xfId="3598" xr:uid="{56A14E7C-AA4C-43CA-8EA9-FB4304A7722F}"/>
    <cellStyle name="Normal 13 2 4" xfId="5932" xr:uid="{C66A50BA-C24B-447A-9A11-79489A74C38C}"/>
    <cellStyle name="Normal 13 3" xfId="1842" xr:uid="{01CA8946-878C-4971-BC6F-39AF83CDC1E4}"/>
    <cellStyle name="Normal 13 3 2" xfId="4185" xr:uid="{D15BCED1-77B7-4A90-A507-4264CD05EE89}"/>
    <cellStyle name="Normal 13 3 3" xfId="6517" xr:uid="{7753EFF5-B360-4FC4-99CD-F2D8A289FD5B}"/>
    <cellStyle name="Normal 13 4" xfId="3015" xr:uid="{A5019B90-1CDC-4087-A25D-AAC8F0FB5B38}"/>
    <cellStyle name="Normal 13 5" xfId="5349" xr:uid="{F05D7569-A5DB-48B2-A139-3B90AD2F977B}"/>
    <cellStyle name="Normal 14" xfId="1254" xr:uid="{F03C5214-B286-4042-A8C3-D43FEF296853}"/>
    <cellStyle name="Normal 14 2" xfId="8" xr:uid="{00000000-0005-0000-0000-000005000000}"/>
    <cellStyle name="Normal 14 2 10" xfId="7186" xr:uid="{1573AF98-B46A-47AD-BF9B-D7666AF83B1C}"/>
    <cellStyle name="Normal 14 2 11" xfId="7200" xr:uid="{4F823248-FE7F-4D8B-B79A-BDBF97F574EC}"/>
    <cellStyle name="Normal 14 2 12" xfId="7125" xr:uid="{F0687EA1-411F-4379-8E7C-079447D74408}"/>
    <cellStyle name="Normal 14 2 13" xfId="7123" xr:uid="{D816C76F-94FE-4A0A-AF87-363D1775DEAB}"/>
    <cellStyle name="Normal 14 2 14" xfId="7130" xr:uid="{F98EBCCF-46A1-42CE-AF8A-01CF62D12569}"/>
    <cellStyle name="Normal 14 2 15" xfId="7176" xr:uid="{6A19E453-AAC1-4840-86C3-110580C72107}"/>
    <cellStyle name="Normal 14 2 16" xfId="7151" xr:uid="{C7615CF2-3598-4419-86BF-1A49A0EBCE08}"/>
    <cellStyle name="Normal 14 2 2" xfId="2426" xr:uid="{561EDBAB-9B04-4F2D-A1EA-BB5CA7C3667E}"/>
    <cellStyle name="Normal 14 2 3" xfId="7101" xr:uid="{E332F94F-1A88-4F70-A5E5-A10B80393130}"/>
    <cellStyle name="Normal 14 2 4" xfId="7147" xr:uid="{24A9A23D-AD2E-4DD4-B121-2C52E0199CB6}"/>
    <cellStyle name="Normal 14 2 5" xfId="7195" xr:uid="{FAE74C4B-1821-49D9-A3D9-1EC132A385A8}"/>
    <cellStyle name="Normal 14 2 6" xfId="7134" xr:uid="{501AA631-AE80-4B4C-9334-E97191BDCEAF}"/>
    <cellStyle name="Normal 14 2 7" xfId="7161" xr:uid="{419CD6ED-1C91-48C4-8E28-4D32E6B6627B}"/>
    <cellStyle name="Normal 14 2 8" xfId="7180" xr:uid="{1BFEC747-1D54-4BF3-A3B4-728DFB73A40C}"/>
    <cellStyle name="Normal 14 2 9" xfId="7165" xr:uid="{908FF198-C1E2-4E49-BD7D-EBD95A319D4E}"/>
    <cellStyle name="Normal 14 3" xfId="3599" xr:uid="{CDE2910D-FAFA-4FA4-B379-295227B70E3C}"/>
    <cellStyle name="Normal 14 4" xfId="5933" xr:uid="{36BDAD92-34FE-405F-91B0-41C7A3237222}"/>
    <cellStyle name="Normal 15" xfId="1257" xr:uid="{87EB58EA-D1E5-47E7-AF53-A2CA9F4A8AA6}"/>
    <cellStyle name="Normal 15 2" xfId="3601" xr:uid="{401239A2-2E1E-4844-949F-4683F955C6E3}"/>
    <cellStyle name="Normal 15 3" xfId="5935" xr:uid="{5FF2F794-2381-4DF5-AA1E-4F8ADBC917FA}"/>
    <cellStyle name="Normal 16" xfId="20" xr:uid="{88E27E24-1565-4D2F-B1E4-0E717F4B9CCD}"/>
    <cellStyle name="Normal 16 2" xfId="4770" xr:uid="{BA2FD05F-FBA5-442A-89B9-DC51EC42E313}"/>
    <cellStyle name="Normal 17" xfId="7216" xr:uid="{0B4B58D4-B3E6-4AED-BC8B-B648E10B839F}"/>
    <cellStyle name="Normal 18" xfId="7223" xr:uid="{A43AC9A5-FBDA-4263-8923-A3E227B5B8AE}"/>
    <cellStyle name="Normal 18 2" xfId="7220" xr:uid="{CBF7E985-CB6A-465A-A1DF-FC3B707F5F67}"/>
    <cellStyle name="Normal 18 2 2" xfId="7224" xr:uid="{2DE31967-69BF-42EF-8018-544950A3E00D}"/>
    <cellStyle name="Normal 2" xfId="4" xr:uid="{00000000-0005-0000-0000-000006000000}"/>
    <cellStyle name="Normal 2 2" xfId="7" xr:uid="{00000000-0005-0000-0000-000007000000}"/>
    <cellStyle name="Normal 2 2 10" xfId="17" xr:uid="{C6610902-A137-4FE8-A02D-48A26C39D452}"/>
    <cellStyle name="Normal 2 2 11" xfId="7113" xr:uid="{322DF7D5-AEBF-47EE-9EC5-C59441323C41}"/>
    <cellStyle name="Normal 2 2 12" xfId="7136" xr:uid="{4BFEA570-BA82-4F52-80AB-F7CB35C06123}"/>
    <cellStyle name="Normal 2 2 13" xfId="7140" xr:uid="{73C7FBBC-BC21-40E5-BB87-DBBA961A573D}"/>
    <cellStyle name="Normal 2 2 14" xfId="7185" xr:uid="{470F1A56-F212-4BF3-AF65-049141866AB5}"/>
    <cellStyle name="Normal 2 2 15" xfId="7188" xr:uid="{6A351AAF-C506-4796-8293-873BDD3A9927}"/>
    <cellStyle name="Normal 2 2 2" xfId="670" xr:uid="{381A492E-25A6-4BFF-B0AD-39E9CA4BE7C5}"/>
    <cellStyle name="Normal 2 2 2 2" xfId="1256" xr:uid="{414FCAA9-6629-4C40-8F9A-466AF71CAE4A}"/>
    <cellStyle name="Normal 2 2 2 3" xfId="7117" xr:uid="{091393EE-BCF2-4429-B8B2-8DFD8648C279}"/>
    <cellStyle name="Normal 2 2 2 4" xfId="7189" xr:uid="{E19EADF6-7072-4D42-AEE2-0FF6A359DD61}"/>
    <cellStyle name="Normal 2 2 3" xfId="7122" xr:uid="{AAB4C1E1-52A9-4540-B724-CDF75465444F}"/>
    <cellStyle name="Normal 2 2 4" xfId="7158" xr:uid="{F1B3BF9C-21CB-4670-BC1E-A018F91AEBE9}"/>
    <cellStyle name="Normal 2 2 5" xfId="7164" xr:uid="{E82C687A-E1A4-4D2E-91D4-0BB2C7960007}"/>
    <cellStyle name="Normal 2 2 6" xfId="7115" xr:uid="{DBCF8BEA-F59A-4A94-9B54-4E7B77DFE449}"/>
    <cellStyle name="Normal 2 2 7" xfId="7183" xr:uid="{FB9F2C7C-5370-4A55-B9E1-B6301977D3D1}"/>
    <cellStyle name="Normal 2 2 8" xfId="7184" xr:uid="{A4DC7A82-838B-4EC7-8F74-DCA7931B653C}"/>
    <cellStyle name="Normal 2 2 9" xfId="7198" xr:uid="{17E3F912-FDB1-4328-9AF1-A5388878673E}"/>
    <cellStyle name="Normal 2 3" xfId="1253" xr:uid="{766F635F-EBAE-47D0-8BFF-EC951761D1D2}"/>
    <cellStyle name="Normal 2 3 2" xfId="2433" xr:uid="{AE29FAA2-7D5E-4B2A-98D8-2920AE369C3B}"/>
    <cellStyle name="Normal 2 3 3" xfId="7236" xr:uid="{9B4E4955-E92B-4818-9678-EC67E16AD8FC}"/>
    <cellStyle name="Normal 2 4" xfId="7199" xr:uid="{40691FBC-FE1C-4715-82C8-D0A45CCB1BDE}"/>
    <cellStyle name="Normal 2 4 2" xfId="7242" xr:uid="{E58D36D0-5219-48E6-A37C-1636F70ED5A3}"/>
    <cellStyle name="Normal 2 4 3" xfId="7226" xr:uid="{82C1E529-327D-4471-B1B0-81B267DB035D}"/>
    <cellStyle name="Normal 3" xfId="6" xr:uid="{00000000-0005-0000-0000-000008000000}"/>
    <cellStyle name="Normal 3 10" xfId="7168" xr:uid="{B46F030D-7DFD-42EE-B66A-1F5BABEE5768}"/>
    <cellStyle name="Normal 3 11" xfId="7196" xr:uid="{DE1DC4A5-1A92-43DD-9DE0-B917608BAE13}"/>
    <cellStyle name="Normal 3 12" xfId="7156" xr:uid="{758A15C9-E311-4262-AB6D-BDE4365ABF45}"/>
    <cellStyle name="Normal 3 13" xfId="7178" xr:uid="{7A08ECCE-3FAC-48C2-9068-0291397F7FBE}"/>
    <cellStyle name="Normal 3 14" xfId="7126" xr:uid="{9B897A90-EEF4-4211-A968-D8A63FF0214B}"/>
    <cellStyle name="Normal 3 15" xfId="7187" xr:uid="{6B78BF48-BD0C-44ED-AADD-71A269856F3B}"/>
    <cellStyle name="Normal 3 16" xfId="7191" xr:uid="{7350F428-45E4-4444-B581-DFAF306E8065}"/>
    <cellStyle name="Normal 3 17" xfId="7160" xr:uid="{FE8F6049-00D0-4938-821F-91E687F7E4A3}"/>
    <cellStyle name="Normal 3 18" xfId="7152" xr:uid="{27A1C5AF-A701-425C-8861-BADCBB800D27}"/>
    <cellStyle name="Normal 3 2" xfId="14" xr:uid="{00000000-0005-0000-0000-000009000000}"/>
    <cellStyle name="Normal 3 2 2" xfId="16" xr:uid="{C10A2663-F4E1-45E3-91A6-3864608D904C}"/>
    <cellStyle name="Normal 3 2 2 2" xfId="3603" xr:uid="{E7A9EB3F-F56B-4DEB-9946-5B7833BDE95A}"/>
    <cellStyle name="Normal 3 2 2 3" xfId="5936" xr:uid="{0C11CAB6-59C9-444B-988A-BECC99054627}"/>
    <cellStyle name="Normal 3 3" xfId="24" xr:uid="{4F6A4EDB-5B1B-4F90-AAEE-9B1A72EB3B5E}"/>
    <cellStyle name="Normal 3 4" xfId="18" xr:uid="{DEB0A2A4-5C73-4E40-B60D-31303373F2DC}"/>
    <cellStyle name="Normal 3 5" xfId="7107" xr:uid="{2B64C7A4-6E71-4F9B-A66A-532DE469275F}"/>
    <cellStyle name="Normal 3 5 2" xfId="7238" xr:uid="{57B15175-A3B1-4096-B707-266E53BA6868}"/>
    <cellStyle name="Normal 3 5 3" xfId="7232" xr:uid="{9C049FBE-1F77-4EA9-B12C-300C34DFC81D}"/>
    <cellStyle name="Normal 3 6" xfId="7110" xr:uid="{6FC6E195-9EED-401F-B653-2D7E677B7D56}"/>
    <cellStyle name="Normal 3 7" xfId="7124" xr:uid="{490A4AD5-45B5-4DF4-9C4A-0036597A9B15}"/>
    <cellStyle name="Normal 3 8" xfId="7139" xr:uid="{AEC63F45-A22C-4DB2-BE6E-7332B3A0E7FA}"/>
    <cellStyle name="Normal 3 9" xfId="7138" xr:uid="{5AC68622-1BB1-4DD8-939A-F64D8FD0F292}"/>
    <cellStyle name="Normal 35" xfId="7103" xr:uid="{F6B35A56-EA8F-4646-B3B8-8B66879AC86B}"/>
    <cellStyle name="Normal 4" xfId="15" xr:uid="{00000000-0005-0000-0000-00000A000000}"/>
    <cellStyle name="Normal 4 10" xfId="7133" xr:uid="{EA80B9A7-0380-4C02-B151-394FE5712D0B}"/>
    <cellStyle name="Normal 4 11" xfId="7192" xr:uid="{EED923B9-C639-433D-B306-E0BBAB34032C}"/>
    <cellStyle name="Normal 4 12" xfId="7149" xr:uid="{D89608A3-285B-48AC-8075-F14B05430E15}"/>
    <cellStyle name="Normal 4 13" xfId="7111" xr:uid="{1934B4E9-1119-4442-BFD3-52E4AD7EBD67}"/>
    <cellStyle name="Normal 4 14" xfId="7118" xr:uid="{553BD00A-F6C5-41FC-B6F3-366609360FD1}"/>
    <cellStyle name="Normal 4 15" xfId="7127" xr:uid="{BC372A17-0E4C-43A6-91D4-5BC97A16807A}"/>
    <cellStyle name="Normal 4 16" xfId="7174" xr:uid="{DA0B2C62-431A-4EE2-94DF-CD91B3A7318F}"/>
    <cellStyle name="Normal 4 17" xfId="7114" xr:uid="{B870C0EA-5DE5-4BEC-80AA-77753529F10A}"/>
    <cellStyle name="Normal 4 18" xfId="7143" xr:uid="{7F25C6C0-7ED7-482F-AA9D-222B5E0F1A69}"/>
    <cellStyle name="Normal 4 19" xfId="7197" xr:uid="{A3E4CA80-F3F9-4FC7-A487-1FCC442F8B7D}"/>
    <cellStyle name="Normal 4 2" xfId="19" xr:uid="{D61CA79B-A476-4FBD-9CA0-DA662EFCAF2D}"/>
    <cellStyle name="Normal 4 2 10" xfId="7194" xr:uid="{4E56B205-D36F-4E54-9E35-31850E9A338C}"/>
    <cellStyle name="Normal 4 2 11" xfId="7177" xr:uid="{474E58B0-2D96-4B64-8D3C-84A130ABDE63}"/>
    <cellStyle name="Normal 4 2 12" xfId="7148" xr:uid="{D4E30E9B-5A7C-414D-9955-3E6B30AE182A}"/>
    <cellStyle name="Normal 4 2 13" xfId="7144" xr:uid="{F82DDCE8-DA37-498C-BB3E-539E45E5F170}"/>
    <cellStyle name="Normal 4 2 14" xfId="7141" xr:uid="{11F9193C-2BB9-4311-A029-9D629C89F44C}"/>
    <cellStyle name="Normal 4 2 15" xfId="7157" xr:uid="{9B4F6C3B-D910-4EA2-A1F9-0A8DF8057D16}"/>
    <cellStyle name="Normal 4 2 2" xfId="666" xr:uid="{A15125A7-622A-4A20-9573-32E957162DF4}"/>
    <cellStyle name="Normal 4 2 2 2" xfId="7203" xr:uid="{85D44CC6-5E11-4FF8-828E-B10968FD8747}"/>
    <cellStyle name="Normal 4 2 2 3" xfId="7202" xr:uid="{A531DFF5-5E31-4F01-8494-020C04F99EA3}"/>
    <cellStyle name="Normal 4 2 3" xfId="7120" xr:uid="{AC0EE2E8-BFC4-41CC-9802-9BD8E3AC478A}"/>
    <cellStyle name="Normal 4 2 4" xfId="7153" xr:uid="{95429298-4E51-4B7E-A624-F94AEBAECE78}"/>
    <cellStyle name="Normal 4 2 4 2" xfId="7240" xr:uid="{919414E3-6BA3-4389-9B99-6958696CB334}"/>
    <cellStyle name="Normal 4 2 4 3" xfId="7229" xr:uid="{0521E6ED-F2E3-4245-8018-1763E92194D6}"/>
    <cellStyle name="Normal 4 2 5" xfId="7150" xr:uid="{3B6A6DD4-9BE1-4B2B-AEDE-CF7A50DFFE54}"/>
    <cellStyle name="Normal 4 2 6" xfId="7179" xr:uid="{5302E637-D214-4790-86E0-21B39B40250C}"/>
    <cellStyle name="Normal 4 2 7" xfId="7159" xr:uid="{902781DA-BC32-48D1-9FF8-D380482C1949}"/>
    <cellStyle name="Normal 4 2 8" xfId="7145" xr:uid="{983A15DE-B691-4C87-930F-AA4D15D92933}"/>
    <cellStyle name="Normal 4 2 9" xfId="7172" xr:uid="{16C0203F-C9CE-4B26-AF9E-7521F850F773}"/>
    <cellStyle name="Normal 4 20" xfId="7146" xr:uid="{8A25B2FA-5999-49E8-80F8-8F5BD570E14E}"/>
    <cellStyle name="Normal 4 21" xfId="7190" xr:uid="{6CA1601C-C3F0-47EC-AC2B-E73A8611B0B0}"/>
    <cellStyle name="Normal 4 3" xfId="667" xr:uid="{D8F386CD-24F6-4A01-827C-80CA390F94BD}"/>
    <cellStyle name="Normal 4 3 2" xfId="1844" xr:uid="{F830744F-1B74-4A29-B328-1E61C0CA2CB0}"/>
    <cellStyle name="Normal 4 3 2 2" xfId="4187" xr:uid="{BB6C36EB-B245-493A-80AD-4F9D8B595626}"/>
    <cellStyle name="Normal 4 3 2 3" xfId="6519" xr:uid="{6106E05E-5EDA-4D72-91E8-0D548DFBB509}"/>
    <cellStyle name="Normal 4 3 3" xfId="3017" xr:uid="{2C99F601-512F-4E20-A76E-30468F18B8F0}"/>
    <cellStyle name="Normal 4 3 4" xfId="5351" xr:uid="{79AE32FF-465F-4A85-AD9C-26C02486124F}"/>
    <cellStyle name="Normal 4 4" xfId="1263" xr:uid="{FEBA37D3-1E54-4BBA-9947-FE51017DCA3D}"/>
    <cellStyle name="Normal 4 5" xfId="1260" xr:uid="{1B5EF3A8-C708-41A3-80EE-DD7B4B223BFC}"/>
    <cellStyle name="Normal 4 5 2" xfId="3605" xr:uid="{15B229AB-FAA4-4239-AEC9-E2CE1EFEF6BE}"/>
    <cellStyle name="Normal 4 5 3" xfId="5937" xr:uid="{57C01915-6A54-4F17-99AD-A9AD123A2EAB}"/>
    <cellStyle name="Normal 4 6" xfId="76" xr:uid="{FDC225EA-EB3E-4FBE-B59A-733BAC884370}"/>
    <cellStyle name="Normal 4 7" xfId="668" xr:uid="{3B30E20D-089B-4137-B8E5-A26ABADBD2D3}"/>
    <cellStyle name="Normal 4 8" xfId="7108" xr:uid="{864B38AA-539C-4F06-A80C-CE5EB59980D4}"/>
    <cellStyle name="Normal 4 9" xfId="7109" xr:uid="{7872C15D-14CD-4F1E-A2BC-3F8E5AB1AB03}"/>
    <cellStyle name="Normal 5" xfId="75" xr:uid="{219CC8B7-09A5-415C-A1F2-FD16370FB3C0}"/>
    <cellStyle name="Normal 5 10" xfId="176" xr:uid="{69797F66-A474-4512-B718-732F49BDE86B}"/>
    <cellStyle name="Normal 5 10 2" xfId="243" xr:uid="{5DDF43D8-E5AF-4611-A0A9-77D779018088}"/>
    <cellStyle name="Normal 5 10 2 2" xfId="529" xr:uid="{C207931B-67D0-4E61-8FD1-A465E9F4B691}"/>
    <cellStyle name="Normal 5 10 2 2 2" xfId="1120" xr:uid="{44BB70A9-8A88-4EEF-AA90-6759A6BCD611}"/>
    <cellStyle name="Normal 5 10 2 2 2 2" xfId="2295" xr:uid="{B5E9D8C7-B91E-4FAA-8D95-45F8820FA7AC}"/>
    <cellStyle name="Normal 5 10 2 2 2 2 2" xfId="4638" xr:uid="{6B5FF974-8675-44EF-85D4-5031847584DE}"/>
    <cellStyle name="Normal 5 10 2 2 2 2 3" xfId="6970" xr:uid="{5EC9FEF9-CB10-491E-8FAE-55457C8584E4}"/>
    <cellStyle name="Normal 5 10 2 2 2 3" xfId="3468" xr:uid="{8579254C-F9B6-45ED-ACEA-758445E34010}"/>
    <cellStyle name="Normal 5 10 2 2 2 4" xfId="5802" xr:uid="{6C0D096A-1F6C-46C3-9A42-631A2501E502}"/>
    <cellStyle name="Normal 5 10 2 2 3" xfId="1712" xr:uid="{65630AD3-345D-43D2-9D38-B87981F1FC12}"/>
    <cellStyle name="Normal 5 10 2 2 3 2" xfId="4055" xr:uid="{BEAB6272-90B0-4C86-919B-AFC48470525A}"/>
    <cellStyle name="Normal 5 10 2 2 3 3" xfId="6387" xr:uid="{3091D4D3-9121-4AFA-88C6-FE03F6B79691}"/>
    <cellStyle name="Normal 5 10 2 2 4" xfId="2885" xr:uid="{DB56C205-A50C-4E9E-8C0E-58098BBF450B}"/>
    <cellStyle name="Normal 5 10 2 2 5" xfId="5219" xr:uid="{D53C0998-5CAF-4418-960E-E428A6E1BFE9}"/>
    <cellStyle name="Normal 5 10 2 3" xfId="834" xr:uid="{85A7E981-44A9-42FD-AA6C-F4D68E7ED352}"/>
    <cellStyle name="Normal 5 10 2 3 2" xfId="2009" xr:uid="{648E8DEF-F112-4E3D-B52D-619EDEE6B129}"/>
    <cellStyle name="Normal 5 10 2 3 2 2" xfId="4352" xr:uid="{3CC54513-5BCA-46E7-BC19-473662D7D9C4}"/>
    <cellStyle name="Normal 5 10 2 3 2 3" xfId="6684" xr:uid="{C98B362B-87B3-4487-A775-0B55A8485DA4}"/>
    <cellStyle name="Normal 5 10 2 3 3" xfId="3182" xr:uid="{B631D54C-2834-4787-B37F-AF7CAF47D1E7}"/>
    <cellStyle name="Normal 5 10 2 3 4" xfId="5516" xr:uid="{31B51E65-19D1-4830-85A9-2AB6BF598CA2}"/>
    <cellStyle name="Normal 5 10 2 4" xfId="1426" xr:uid="{EB250C38-A9A6-4AE0-8637-DE03FBAC4377}"/>
    <cellStyle name="Normal 5 10 2 4 2" xfId="3769" xr:uid="{AEA2D539-380F-40BC-A50A-59E906F8D1FF}"/>
    <cellStyle name="Normal 5 10 2 4 3" xfId="6101" xr:uid="{10C385E6-C234-40ED-AA10-6A982D680AAA}"/>
    <cellStyle name="Normal 5 10 2 5" xfId="2599" xr:uid="{88C32224-5D2D-4C7B-9238-CFC2A4B3081F}"/>
    <cellStyle name="Normal 5 10 2 6" xfId="4933" xr:uid="{AC7B96B0-7FD5-4807-9B76-50B49691F201}"/>
    <cellStyle name="Normal 5 10 3" xfId="462" xr:uid="{71438C56-2CB0-4A4B-A4AD-04FD541B2880}"/>
    <cellStyle name="Normal 5 10 3 2" xfId="1053" xr:uid="{41CB13D8-6A26-4B94-9EFB-B30C09E6D7F6}"/>
    <cellStyle name="Normal 5 10 3 2 2" xfId="2228" xr:uid="{C08CC8E0-87A9-4E57-81F1-FAA9D1B939FA}"/>
    <cellStyle name="Normal 5 10 3 2 2 2" xfId="4571" xr:uid="{2700DDA6-D6B6-4077-883C-4AE91B2C6605}"/>
    <cellStyle name="Normal 5 10 3 2 2 3" xfId="6903" xr:uid="{93BBCC3B-9CC0-4649-BD9B-13E6C16C68CF}"/>
    <cellStyle name="Normal 5 10 3 2 3" xfId="3401" xr:uid="{E9708481-E8C2-4700-A12B-5573421E0272}"/>
    <cellStyle name="Normal 5 10 3 2 4" xfId="5735" xr:uid="{97C44EE6-089B-4FEF-84B6-B54147166340}"/>
    <cellStyle name="Normal 5 10 3 3" xfId="1645" xr:uid="{2BEFE515-9FB8-4BE9-8B10-6D57B4544CF4}"/>
    <cellStyle name="Normal 5 10 3 3 2" xfId="3988" xr:uid="{15D78827-A1E5-4D01-9764-130A4B0C4604}"/>
    <cellStyle name="Normal 5 10 3 3 3" xfId="6320" xr:uid="{E846756C-C952-4E0B-AE70-1918581B9FD5}"/>
    <cellStyle name="Normal 5 10 3 4" xfId="2818" xr:uid="{4DA8EC1A-31E0-4B0A-B408-1F246999D410}"/>
    <cellStyle name="Normal 5 10 3 5" xfId="5152" xr:uid="{B2E8B724-8DF8-409D-B1E8-F8127EF4C7AE}"/>
    <cellStyle name="Normal 5 10 4" xfId="767" xr:uid="{F4618B47-2A13-4232-821F-0A9C19910EF1}"/>
    <cellStyle name="Normal 5 10 4 2" xfId="1942" xr:uid="{BAC0381E-538B-4D47-8C06-928817A4E2F4}"/>
    <cellStyle name="Normal 5 10 4 2 2" xfId="4285" xr:uid="{612B8EA2-7E2F-4C6B-8E30-62B31C2F2CD9}"/>
    <cellStyle name="Normal 5 10 4 2 3" xfId="6617" xr:uid="{34D6B2E2-B82D-4ECA-BEC8-FDBC7D28FA80}"/>
    <cellStyle name="Normal 5 10 4 3" xfId="3115" xr:uid="{91F5E02E-7C63-4919-A811-4F305435B4AA}"/>
    <cellStyle name="Normal 5 10 4 4" xfId="5449" xr:uid="{A3595CF7-4403-478C-9B01-3FDC8AE998F0}"/>
    <cellStyle name="Normal 5 10 5" xfId="1359" xr:uid="{1EA74D21-4F79-413F-9E17-E7383D8B2252}"/>
    <cellStyle name="Normal 5 10 5 2" xfId="3702" xr:uid="{66ECBE14-EED6-4999-845C-5E2A656BAA45}"/>
    <cellStyle name="Normal 5 10 5 3" xfId="6034" xr:uid="{A29AC142-0EF1-4EEB-A987-F0B2D0AF6BEE}"/>
    <cellStyle name="Normal 5 10 6" xfId="2532" xr:uid="{0C86BFC5-0F79-4038-8690-1566A892B01B}"/>
    <cellStyle name="Normal 5 10 7" xfId="4866" xr:uid="{70557EA7-4F30-4078-9693-0CB5D4CC02C1}"/>
    <cellStyle name="Normal 5 11" xfId="338" xr:uid="{8CDC7EE2-3D93-4254-BAE3-037F6B215D74}"/>
    <cellStyle name="Normal 5 11 2" xfId="624" xr:uid="{6EEC764F-FF4F-4A08-AC4E-7FB7AA7B9E8A}"/>
    <cellStyle name="Normal 5 11 2 2" xfId="1215" xr:uid="{02F530D8-C972-42F5-A010-E591CA42F1F0}"/>
    <cellStyle name="Normal 5 11 2 2 2" xfId="2390" xr:uid="{9CB650B2-8ADC-4E79-A904-16EE097B1829}"/>
    <cellStyle name="Normal 5 11 2 2 2 2" xfId="4733" xr:uid="{82A94C6C-EF45-4EF8-A91D-ABE264099442}"/>
    <cellStyle name="Normal 5 11 2 2 2 3" xfId="7065" xr:uid="{1080533A-CA47-4323-87F8-C412E2A3D754}"/>
    <cellStyle name="Normal 5 11 2 2 3" xfId="3563" xr:uid="{8A99C554-3AF5-44A7-AC1A-0DF288C08ED1}"/>
    <cellStyle name="Normal 5 11 2 2 4" xfId="5897" xr:uid="{BD73340E-EADB-4B22-AC5D-3BCD1D3318C9}"/>
    <cellStyle name="Normal 5 11 2 3" xfId="1807" xr:uid="{89F67FFD-7AD8-4106-B7CF-554973AF403D}"/>
    <cellStyle name="Normal 5 11 2 3 2" xfId="4150" xr:uid="{07123AE9-089B-4CB9-BD9C-21D77E5B4487}"/>
    <cellStyle name="Normal 5 11 2 3 3" xfId="6482" xr:uid="{D6E09BA6-3011-4D0E-900F-89E980804DD0}"/>
    <cellStyle name="Normal 5 11 2 4" xfId="2980" xr:uid="{B4EACB3E-5E87-4C71-BBDE-8E34408757D1}"/>
    <cellStyle name="Normal 5 11 2 5" xfId="5314" xr:uid="{F94FE702-83CF-4AC8-A176-9A9ACDFB1F98}"/>
    <cellStyle name="Normal 5 11 3" xfId="929" xr:uid="{92855E88-51CA-4451-BA86-3D82419170F1}"/>
    <cellStyle name="Normal 5 11 3 2" xfId="2104" xr:uid="{EB6FDE53-6564-4138-A9FB-0E88BEBBECF5}"/>
    <cellStyle name="Normal 5 11 3 2 2" xfId="4447" xr:uid="{A3BBDD72-D517-4D9F-93A5-C33C297E90D4}"/>
    <cellStyle name="Normal 5 11 3 2 3" xfId="6779" xr:uid="{3819376D-B121-424F-8557-C443DA2DF777}"/>
    <cellStyle name="Normal 5 11 3 3" xfId="3277" xr:uid="{FC4D8E5B-FD5E-4FAE-BB5C-F17D027C1CED}"/>
    <cellStyle name="Normal 5 11 3 4" xfId="5611" xr:uid="{14B80B39-E796-44BD-9098-FF73FFDC4686}"/>
    <cellStyle name="Normal 5 11 4" xfId="1521" xr:uid="{31486D3F-16B9-4F03-8E36-A639A91D1A7B}"/>
    <cellStyle name="Normal 5 11 4 2" xfId="3864" xr:uid="{02802167-4118-427F-89E3-6BF44D84CF93}"/>
    <cellStyle name="Normal 5 11 4 3" xfId="6196" xr:uid="{1FCEC405-28C5-431D-B14B-40892FD6E11C}"/>
    <cellStyle name="Normal 5 11 5" xfId="2694" xr:uid="{E6F0FB0F-8886-4FB9-8AB8-B1C86FB218DF}"/>
    <cellStyle name="Normal 5 11 6" xfId="5028" xr:uid="{092A5448-E69F-4115-B3A2-E093A8309907}"/>
    <cellStyle name="Normal 5 12" xfId="203" xr:uid="{81FA9165-88B9-4356-8278-D8AC6D881E19}"/>
    <cellStyle name="Normal 5 12 2" xfId="489" xr:uid="{9AE069AE-DE30-454E-A96C-1EE288CEFF33}"/>
    <cellStyle name="Normal 5 12 2 2" xfId="1080" xr:uid="{9CB2059B-F87C-48F1-8D5B-3F74C13C4802}"/>
    <cellStyle name="Normal 5 12 2 2 2" xfId="2255" xr:uid="{C236E456-9B73-440F-97F2-CF43F27A35A7}"/>
    <cellStyle name="Normal 5 12 2 2 2 2" xfId="4598" xr:uid="{8D5EA317-4E13-46E9-89F1-AC26BDB64334}"/>
    <cellStyle name="Normal 5 12 2 2 2 3" xfId="6930" xr:uid="{8CD12D36-38A5-45BB-A6E9-F6F9A040C144}"/>
    <cellStyle name="Normal 5 12 2 2 3" xfId="3428" xr:uid="{978044BD-B8D5-4836-A853-C5473CF90CE2}"/>
    <cellStyle name="Normal 5 12 2 2 4" xfId="5762" xr:uid="{AEDC1CFF-94F2-490C-A839-1EFA38A41E49}"/>
    <cellStyle name="Normal 5 12 2 3" xfId="1672" xr:uid="{02D83E04-025F-4C17-8F3D-94E7B5367A44}"/>
    <cellStyle name="Normal 5 12 2 3 2" xfId="4015" xr:uid="{D353646A-6750-480E-BA1F-8F0CD4F05DFB}"/>
    <cellStyle name="Normal 5 12 2 3 3" xfId="6347" xr:uid="{CC7449D4-B1AB-49A4-8A14-E975B0A99D00}"/>
    <cellStyle name="Normal 5 12 2 4" xfId="2845" xr:uid="{846A2632-DDFD-4149-B891-A98FD4E6A017}"/>
    <cellStyle name="Normal 5 12 2 5" xfId="5179" xr:uid="{AF2BC018-31E1-4952-B4FF-04226123EA12}"/>
    <cellStyle name="Normal 5 12 3" xfId="794" xr:uid="{27C29C17-4C9E-4A7F-A612-7184BFD4C8EF}"/>
    <cellStyle name="Normal 5 12 3 2" xfId="1969" xr:uid="{4F0A8425-4244-48C4-BFEE-F13B7EC32A03}"/>
    <cellStyle name="Normal 5 12 3 2 2" xfId="4312" xr:uid="{86D3EE09-8260-4039-B1A5-A0E31A235EFB}"/>
    <cellStyle name="Normal 5 12 3 2 3" xfId="6644" xr:uid="{5FE46431-45EA-405C-9332-E33346337B5C}"/>
    <cellStyle name="Normal 5 12 3 3" xfId="3142" xr:uid="{CB723DCC-D374-4F26-AC51-1C6AC67C3156}"/>
    <cellStyle name="Normal 5 12 3 4" xfId="5476" xr:uid="{8F4ADEA1-6CA3-41F5-A987-5E92604CA10F}"/>
    <cellStyle name="Normal 5 12 4" xfId="1386" xr:uid="{203F9C31-203D-49DD-AA5E-E4297B131521}"/>
    <cellStyle name="Normal 5 12 4 2" xfId="3729" xr:uid="{D06D35E6-1121-4412-95A0-1EE60717383B}"/>
    <cellStyle name="Normal 5 12 4 3" xfId="6061" xr:uid="{88DC106C-AB44-45C0-84F6-C77AD4BD99FB}"/>
    <cellStyle name="Normal 5 12 5" xfId="2559" xr:uid="{271D0861-CC79-4708-9D21-623435E6C4C1}"/>
    <cellStyle name="Normal 5 12 6" xfId="4893" xr:uid="{C813E795-FE31-49C9-8B20-32BFFC2F3375}"/>
    <cellStyle name="Normal 5 13" xfId="367" xr:uid="{B4822178-1D5C-49DA-A415-A00B90B5BD0D}"/>
    <cellStyle name="Normal 5 13 2" xfId="958" xr:uid="{68B24850-48A3-4192-A3FE-F48F44AAE132}"/>
    <cellStyle name="Normal 5 13 2 2" xfId="2133" xr:uid="{EE407EDE-6AF6-4C3E-B12F-26DB81E99365}"/>
    <cellStyle name="Normal 5 13 2 2 2" xfId="4476" xr:uid="{9063AB4D-C2BD-4564-8C9C-673E6D73B046}"/>
    <cellStyle name="Normal 5 13 2 2 3" xfId="6808" xr:uid="{B6883F3B-5E38-4841-BDA4-7D5A9661DA4E}"/>
    <cellStyle name="Normal 5 13 2 3" xfId="3306" xr:uid="{A7366CD7-5A4A-4DA3-B16F-30398A8BAD1E}"/>
    <cellStyle name="Normal 5 13 2 4" xfId="5640" xr:uid="{AB0D1C5C-5DC9-41BA-A71B-96A64EB3DED6}"/>
    <cellStyle name="Normal 5 13 3" xfId="1550" xr:uid="{44E4472F-876F-4EAE-86F0-A207872997FE}"/>
    <cellStyle name="Normal 5 13 3 2" xfId="3893" xr:uid="{7B151961-F680-4317-932F-5D3BC4387806}"/>
    <cellStyle name="Normal 5 13 3 3" xfId="6225" xr:uid="{A8A8E0A7-2046-4AA4-AC9A-4E11B5D4224D}"/>
    <cellStyle name="Normal 5 13 4" xfId="2723" xr:uid="{E083E7D6-C06A-44FE-BAAB-AEDD21B9C46C}"/>
    <cellStyle name="Normal 5 13 5" xfId="5057" xr:uid="{8FEC9992-7B88-41EE-8274-0E1B258FACC3}"/>
    <cellStyle name="Normal 5 14" xfId="657" xr:uid="{01390A2E-9D62-43A9-9E34-3642AAA2C629}"/>
    <cellStyle name="Normal 5 14 2" xfId="1247" xr:uid="{334BE896-5EDF-457F-ACFC-D98899A54F37}"/>
    <cellStyle name="Normal 5 14 2 2" xfId="2420" xr:uid="{54416EEB-4CD7-49F8-BA59-E9A966D76DBF}"/>
    <cellStyle name="Normal 5 14 2 2 2" xfId="4763" xr:uid="{F1C507B5-A0A5-46AA-8A88-CA4563CF0D8F}"/>
    <cellStyle name="Normal 5 14 2 2 3" xfId="7095" xr:uid="{6742AB63-4C7F-4E31-AF09-4DEC69EC23BF}"/>
    <cellStyle name="Normal 5 14 2 3" xfId="3593" xr:uid="{880F18F1-5547-4934-9547-192F671BBB06}"/>
    <cellStyle name="Normal 5 14 2 4" xfId="5927" xr:uid="{92CE6ABA-5251-4D63-97BD-98197F5A7A0D}"/>
    <cellStyle name="Normal 5 14 3" xfId="1837" xr:uid="{AF9696DD-6A50-4561-B053-6273D47C6E19}"/>
    <cellStyle name="Normal 5 14 3 2" xfId="4180" xr:uid="{8596ED0D-0C1E-4619-9B0D-EFF1EBF72FB0}"/>
    <cellStyle name="Normal 5 14 3 3" xfId="6512" xr:uid="{5EB7873B-168B-445B-897D-2999E986F01F}"/>
    <cellStyle name="Normal 5 14 4" xfId="3010" xr:uid="{F7A1B9B1-08E9-4D86-9679-6CF2635A5152}"/>
    <cellStyle name="Normal 5 14 5" xfId="5344" xr:uid="{9B080F92-C5EA-4821-BE90-4759A12158BD}"/>
    <cellStyle name="Normal 5 15" xfId="672" xr:uid="{6F294310-8FFF-4BBC-9903-5BB2D3BB9E8B}"/>
    <cellStyle name="Normal 5 15 2" xfId="1847" xr:uid="{D77EB9B8-C50F-46E5-ADDD-E0DC20909DDF}"/>
    <cellStyle name="Normal 5 15 2 2" xfId="4190" xr:uid="{6340684E-2EEF-4108-847B-7C6E3DF9ED01}"/>
    <cellStyle name="Normal 5 15 2 3" xfId="6522" xr:uid="{52B0C158-C495-48DA-BF0B-5027BBD7C3DF}"/>
    <cellStyle name="Normal 5 15 3" xfId="3020" xr:uid="{D2184CD1-0D5F-470A-89C9-FB70D2DB868E}"/>
    <cellStyle name="Normal 5 15 4" xfId="5354" xr:uid="{F0B72C30-A373-4A0D-B70E-7D566126C13D}"/>
    <cellStyle name="Normal 5 16" xfId="1262" xr:uid="{4F64B81E-F873-4EB2-B30D-F375930FDB0E}"/>
    <cellStyle name="Normal 5 16 2" xfId="3607" xr:uid="{4FD221A5-3BD8-40C6-A47D-80370FE5C157}"/>
    <cellStyle name="Normal 5 16 3" xfId="5939" xr:uid="{388A0B15-8140-4E25-9AD9-2A15B1FDABE2}"/>
    <cellStyle name="Normal 5 17" xfId="2437" xr:uid="{0A6FC191-FB0B-4480-A607-1DCA0E9F1AB2}"/>
    <cellStyle name="Normal 5 18" xfId="4771" xr:uid="{BA1AB2D5-8ED9-4A82-9D89-C81249C612AA}"/>
    <cellStyle name="Normal 5 2" xfId="86" xr:uid="{2863D8AB-0241-459A-B455-DA77C10EBC41}"/>
    <cellStyle name="Normal 5 2 10" xfId="677" xr:uid="{F52541D2-9D8A-432B-A7D1-4A4FF3B33D35}"/>
    <cellStyle name="Normal 5 2 10 2" xfId="1852" xr:uid="{DAC59785-8BD7-415F-BC29-D3974D94F487}"/>
    <cellStyle name="Normal 5 2 10 2 2" xfId="4195" xr:uid="{E559F54E-AAC9-4282-8B8B-47B56290FA57}"/>
    <cellStyle name="Normal 5 2 10 2 3" xfId="6527" xr:uid="{F0189F57-0D6B-44A0-8C92-CF39D37DD95E}"/>
    <cellStyle name="Normal 5 2 10 3" xfId="3025" xr:uid="{273B48F8-CC59-46F2-A411-9758D85E5449}"/>
    <cellStyle name="Normal 5 2 10 4" xfId="5359" xr:uid="{8C0F35D2-A9D7-4DCA-9E27-AB5673D88EF1}"/>
    <cellStyle name="Normal 5 2 11" xfId="1269" xr:uid="{84EAECF2-60CC-4186-8BB1-A33B4202F6C4}"/>
    <cellStyle name="Normal 5 2 11 2" xfId="3612" xr:uid="{6743671D-C8CB-40CE-812E-3F40E08A807F}"/>
    <cellStyle name="Normal 5 2 11 3" xfId="5944" xr:uid="{6E0C16C2-8484-48CC-A36D-5B04200726E1}"/>
    <cellStyle name="Normal 5 2 12" xfId="2442" xr:uid="{C1F8D3F4-6A68-4034-BA2C-176F4F66F2BB}"/>
    <cellStyle name="Normal 5 2 13" xfId="4776" xr:uid="{F5916C4A-BDA7-4C2B-B984-42A02F5FAA9B}"/>
    <cellStyle name="Normal 5 2 2" xfId="92" xr:uid="{DDEE4B1F-28A2-47E5-8BCB-9BDA6C09998D}"/>
    <cellStyle name="Normal 5 2 2 10" xfId="1275" xr:uid="{6F0799BE-096B-4F0E-BE77-ED8F11D3726B}"/>
    <cellStyle name="Normal 5 2 2 10 2" xfId="3618" xr:uid="{E863D6A3-0F0B-43E4-82AE-FFDC83ED69A7}"/>
    <cellStyle name="Normal 5 2 2 10 3" xfId="5950" xr:uid="{8C2EDBD8-E8AA-412D-80E3-41CE5885AEF5}"/>
    <cellStyle name="Normal 5 2 2 11" xfId="2448" xr:uid="{1A7C3A37-0E89-4A99-83A6-FDFFBC27086E}"/>
    <cellStyle name="Normal 5 2 2 12" xfId="4782" xr:uid="{46D44FBF-B9D9-49B9-89B7-A0C6B895D645}"/>
    <cellStyle name="Normal 5 2 2 2" xfId="105" xr:uid="{F9D33D0B-A489-445B-B6CD-74E65D3B366E}"/>
    <cellStyle name="Normal 5 2 2 2 10" xfId="2461" xr:uid="{A9B00801-8DD2-4E0B-8826-DCD6BE44E39F}"/>
    <cellStyle name="Normal 5 2 2 2 11" xfId="4795" xr:uid="{C0E2840F-61D5-46E5-B0ED-EA1B2788CDE8}"/>
    <cellStyle name="Normal 5 2 2 2 2" xfId="132" xr:uid="{E18F1774-34FC-4947-9D1A-3C06EE2A1B65}"/>
    <cellStyle name="Normal 5 2 2 2 2 2" xfId="294" xr:uid="{5A2F38B1-0B76-4303-92DC-8A31FAE9D11E}"/>
    <cellStyle name="Normal 5 2 2 2 2 2 2" xfId="580" xr:uid="{F74AD7A5-8680-47D5-8C6A-C2528984E311}"/>
    <cellStyle name="Normal 5 2 2 2 2 2 2 2" xfId="1171" xr:uid="{800A0E7E-29FA-49DB-A4AB-F1DD21302A1C}"/>
    <cellStyle name="Normal 5 2 2 2 2 2 2 2 2" xfId="2346" xr:uid="{9A84E317-9CB7-4D12-98A6-9B3AD2EE8214}"/>
    <cellStyle name="Normal 5 2 2 2 2 2 2 2 2 2" xfId="4689" xr:uid="{8563E0F7-BFB8-4B6A-866C-32109E123B7A}"/>
    <cellStyle name="Normal 5 2 2 2 2 2 2 2 2 3" xfId="7021" xr:uid="{10067B52-C577-4C32-9841-A2823399BEAA}"/>
    <cellStyle name="Normal 5 2 2 2 2 2 2 2 3" xfId="3519" xr:uid="{26FE886A-6E4C-49E6-8DBA-C77018383C21}"/>
    <cellStyle name="Normal 5 2 2 2 2 2 2 2 4" xfId="5853" xr:uid="{AA961EAF-15E6-4203-90AF-B8249CDA81D7}"/>
    <cellStyle name="Normal 5 2 2 2 2 2 2 3" xfId="1763" xr:uid="{D9771977-DD0F-4EBF-B48C-B1D6F17A0219}"/>
    <cellStyle name="Normal 5 2 2 2 2 2 2 3 2" xfId="4106" xr:uid="{740806DE-AD60-4C66-A900-4C302E3D6F79}"/>
    <cellStyle name="Normal 5 2 2 2 2 2 2 3 3" xfId="6438" xr:uid="{43E9EFA2-8F8C-49D6-8A29-ABB97DC7AD19}"/>
    <cellStyle name="Normal 5 2 2 2 2 2 2 4" xfId="2936" xr:uid="{94FDC0D5-C077-4B10-AE5D-2DEFF5C0AD31}"/>
    <cellStyle name="Normal 5 2 2 2 2 2 2 5" xfId="5270" xr:uid="{1BF9F3CB-0CF9-4960-807A-37C012BE64E9}"/>
    <cellStyle name="Normal 5 2 2 2 2 2 3" xfId="885" xr:uid="{D03D100D-AECA-4B0D-A514-8E3314921CF9}"/>
    <cellStyle name="Normal 5 2 2 2 2 2 3 2" xfId="2060" xr:uid="{13AC6398-A509-46E0-9ECC-109A5351E2A1}"/>
    <cellStyle name="Normal 5 2 2 2 2 2 3 2 2" xfId="4403" xr:uid="{B443AAB4-54F4-4B9E-BD22-0E4F692B3B43}"/>
    <cellStyle name="Normal 5 2 2 2 2 2 3 2 3" xfId="6735" xr:uid="{0B5EC11C-9A62-4CE7-A6A9-A0D88187AC66}"/>
    <cellStyle name="Normal 5 2 2 2 2 2 3 3" xfId="3233" xr:uid="{36E3DD50-0745-403E-8DA8-CBB469F3E49B}"/>
    <cellStyle name="Normal 5 2 2 2 2 2 3 4" xfId="5567" xr:uid="{6A3D24C4-2D6E-4BE5-BFA5-27BC614992D2}"/>
    <cellStyle name="Normal 5 2 2 2 2 2 4" xfId="1477" xr:uid="{6106F4A2-853D-4C0E-B897-F59E5AA30F4B}"/>
    <cellStyle name="Normal 5 2 2 2 2 2 4 2" xfId="3820" xr:uid="{797869B0-7829-4080-95C4-78D7FFF9134E}"/>
    <cellStyle name="Normal 5 2 2 2 2 2 4 3" xfId="6152" xr:uid="{453E7D72-5512-49E3-8EE0-A4A400578295}"/>
    <cellStyle name="Normal 5 2 2 2 2 2 5" xfId="2650" xr:uid="{2444F94D-F4F2-404D-A24B-39E7C17947CB}"/>
    <cellStyle name="Normal 5 2 2 2 2 2 6" xfId="4984" xr:uid="{786B6A12-BF73-4B7A-BF18-18C69776CE58}"/>
    <cellStyle name="Normal 5 2 2 2 2 3" xfId="418" xr:uid="{15AA1545-8A5E-4AB7-B12E-FF2AD91693F6}"/>
    <cellStyle name="Normal 5 2 2 2 2 3 2" xfId="1009" xr:uid="{F6B46410-BEAD-4785-9AB8-EF4877490C7C}"/>
    <cellStyle name="Normal 5 2 2 2 2 3 2 2" xfId="2184" xr:uid="{3803C73E-1CA4-4535-B4C7-B30B737040DF}"/>
    <cellStyle name="Normal 5 2 2 2 2 3 2 2 2" xfId="4527" xr:uid="{25EA1B8D-83AF-4E9B-B873-5EA019DE2E7D}"/>
    <cellStyle name="Normal 5 2 2 2 2 3 2 2 3" xfId="6859" xr:uid="{DCDAA79B-8F55-4199-8A59-C21CBD89F438}"/>
    <cellStyle name="Normal 5 2 2 2 2 3 2 3" xfId="3357" xr:uid="{E422CDEB-453C-4903-BEA7-49F4870C387E}"/>
    <cellStyle name="Normal 5 2 2 2 2 3 2 4" xfId="5691" xr:uid="{74BC6E5D-4571-4255-BA32-B58721580126}"/>
    <cellStyle name="Normal 5 2 2 2 2 3 3" xfId="1601" xr:uid="{80B7B2EB-225B-481E-8152-C79797A253C7}"/>
    <cellStyle name="Normal 5 2 2 2 2 3 3 2" xfId="3944" xr:uid="{C1940C40-047C-4486-8010-1F1AF4F2D552}"/>
    <cellStyle name="Normal 5 2 2 2 2 3 3 3" xfId="6276" xr:uid="{B8E92F00-17E4-4097-A069-E5824C776429}"/>
    <cellStyle name="Normal 5 2 2 2 2 3 4" xfId="2774" xr:uid="{520DC92B-2190-4B4F-8546-9B4A5D9A1C7F}"/>
    <cellStyle name="Normal 5 2 2 2 2 3 5" xfId="5108" xr:uid="{9D73A3C1-EBB8-4691-8945-AE4C357500B5}"/>
    <cellStyle name="Normal 5 2 2 2 2 4" xfId="723" xr:uid="{640CE376-A086-47C5-9148-2942C8151771}"/>
    <cellStyle name="Normal 5 2 2 2 2 4 2" xfId="1898" xr:uid="{1E338290-FB55-49A9-8CF3-5C44199BC290}"/>
    <cellStyle name="Normal 5 2 2 2 2 4 2 2" xfId="4241" xr:uid="{3C10653A-B740-441F-A4AF-658676AE3E60}"/>
    <cellStyle name="Normal 5 2 2 2 2 4 2 3" xfId="6573" xr:uid="{68B581F0-2873-4DD6-ABA1-B1D14EDCE5F9}"/>
    <cellStyle name="Normal 5 2 2 2 2 4 3" xfId="3071" xr:uid="{3023278F-CD4D-4886-8FB0-69AE84FDAD4B}"/>
    <cellStyle name="Normal 5 2 2 2 2 4 4" xfId="5405" xr:uid="{2A87F536-98FA-4F03-9C54-E6216FF334BC}"/>
    <cellStyle name="Normal 5 2 2 2 2 5" xfId="1315" xr:uid="{EC606EB9-12A9-449C-84FE-3C754DFB1D6D}"/>
    <cellStyle name="Normal 5 2 2 2 2 5 2" xfId="3658" xr:uid="{FE064441-F6F6-4171-826B-80EB9F2F9F30}"/>
    <cellStyle name="Normal 5 2 2 2 2 5 3" xfId="5990" xr:uid="{1DC232E8-455C-40F8-B7AF-D4772549F8CE}"/>
    <cellStyle name="Normal 5 2 2 2 2 6" xfId="2488" xr:uid="{F81D9D54-5933-4DC7-A95C-6E15C07A7736}"/>
    <cellStyle name="Normal 5 2 2 2 2 7" xfId="4822" xr:uid="{A1CE0D64-9FF2-49A2-B7AF-C53E28775641}"/>
    <cellStyle name="Normal 5 2 2 2 3" xfId="173" xr:uid="{6EDBACE7-C094-4C76-9BC3-138B4DCFEEB7}"/>
    <cellStyle name="Normal 5 2 2 2 3 2" xfId="335" xr:uid="{5CB33E75-1035-4E7B-BA13-3EDCD836A2BE}"/>
    <cellStyle name="Normal 5 2 2 2 3 2 2" xfId="621" xr:uid="{7062B542-58A6-422B-B2CA-5BE90E03B25A}"/>
    <cellStyle name="Normal 5 2 2 2 3 2 2 2" xfId="1212" xr:uid="{4AC90B39-3374-495A-ACE0-297121E21AEC}"/>
    <cellStyle name="Normal 5 2 2 2 3 2 2 2 2" xfId="2387" xr:uid="{92B53EBB-5213-482D-947C-A06282CF6CD7}"/>
    <cellStyle name="Normal 5 2 2 2 3 2 2 2 2 2" xfId="4730" xr:uid="{D8D3AA78-3D66-4873-AD7B-3697AD6B8A77}"/>
    <cellStyle name="Normal 5 2 2 2 3 2 2 2 2 3" xfId="7062" xr:uid="{72C63AE5-A447-4051-8922-C0327AD23227}"/>
    <cellStyle name="Normal 5 2 2 2 3 2 2 2 3" xfId="3560" xr:uid="{3D034233-EDFE-4144-BB31-60E079071F04}"/>
    <cellStyle name="Normal 5 2 2 2 3 2 2 2 4" xfId="5894" xr:uid="{D6B5ECF1-60C0-496F-8CEE-C41FC30AE694}"/>
    <cellStyle name="Normal 5 2 2 2 3 2 2 3" xfId="1804" xr:uid="{2F108866-4676-4FF3-964D-50637F678A44}"/>
    <cellStyle name="Normal 5 2 2 2 3 2 2 3 2" xfId="4147" xr:uid="{9DC670D9-56C7-4AD2-9C8A-E4F81A4B4BD3}"/>
    <cellStyle name="Normal 5 2 2 2 3 2 2 3 3" xfId="6479" xr:uid="{27A12A51-284C-4D8B-94B3-AE05C5138ED6}"/>
    <cellStyle name="Normal 5 2 2 2 3 2 2 4" xfId="2977" xr:uid="{852FBEF0-C8D1-47E0-8518-A434EA640DC2}"/>
    <cellStyle name="Normal 5 2 2 2 3 2 2 5" xfId="5311" xr:uid="{DDFEF241-0F52-43BE-86B6-B381329C8B9C}"/>
    <cellStyle name="Normal 5 2 2 2 3 2 3" xfId="926" xr:uid="{12C301A3-91A7-4422-A0FD-6D8CEC675365}"/>
    <cellStyle name="Normal 5 2 2 2 3 2 3 2" xfId="2101" xr:uid="{97B8C218-C7B3-4225-90F2-428C073BBCFF}"/>
    <cellStyle name="Normal 5 2 2 2 3 2 3 2 2" xfId="4444" xr:uid="{7E5E53DA-DB5E-403D-9FFA-5202B230DBF9}"/>
    <cellStyle name="Normal 5 2 2 2 3 2 3 2 3" xfId="6776" xr:uid="{A806FEF2-471F-45A6-B7BC-4DD08A22DC26}"/>
    <cellStyle name="Normal 5 2 2 2 3 2 3 3" xfId="3274" xr:uid="{86798DB2-4744-4CBD-AD58-F3C5D29DE885}"/>
    <cellStyle name="Normal 5 2 2 2 3 2 3 4" xfId="5608" xr:uid="{9EE17817-3710-43DB-A119-C27B014BCF70}"/>
    <cellStyle name="Normal 5 2 2 2 3 2 4" xfId="1518" xr:uid="{4A3827C0-A11F-474F-B4D9-6BCAD9E3052E}"/>
    <cellStyle name="Normal 5 2 2 2 3 2 4 2" xfId="3861" xr:uid="{901272F0-D970-417B-A3E0-8CEDF03BF608}"/>
    <cellStyle name="Normal 5 2 2 2 3 2 4 3" xfId="6193" xr:uid="{BB2723A7-883E-4E78-8A81-717D13089BB7}"/>
    <cellStyle name="Normal 5 2 2 2 3 2 5" xfId="2691" xr:uid="{B2ABF5E4-90E0-4C53-9556-5A5A17427DC2}"/>
    <cellStyle name="Normal 5 2 2 2 3 2 6" xfId="5025" xr:uid="{E2F940D1-6FA8-4DF2-A0A6-98685240F1BB}"/>
    <cellStyle name="Normal 5 2 2 2 3 3" xfId="459" xr:uid="{10764364-4722-4F69-9C20-8C87024881D6}"/>
    <cellStyle name="Normal 5 2 2 2 3 3 2" xfId="1050" xr:uid="{B03370A7-2CE5-4823-8F47-B62B372C2B0D}"/>
    <cellStyle name="Normal 5 2 2 2 3 3 2 2" xfId="2225" xr:uid="{EDBD0862-6344-4A14-ADC2-29BD2655677D}"/>
    <cellStyle name="Normal 5 2 2 2 3 3 2 2 2" xfId="4568" xr:uid="{64997BDB-4C41-49EA-AAA6-A94A607E4E7C}"/>
    <cellStyle name="Normal 5 2 2 2 3 3 2 2 3" xfId="6900" xr:uid="{5D40F2D8-3950-44E2-A879-9CACE9FF2E4D}"/>
    <cellStyle name="Normal 5 2 2 2 3 3 2 3" xfId="3398" xr:uid="{EB565303-3226-4F41-9467-D8AAD20901FF}"/>
    <cellStyle name="Normal 5 2 2 2 3 3 2 4" xfId="5732" xr:uid="{785803F8-BE79-4E2A-95A7-E7CFB6AD3729}"/>
    <cellStyle name="Normal 5 2 2 2 3 3 3" xfId="1642" xr:uid="{5FAB94D4-216A-4AED-AF1F-6A719C6EE86F}"/>
    <cellStyle name="Normal 5 2 2 2 3 3 3 2" xfId="3985" xr:uid="{EFA8F9AB-E0F0-4D33-BFAE-28494FCB4753}"/>
    <cellStyle name="Normal 5 2 2 2 3 3 3 3" xfId="6317" xr:uid="{F787B981-E453-4668-852B-B245C0381EB7}"/>
    <cellStyle name="Normal 5 2 2 2 3 3 4" xfId="2815" xr:uid="{66D08841-0376-4C9F-985C-A20B2397E3A3}"/>
    <cellStyle name="Normal 5 2 2 2 3 3 5" xfId="5149" xr:uid="{97F951D8-3588-428F-98A8-F85C5186491D}"/>
    <cellStyle name="Normal 5 2 2 2 3 4" xfId="764" xr:uid="{4C3B103A-7D53-44E0-BB3E-52B1898B3343}"/>
    <cellStyle name="Normal 5 2 2 2 3 4 2" xfId="1939" xr:uid="{3B6D5F12-8B3E-45D2-AC4B-D1B7F2013DA9}"/>
    <cellStyle name="Normal 5 2 2 2 3 4 2 2" xfId="4282" xr:uid="{0D4005B3-927E-4626-9590-793C73DE6EF7}"/>
    <cellStyle name="Normal 5 2 2 2 3 4 2 3" xfId="6614" xr:uid="{328022F4-2B40-4F5F-9CD4-BFDEFAAC681B}"/>
    <cellStyle name="Normal 5 2 2 2 3 4 3" xfId="3112" xr:uid="{FA6FBF01-5E9C-4A47-98E5-43F8FF1A15FF}"/>
    <cellStyle name="Normal 5 2 2 2 3 4 4" xfId="5446" xr:uid="{AFF5328F-9243-44B1-92E8-82883A2E1AC9}"/>
    <cellStyle name="Normal 5 2 2 2 3 5" xfId="1356" xr:uid="{3D27D1B4-DD81-49E0-8CA8-1259A01EC918}"/>
    <cellStyle name="Normal 5 2 2 2 3 5 2" xfId="3699" xr:uid="{850B6D6E-520B-4F33-AFF4-D334C6F42B2E}"/>
    <cellStyle name="Normal 5 2 2 2 3 5 3" xfId="6031" xr:uid="{4DD1E26E-1990-4066-8E2B-7A39967367FD}"/>
    <cellStyle name="Normal 5 2 2 2 3 6" xfId="2529" xr:uid="{3563CB99-243E-448D-9B2B-D37A21FB9BA1}"/>
    <cellStyle name="Normal 5 2 2 2 3 7" xfId="4863" xr:uid="{DBCA895E-7CB7-4D29-BBD6-CB34801A2BB3}"/>
    <cellStyle name="Normal 5 2 2 2 4" xfId="200" xr:uid="{F3EBFE6A-DA0F-478C-8D8B-E16964ED7F7F}"/>
    <cellStyle name="Normal 5 2 2 2 4 2" xfId="267" xr:uid="{8DF89906-1114-4B05-B561-85B574987426}"/>
    <cellStyle name="Normal 5 2 2 2 4 2 2" xfId="553" xr:uid="{EE542A38-0EFC-4066-81F8-0A9CF60B031C}"/>
    <cellStyle name="Normal 5 2 2 2 4 2 2 2" xfId="1144" xr:uid="{778027E6-BBF5-47F5-90F3-A8DF1E45D47E}"/>
    <cellStyle name="Normal 5 2 2 2 4 2 2 2 2" xfId="2319" xr:uid="{D8535C5C-2AB0-4723-856D-0556777181E8}"/>
    <cellStyle name="Normal 5 2 2 2 4 2 2 2 2 2" xfId="4662" xr:uid="{F22DE552-5A19-4591-826F-7EB3B03D864D}"/>
    <cellStyle name="Normal 5 2 2 2 4 2 2 2 2 3" xfId="6994" xr:uid="{E17BF56C-5695-4BCD-9A70-567AA072B358}"/>
    <cellStyle name="Normal 5 2 2 2 4 2 2 2 3" xfId="3492" xr:uid="{9D79E077-73DB-4E2F-96D9-D569D9E811E4}"/>
    <cellStyle name="Normal 5 2 2 2 4 2 2 2 4" xfId="5826" xr:uid="{7C6669F5-FC3C-4150-B548-67A9BC048096}"/>
    <cellStyle name="Normal 5 2 2 2 4 2 2 3" xfId="1736" xr:uid="{7C548B81-24E8-473F-BAD1-2019D9F46AC7}"/>
    <cellStyle name="Normal 5 2 2 2 4 2 2 3 2" xfId="4079" xr:uid="{8690CF8E-4EDF-496F-87EA-BC04613B6138}"/>
    <cellStyle name="Normal 5 2 2 2 4 2 2 3 3" xfId="6411" xr:uid="{3C3308C0-E446-4CF4-8940-B5E6CF5F14C7}"/>
    <cellStyle name="Normal 5 2 2 2 4 2 2 4" xfId="2909" xr:uid="{795F3E14-AB98-4A07-B3FB-944D0ECA911F}"/>
    <cellStyle name="Normal 5 2 2 2 4 2 2 5" xfId="5243" xr:uid="{2651BD87-689B-4CA7-9B1C-AA5D17DCC070}"/>
    <cellStyle name="Normal 5 2 2 2 4 2 3" xfId="858" xr:uid="{0D8C1E8B-89D0-4553-8118-36CC8A45BDAB}"/>
    <cellStyle name="Normal 5 2 2 2 4 2 3 2" xfId="2033" xr:uid="{5F684EA3-88F2-4028-9B77-992EEE08BD6B}"/>
    <cellStyle name="Normal 5 2 2 2 4 2 3 2 2" xfId="4376" xr:uid="{C026ACC8-449B-43DE-BEDA-942353C5AAD4}"/>
    <cellStyle name="Normal 5 2 2 2 4 2 3 2 3" xfId="6708" xr:uid="{7831168F-7C3A-4210-B86F-DFF0E1E5F341}"/>
    <cellStyle name="Normal 5 2 2 2 4 2 3 3" xfId="3206" xr:uid="{22BBA49A-4AF7-40D2-ABB3-31BBE8C607E0}"/>
    <cellStyle name="Normal 5 2 2 2 4 2 3 4" xfId="5540" xr:uid="{98204AB7-2A47-4D4F-9387-F06CE4B64A81}"/>
    <cellStyle name="Normal 5 2 2 2 4 2 4" xfId="1450" xr:uid="{F7AADB41-6081-4399-A007-23FBE4F30A0C}"/>
    <cellStyle name="Normal 5 2 2 2 4 2 4 2" xfId="3793" xr:uid="{10992A45-902F-440F-8C39-D43EA232C810}"/>
    <cellStyle name="Normal 5 2 2 2 4 2 4 3" xfId="6125" xr:uid="{E1892E15-332C-4BF2-B319-38608ABD6164}"/>
    <cellStyle name="Normal 5 2 2 2 4 2 5" xfId="2623" xr:uid="{FEBBF3E0-2AC2-47B7-8649-FE8F34898AF1}"/>
    <cellStyle name="Normal 5 2 2 2 4 2 6" xfId="4957" xr:uid="{70937E7C-BAD6-4631-A5DF-4A2E200CA854}"/>
    <cellStyle name="Normal 5 2 2 2 4 3" xfId="486" xr:uid="{0C3AC164-91FA-4025-8FEC-13384F3FCA45}"/>
    <cellStyle name="Normal 5 2 2 2 4 3 2" xfId="1077" xr:uid="{CF607546-2FE6-46B2-BEA8-A79F49ABFCC2}"/>
    <cellStyle name="Normal 5 2 2 2 4 3 2 2" xfId="2252" xr:uid="{C9BC47BF-F7DC-4DAF-BE44-5B859FC39253}"/>
    <cellStyle name="Normal 5 2 2 2 4 3 2 2 2" xfId="4595" xr:uid="{417D19E2-1429-4057-AD7C-3183F6418D17}"/>
    <cellStyle name="Normal 5 2 2 2 4 3 2 2 3" xfId="6927" xr:uid="{C6883608-2E8E-4368-9570-7C34B18CFD43}"/>
    <cellStyle name="Normal 5 2 2 2 4 3 2 3" xfId="3425" xr:uid="{711CC048-840D-400C-AF41-2C7B58EAA3E9}"/>
    <cellStyle name="Normal 5 2 2 2 4 3 2 4" xfId="5759" xr:uid="{09F60650-78FF-4FC4-8191-C832473E58C0}"/>
    <cellStyle name="Normal 5 2 2 2 4 3 3" xfId="1669" xr:uid="{1E75B418-7DBF-45DD-A5DB-16820E347A2B}"/>
    <cellStyle name="Normal 5 2 2 2 4 3 3 2" xfId="4012" xr:uid="{EFA79416-AFC5-47D8-8268-8F4F1BE33C12}"/>
    <cellStyle name="Normal 5 2 2 2 4 3 3 3" xfId="6344" xr:uid="{8809E6F5-38C5-4B44-9844-BA7E83A2533E}"/>
    <cellStyle name="Normal 5 2 2 2 4 3 4" xfId="2842" xr:uid="{A46993E5-5E32-4D84-B335-66B3B95C94B4}"/>
    <cellStyle name="Normal 5 2 2 2 4 3 5" xfId="5176" xr:uid="{B8C4B053-811D-48E3-91E4-1209D85304F1}"/>
    <cellStyle name="Normal 5 2 2 2 4 4" xfId="791" xr:uid="{BA83F63C-CF00-403E-BE9E-F375C5A3C6B2}"/>
    <cellStyle name="Normal 5 2 2 2 4 4 2" xfId="1966" xr:uid="{2E44B440-83BF-480A-B280-380D20D61D4C}"/>
    <cellStyle name="Normal 5 2 2 2 4 4 2 2" xfId="4309" xr:uid="{FC5E4899-18A2-4992-A3F5-822CF9DB00FA}"/>
    <cellStyle name="Normal 5 2 2 2 4 4 2 3" xfId="6641" xr:uid="{99BA350E-2EAF-45D7-BC53-582DB13A9986}"/>
    <cellStyle name="Normal 5 2 2 2 4 4 3" xfId="3139" xr:uid="{9E6038A9-D3FA-485A-BA32-666B90108C78}"/>
    <cellStyle name="Normal 5 2 2 2 4 4 4" xfId="5473" xr:uid="{0A0CFAA8-D918-4AA1-B482-A1D5F58A8B4F}"/>
    <cellStyle name="Normal 5 2 2 2 4 5" xfId="1383" xr:uid="{2EAEBE32-7B3A-4F08-B8D5-761998EF13AF}"/>
    <cellStyle name="Normal 5 2 2 2 4 5 2" xfId="3726" xr:uid="{ED9B908B-F94D-4736-AF3D-B225789430BB}"/>
    <cellStyle name="Normal 5 2 2 2 4 5 3" xfId="6058" xr:uid="{A268E7A2-09C8-4751-B2BA-A513319FCD87}"/>
    <cellStyle name="Normal 5 2 2 2 4 6" xfId="2556" xr:uid="{BAD05ECB-DDC0-49F5-A461-0278F735AEFD}"/>
    <cellStyle name="Normal 5 2 2 2 4 7" xfId="4890" xr:uid="{908C5F13-8C4F-4FED-9F0B-4DB5A1E361AB}"/>
    <cellStyle name="Normal 5 2 2 2 5" xfId="362" xr:uid="{F79FC197-ADD6-4A52-AA61-2AAD110E1DD6}"/>
    <cellStyle name="Normal 5 2 2 2 5 2" xfId="648" xr:uid="{50AA7D0A-D34B-423E-ADBC-15B687B924BD}"/>
    <cellStyle name="Normal 5 2 2 2 5 2 2" xfId="1239" xr:uid="{7340AB67-162D-4223-AF22-A09BCFC23BF9}"/>
    <cellStyle name="Normal 5 2 2 2 5 2 2 2" xfId="2414" xr:uid="{58354EB5-9B93-46B9-8AFA-998925992AB4}"/>
    <cellStyle name="Normal 5 2 2 2 5 2 2 2 2" xfId="4757" xr:uid="{7682245E-DC23-40C4-98C7-8F850B0D9851}"/>
    <cellStyle name="Normal 5 2 2 2 5 2 2 2 3" xfId="7089" xr:uid="{233981BF-1857-4898-A6EA-4894C8AEB9E2}"/>
    <cellStyle name="Normal 5 2 2 2 5 2 2 3" xfId="3587" xr:uid="{73520C42-41A5-4B3C-96E9-75572D6AFD9F}"/>
    <cellStyle name="Normal 5 2 2 2 5 2 2 4" xfId="5921" xr:uid="{7640F78E-3AEF-4FF0-8D66-8F43EC7874F7}"/>
    <cellStyle name="Normal 5 2 2 2 5 2 3" xfId="1831" xr:uid="{BB08699F-A101-4947-BF08-A341EEFDD5EF}"/>
    <cellStyle name="Normal 5 2 2 2 5 2 3 2" xfId="4174" xr:uid="{65071616-FE26-42D4-904A-7D78AF5BE493}"/>
    <cellStyle name="Normal 5 2 2 2 5 2 3 3" xfId="6506" xr:uid="{C6B2CE88-50E0-4D53-90EF-60F01917ACC9}"/>
    <cellStyle name="Normal 5 2 2 2 5 2 4" xfId="3004" xr:uid="{85D7B72F-21FE-4691-A081-0CBC2222564D}"/>
    <cellStyle name="Normal 5 2 2 2 5 2 5" xfId="5338" xr:uid="{D764F3BB-0575-482F-AF5A-E8CC2B7171D3}"/>
    <cellStyle name="Normal 5 2 2 2 5 3" xfId="953" xr:uid="{A4E59132-C84F-4997-BFFB-E28B96F66684}"/>
    <cellStyle name="Normal 5 2 2 2 5 3 2" xfId="2128" xr:uid="{675E97B7-A6D2-423C-9A50-CF4A5A6C8EEC}"/>
    <cellStyle name="Normal 5 2 2 2 5 3 2 2" xfId="4471" xr:uid="{86B24401-B2A7-45AC-B184-7080908E7E1D}"/>
    <cellStyle name="Normal 5 2 2 2 5 3 2 3" xfId="6803" xr:uid="{2CADB184-2E69-4D72-BEE7-4F5BA8A657E3}"/>
    <cellStyle name="Normal 5 2 2 2 5 3 3" xfId="3301" xr:uid="{3637BC93-92F5-461B-A703-216BAB910A12}"/>
    <cellStyle name="Normal 5 2 2 2 5 3 4" xfId="5635" xr:uid="{9A72B52F-A520-4912-B1BF-2D6257905844}"/>
    <cellStyle name="Normal 5 2 2 2 5 4" xfId="1545" xr:uid="{948D5CE2-0694-4A85-9B7A-1C08CECE5D57}"/>
    <cellStyle name="Normal 5 2 2 2 5 4 2" xfId="3888" xr:uid="{FE8D6D65-200B-4296-A3E7-C77CAC8B4B53}"/>
    <cellStyle name="Normal 5 2 2 2 5 4 3" xfId="6220" xr:uid="{5B214793-F4B7-44FF-AA76-20BB6E8C9E26}"/>
    <cellStyle name="Normal 5 2 2 2 5 5" xfId="2718" xr:uid="{7BEEA73D-5A7A-4ABE-8C28-B2FF97FE9D80}"/>
    <cellStyle name="Normal 5 2 2 2 5 6" xfId="5052" xr:uid="{5B1FC2BF-1099-4349-9758-FC204D44342F}"/>
    <cellStyle name="Normal 5 2 2 2 6" xfId="240" xr:uid="{682511EF-2D33-4EB8-854B-890B4CCBC5C3}"/>
    <cellStyle name="Normal 5 2 2 2 6 2" xfId="526" xr:uid="{D0D07F65-6947-4139-A20B-0A1A9671F89F}"/>
    <cellStyle name="Normal 5 2 2 2 6 2 2" xfId="1117" xr:uid="{578F6C2D-7F55-45F0-848F-6B2CBF5D5BF1}"/>
    <cellStyle name="Normal 5 2 2 2 6 2 2 2" xfId="2292" xr:uid="{B6961250-A565-4C84-B744-536B9CA30297}"/>
    <cellStyle name="Normal 5 2 2 2 6 2 2 2 2" xfId="4635" xr:uid="{F23BD77A-5AF9-4D90-884B-0A50A224667D}"/>
    <cellStyle name="Normal 5 2 2 2 6 2 2 2 3" xfId="6967" xr:uid="{9EEE257C-B979-48C5-818E-6253DAC1BAB4}"/>
    <cellStyle name="Normal 5 2 2 2 6 2 2 3" xfId="3465" xr:uid="{B2A1B396-1D36-479F-9CC1-92F1AF90B3BC}"/>
    <cellStyle name="Normal 5 2 2 2 6 2 2 4" xfId="5799" xr:uid="{0DB9FB35-BC0C-4728-8850-BAE06473949E}"/>
    <cellStyle name="Normal 5 2 2 2 6 2 3" xfId="1709" xr:uid="{BCF27186-A096-43DA-A5A6-BD095E16C03A}"/>
    <cellStyle name="Normal 5 2 2 2 6 2 3 2" xfId="4052" xr:uid="{89B33617-CD99-4DA0-9718-1712EC6A3C3A}"/>
    <cellStyle name="Normal 5 2 2 2 6 2 3 3" xfId="6384" xr:uid="{51E55835-AF56-4A1D-804F-65FF386C2406}"/>
    <cellStyle name="Normal 5 2 2 2 6 2 4" xfId="2882" xr:uid="{1E8DB74D-7A11-40AF-82F9-4F6EBDED9A64}"/>
    <cellStyle name="Normal 5 2 2 2 6 2 5" xfId="5216" xr:uid="{3CDD271E-5804-475B-9936-E4DAC983A778}"/>
    <cellStyle name="Normal 5 2 2 2 6 3" xfId="831" xr:uid="{60E7BCCE-8C17-4964-8A48-1A8CA9FC052E}"/>
    <cellStyle name="Normal 5 2 2 2 6 3 2" xfId="2006" xr:uid="{A7C900F2-0326-4429-BF97-6A2EF17ED304}"/>
    <cellStyle name="Normal 5 2 2 2 6 3 2 2" xfId="4349" xr:uid="{77C74C30-2E75-4100-A689-7866F68C2522}"/>
    <cellStyle name="Normal 5 2 2 2 6 3 2 3" xfId="6681" xr:uid="{531610BD-93A1-4C3D-8CFE-C05FADEC111A}"/>
    <cellStyle name="Normal 5 2 2 2 6 3 3" xfId="3179" xr:uid="{0443FC69-4B09-4041-8CF2-96441213C4E3}"/>
    <cellStyle name="Normal 5 2 2 2 6 3 4" xfId="5513" xr:uid="{455DAE26-78DC-4222-A565-3C579253F456}"/>
    <cellStyle name="Normal 5 2 2 2 6 4" xfId="1423" xr:uid="{64833839-8759-4488-81D2-4687B52EA271}"/>
    <cellStyle name="Normal 5 2 2 2 6 4 2" xfId="3766" xr:uid="{36AA128B-C4DF-4D88-865E-89A837A63E93}"/>
    <cellStyle name="Normal 5 2 2 2 6 4 3" xfId="6098" xr:uid="{88D6CB79-9F79-4502-BE7C-AE3DB6C9C33E}"/>
    <cellStyle name="Normal 5 2 2 2 6 5" xfId="2596" xr:uid="{D9CF7456-2726-4C5D-8819-EFBCAF298923}"/>
    <cellStyle name="Normal 5 2 2 2 6 6" xfId="4930" xr:uid="{77ED66B7-6DBD-485F-B028-18AAEE0B1810}"/>
    <cellStyle name="Normal 5 2 2 2 7" xfId="391" xr:uid="{44CA1B70-F892-4A69-8319-ECA229AFF7FF}"/>
    <cellStyle name="Normal 5 2 2 2 7 2" xfId="982" xr:uid="{24C608CB-6BB6-4483-B7F7-41D2612B62BC}"/>
    <cellStyle name="Normal 5 2 2 2 7 2 2" xfId="2157" xr:uid="{EF7DA08A-46D8-4CB0-8234-5660563CF112}"/>
    <cellStyle name="Normal 5 2 2 2 7 2 2 2" xfId="4500" xr:uid="{D3B06368-94FA-45EF-BA4B-F01DF5B7B432}"/>
    <cellStyle name="Normal 5 2 2 2 7 2 2 3" xfId="6832" xr:uid="{6549BF5B-5682-4865-ADF6-4C0A58330924}"/>
    <cellStyle name="Normal 5 2 2 2 7 2 3" xfId="3330" xr:uid="{DBA69F5D-ACCB-47AC-9080-F0BC1173F123}"/>
    <cellStyle name="Normal 5 2 2 2 7 2 4" xfId="5664" xr:uid="{F1015A70-9C20-4AC9-BB8D-889244D90E04}"/>
    <cellStyle name="Normal 5 2 2 2 7 3" xfId="1574" xr:uid="{04B7FBE5-6490-499D-A5DF-A455BCA46CDD}"/>
    <cellStyle name="Normal 5 2 2 2 7 3 2" xfId="3917" xr:uid="{6F36F60A-7241-4FBD-AA8C-5520909B4DDB}"/>
    <cellStyle name="Normal 5 2 2 2 7 3 3" xfId="6249" xr:uid="{962255D7-5F1F-4680-9F4F-E41482FB3D15}"/>
    <cellStyle name="Normal 5 2 2 2 7 4" xfId="2747" xr:uid="{F4142286-4447-4DAE-BD00-C4C9057E03A8}"/>
    <cellStyle name="Normal 5 2 2 2 7 5" xfId="5081" xr:uid="{6AFCAA06-8F36-4FD4-8C12-78AF6E5A6F3E}"/>
    <cellStyle name="Normal 5 2 2 2 8" xfId="696" xr:uid="{854B1284-2393-4500-901D-74A87B884ABD}"/>
    <cellStyle name="Normal 5 2 2 2 8 2" xfId="1871" xr:uid="{17A7DB09-5418-4F68-8A32-1F68C37B1DEA}"/>
    <cellStyle name="Normal 5 2 2 2 8 2 2" xfId="4214" xr:uid="{7AFEB7C2-5530-4439-9C7D-264DD6E4DAE6}"/>
    <cellStyle name="Normal 5 2 2 2 8 2 3" xfId="6546" xr:uid="{720FA944-57B6-4EB1-8E63-B1B61D3BDF6A}"/>
    <cellStyle name="Normal 5 2 2 2 8 3" xfId="3044" xr:uid="{F514987E-8315-41EE-8533-75B4530B1F53}"/>
    <cellStyle name="Normal 5 2 2 2 8 4" xfId="5378" xr:uid="{54CF75F9-779E-448D-95A4-2F0D5F3EC735}"/>
    <cellStyle name="Normal 5 2 2 2 9" xfId="1288" xr:uid="{E135D4E5-8450-46D2-ACC6-BD9A441B5503}"/>
    <cellStyle name="Normal 5 2 2 2 9 2" xfId="3631" xr:uid="{6EA12DE6-67B0-476E-8AE1-8395AC4EBCE1}"/>
    <cellStyle name="Normal 5 2 2 2 9 3" xfId="5963" xr:uid="{9DB9B4E8-47D6-4028-ACCA-5EB155A4D4EA}"/>
    <cellStyle name="Normal 5 2 2 3" xfId="119" xr:uid="{D338931C-4BE5-4645-AB5C-B901FF0650AA}"/>
    <cellStyle name="Normal 5 2 2 3 2" xfId="160" xr:uid="{EA82698B-5785-4571-A945-7D8489E2F323}"/>
    <cellStyle name="Normal 5 2 2 3 2 2" xfId="322" xr:uid="{D8DA3AC0-8361-485D-9B16-24C90212823D}"/>
    <cellStyle name="Normal 5 2 2 3 2 2 2" xfId="608" xr:uid="{CAC2DEB0-3D9C-42F6-B191-73AA60D49CA2}"/>
    <cellStyle name="Normal 5 2 2 3 2 2 2 2" xfId="1199" xr:uid="{8D0709B7-18CE-4B6F-9876-39E9DC863F92}"/>
    <cellStyle name="Normal 5 2 2 3 2 2 2 2 2" xfId="2374" xr:uid="{12389833-3513-4DFA-8372-D4BEE0707C1E}"/>
    <cellStyle name="Normal 5 2 2 3 2 2 2 2 2 2" xfId="4717" xr:uid="{5C9C0411-3CC1-40E4-BD5A-91848D6934E7}"/>
    <cellStyle name="Normal 5 2 2 3 2 2 2 2 2 3" xfId="7049" xr:uid="{F7EFA769-43BC-4530-812D-E3C279D1E098}"/>
    <cellStyle name="Normal 5 2 2 3 2 2 2 2 3" xfId="3547" xr:uid="{73471E6C-C0C9-4D51-BC3E-6C028597EFFA}"/>
    <cellStyle name="Normal 5 2 2 3 2 2 2 2 4" xfId="5881" xr:uid="{15E9D87B-7247-4C53-924C-E0E70B1E70B2}"/>
    <cellStyle name="Normal 5 2 2 3 2 2 2 3" xfId="1791" xr:uid="{F6AD0798-D5E6-435A-9E48-BC73DC40D55A}"/>
    <cellStyle name="Normal 5 2 2 3 2 2 2 3 2" xfId="4134" xr:uid="{C28EDB9B-E5E5-4D89-AFC1-E798B8C48430}"/>
    <cellStyle name="Normal 5 2 2 3 2 2 2 3 3" xfId="6466" xr:uid="{5FBC71E2-29B8-4DAC-AD8D-26B1527E9E5D}"/>
    <cellStyle name="Normal 5 2 2 3 2 2 2 4" xfId="2964" xr:uid="{C9AD21BF-255F-4BCF-8687-741B7BA93201}"/>
    <cellStyle name="Normal 5 2 2 3 2 2 2 5" xfId="5298" xr:uid="{E8D42922-B0AB-4B05-BBE1-652D2882F0E8}"/>
    <cellStyle name="Normal 5 2 2 3 2 2 3" xfId="913" xr:uid="{D8206119-389A-4ECE-83AB-B64EABD88F68}"/>
    <cellStyle name="Normal 5 2 2 3 2 2 3 2" xfId="2088" xr:uid="{316733FE-381E-42E2-B84B-59B03383191B}"/>
    <cellStyle name="Normal 5 2 2 3 2 2 3 2 2" xfId="4431" xr:uid="{443C025C-7B15-46A2-A1FB-87FA0CE7A3B4}"/>
    <cellStyle name="Normal 5 2 2 3 2 2 3 2 3" xfId="6763" xr:uid="{7207AC87-C4BF-4FDB-930A-D4782C6038E6}"/>
    <cellStyle name="Normal 5 2 2 3 2 2 3 3" xfId="3261" xr:uid="{C933D420-7A7A-4677-8B5F-87CE73774A3B}"/>
    <cellStyle name="Normal 5 2 2 3 2 2 3 4" xfId="5595" xr:uid="{06542D42-4A4A-47FE-A794-97AC416DF998}"/>
    <cellStyle name="Normal 5 2 2 3 2 2 4" xfId="1505" xr:uid="{5F180090-EA2C-4180-A97C-77E47E49DE00}"/>
    <cellStyle name="Normal 5 2 2 3 2 2 4 2" xfId="3848" xr:uid="{95221C72-B26A-466C-B977-11CA80889CB1}"/>
    <cellStyle name="Normal 5 2 2 3 2 2 4 3" xfId="6180" xr:uid="{9A0FBE9C-C1C6-4A69-A30B-3304D869F1E7}"/>
    <cellStyle name="Normal 5 2 2 3 2 2 5" xfId="2678" xr:uid="{896D089C-2A59-4CE4-9D5C-F6C316DE20FF}"/>
    <cellStyle name="Normal 5 2 2 3 2 2 6" xfId="5012" xr:uid="{0B026475-B570-45E2-A0FB-EECEFA9CE72B}"/>
    <cellStyle name="Normal 5 2 2 3 2 3" xfId="446" xr:uid="{DAE27F05-A967-4F64-93CC-0636552778B0}"/>
    <cellStyle name="Normal 5 2 2 3 2 3 2" xfId="1037" xr:uid="{90168E01-C297-4303-9C24-C66C432EE741}"/>
    <cellStyle name="Normal 5 2 2 3 2 3 2 2" xfId="2212" xr:uid="{F80C7B15-04C3-4137-BC63-9428F8822589}"/>
    <cellStyle name="Normal 5 2 2 3 2 3 2 2 2" xfId="4555" xr:uid="{0100D502-CA71-45BF-9EA0-FED5D98F007B}"/>
    <cellStyle name="Normal 5 2 2 3 2 3 2 2 3" xfId="6887" xr:uid="{C42990EB-49FA-4187-A6AB-5B021865AB0A}"/>
    <cellStyle name="Normal 5 2 2 3 2 3 2 3" xfId="3385" xr:uid="{E45C8DF8-28DF-4407-84A7-8F95815EE985}"/>
    <cellStyle name="Normal 5 2 2 3 2 3 2 4" xfId="5719" xr:uid="{97EC87DC-002D-4C86-A0F6-A2C231DDE4FB}"/>
    <cellStyle name="Normal 5 2 2 3 2 3 3" xfId="1629" xr:uid="{EC1C1FCA-3965-432A-A9EB-B01835896BA4}"/>
    <cellStyle name="Normal 5 2 2 3 2 3 3 2" xfId="3972" xr:uid="{01404F4F-41D5-40F7-A2C7-9C2CAA1E938C}"/>
    <cellStyle name="Normal 5 2 2 3 2 3 3 3" xfId="6304" xr:uid="{60F623EF-A430-4403-B284-0F77DE05BC8B}"/>
    <cellStyle name="Normal 5 2 2 3 2 3 4" xfId="2802" xr:uid="{FF48932C-6B4C-4E60-A003-94301E73597A}"/>
    <cellStyle name="Normal 5 2 2 3 2 3 5" xfId="5136" xr:uid="{335D1061-E61A-432B-8B45-D264ACD854CA}"/>
    <cellStyle name="Normal 5 2 2 3 2 4" xfId="751" xr:uid="{C7A8B29B-9453-4F6B-9B0B-28AA7CB11B05}"/>
    <cellStyle name="Normal 5 2 2 3 2 4 2" xfId="1926" xr:uid="{2C30134A-7124-48B0-821E-956EA456D1D8}"/>
    <cellStyle name="Normal 5 2 2 3 2 4 2 2" xfId="4269" xr:uid="{6E50EBB6-EFFB-452B-8AE7-CCBE8CBADABB}"/>
    <cellStyle name="Normal 5 2 2 3 2 4 2 3" xfId="6601" xr:uid="{1B89549F-B10F-4124-A9D2-7679DD2EE10F}"/>
    <cellStyle name="Normal 5 2 2 3 2 4 3" xfId="3099" xr:uid="{D87DDDB6-78FF-40EA-B85E-EB239E728011}"/>
    <cellStyle name="Normal 5 2 2 3 2 4 4" xfId="5433" xr:uid="{F6EFA9D9-77C4-4850-9340-F2E17A8C86CC}"/>
    <cellStyle name="Normal 5 2 2 3 2 5" xfId="1343" xr:uid="{ED0E89D8-426A-4300-AA87-A41D615A666A}"/>
    <cellStyle name="Normal 5 2 2 3 2 5 2" xfId="3686" xr:uid="{9C15A57A-6F79-406E-BBC9-6CCBD781B5EC}"/>
    <cellStyle name="Normal 5 2 2 3 2 5 3" xfId="6018" xr:uid="{119ED8A3-DA12-4F60-B551-409DA4B13462}"/>
    <cellStyle name="Normal 5 2 2 3 2 6" xfId="2516" xr:uid="{4692418C-A88A-4DAA-92C5-A485B27EF248}"/>
    <cellStyle name="Normal 5 2 2 3 2 7" xfId="4850" xr:uid="{A1C96D57-1282-4C4E-BB4E-DBC03FD74109}"/>
    <cellStyle name="Normal 5 2 2 3 3" xfId="281" xr:uid="{EBF73A89-3000-4BE1-A076-079A60E3E67B}"/>
    <cellStyle name="Normal 5 2 2 3 3 2" xfId="567" xr:uid="{8850D114-676D-4986-BD69-D18474E4A8A8}"/>
    <cellStyle name="Normal 5 2 2 3 3 2 2" xfId="1158" xr:uid="{0B7F291A-15AF-4795-8070-645B11127D08}"/>
    <cellStyle name="Normal 5 2 2 3 3 2 2 2" xfId="2333" xr:uid="{60D886A0-A89D-4821-9E71-D7917CDB7BD4}"/>
    <cellStyle name="Normal 5 2 2 3 3 2 2 2 2" xfId="4676" xr:uid="{BE5E72EC-CA9D-40A2-B4D2-8D94E5D0D938}"/>
    <cellStyle name="Normal 5 2 2 3 3 2 2 2 3" xfId="7008" xr:uid="{7188ABCC-9C56-42A4-85F1-72BD9CC2FDFC}"/>
    <cellStyle name="Normal 5 2 2 3 3 2 2 3" xfId="3506" xr:uid="{72DA8743-274A-432F-9E1F-B41A8511C8B3}"/>
    <cellStyle name="Normal 5 2 2 3 3 2 2 4" xfId="5840" xr:uid="{1287F57C-BA86-42A3-907A-23CAD8237D6B}"/>
    <cellStyle name="Normal 5 2 2 3 3 2 3" xfId="1750" xr:uid="{F58B3105-5C0B-461D-A849-62228A5104B4}"/>
    <cellStyle name="Normal 5 2 2 3 3 2 3 2" xfId="4093" xr:uid="{85F499D1-8C22-41D5-A92A-8BBC30BBE706}"/>
    <cellStyle name="Normal 5 2 2 3 3 2 3 3" xfId="6425" xr:uid="{8F712684-710E-485A-8765-EFEEF64F8329}"/>
    <cellStyle name="Normal 5 2 2 3 3 2 4" xfId="2923" xr:uid="{01E70A61-EE41-45ED-B0E1-19E92C2CB351}"/>
    <cellStyle name="Normal 5 2 2 3 3 2 5" xfId="5257" xr:uid="{8E96BAC4-94C9-45E7-9804-7A05633AA55D}"/>
    <cellStyle name="Normal 5 2 2 3 3 3" xfId="872" xr:uid="{B1782440-7D7E-405D-AA64-87FE43AAC804}"/>
    <cellStyle name="Normal 5 2 2 3 3 3 2" xfId="2047" xr:uid="{378E121D-6AC8-4644-9927-D4A09C37F941}"/>
    <cellStyle name="Normal 5 2 2 3 3 3 2 2" xfId="4390" xr:uid="{F83CD523-4237-4557-94B1-FCCA8C7FBE93}"/>
    <cellStyle name="Normal 5 2 2 3 3 3 2 3" xfId="6722" xr:uid="{EC60532B-9072-4944-8618-FA7D4718CCCE}"/>
    <cellStyle name="Normal 5 2 2 3 3 3 3" xfId="3220" xr:uid="{0A34FBC0-7A0D-4BD0-B4FE-371221B98861}"/>
    <cellStyle name="Normal 5 2 2 3 3 3 4" xfId="5554" xr:uid="{FFE5D7BE-5395-49AA-8408-29C773D0D9DA}"/>
    <cellStyle name="Normal 5 2 2 3 3 4" xfId="1464" xr:uid="{C0A00269-F60C-4893-9CEF-846B8364F48A}"/>
    <cellStyle name="Normal 5 2 2 3 3 4 2" xfId="3807" xr:uid="{8258AF08-7A15-4F8D-B50A-361E4EF30C61}"/>
    <cellStyle name="Normal 5 2 2 3 3 4 3" xfId="6139" xr:uid="{6DCE6D4D-4166-4770-8FAC-6346D7E01BCF}"/>
    <cellStyle name="Normal 5 2 2 3 3 5" xfId="2637" xr:uid="{9EFF8D0D-554D-4B76-90CE-59FA3E720245}"/>
    <cellStyle name="Normal 5 2 2 3 3 6" xfId="4971" xr:uid="{1B816F33-7945-4AB8-8678-6509286B6A19}"/>
    <cellStyle name="Normal 5 2 2 3 4" xfId="227" xr:uid="{2CBA9E66-97E9-446B-B47F-9DB109D7E97E}"/>
    <cellStyle name="Normal 5 2 2 3 4 2" xfId="513" xr:uid="{EF3B70A4-88E8-4B47-8079-FD80DD563680}"/>
    <cellStyle name="Normal 5 2 2 3 4 2 2" xfId="1104" xr:uid="{42EBFF63-C0DD-4644-AB79-45040623B2A5}"/>
    <cellStyle name="Normal 5 2 2 3 4 2 2 2" xfId="2279" xr:uid="{F7CFAD0C-4830-4627-9400-02EAFB3B935D}"/>
    <cellStyle name="Normal 5 2 2 3 4 2 2 2 2" xfId="4622" xr:uid="{9DA518AC-3035-4F66-82EA-3597B57D9548}"/>
    <cellStyle name="Normal 5 2 2 3 4 2 2 2 3" xfId="6954" xr:uid="{99F75D0A-58D1-4F02-954E-030E7AC26EA1}"/>
    <cellStyle name="Normal 5 2 2 3 4 2 2 3" xfId="3452" xr:uid="{C4148CE2-BD38-4780-9969-ADEC66270443}"/>
    <cellStyle name="Normal 5 2 2 3 4 2 2 4" xfId="5786" xr:uid="{A6FE73EE-3E69-4FD5-B756-409FF4BBF713}"/>
    <cellStyle name="Normal 5 2 2 3 4 2 3" xfId="1696" xr:uid="{F0EDC142-73B4-420F-AB4F-204083BD1B6B}"/>
    <cellStyle name="Normal 5 2 2 3 4 2 3 2" xfId="4039" xr:uid="{2B7C8874-3651-4C39-9F4B-BF9B84ADE7E3}"/>
    <cellStyle name="Normal 5 2 2 3 4 2 3 3" xfId="6371" xr:uid="{5A52ACE2-A0F3-4CEE-8B73-897E68F3C228}"/>
    <cellStyle name="Normal 5 2 2 3 4 2 4" xfId="2869" xr:uid="{1F4E955B-A4AA-4853-96CA-8AEBF6484079}"/>
    <cellStyle name="Normal 5 2 2 3 4 2 5" xfId="5203" xr:uid="{E936136F-3308-4E86-A46E-1603E3999211}"/>
    <cellStyle name="Normal 5 2 2 3 4 3" xfId="818" xr:uid="{EC0F6C6E-0844-43C9-B3D2-559FACF3FB67}"/>
    <cellStyle name="Normal 5 2 2 3 4 3 2" xfId="1993" xr:uid="{E635E84F-37B7-43C2-87EB-97840413C2A4}"/>
    <cellStyle name="Normal 5 2 2 3 4 3 2 2" xfId="4336" xr:uid="{FF616B64-CFF9-4221-ACD6-9331EB9C2A0D}"/>
    <cellStyle name="Normal 5 2 2 3 4 3 2 3" xfId="6668" xr:uid="{0A5FFFFE-D58D-4557-B318-4A34056181DE}"/>
    <cellStyle name="Normal 5 2 2 3 4 3 3" xfId="3166" xr:uid="{741BB446-12D8-4602-BE0A-5308D47498BF}"/>
    <cellStyle name="Normal 5 2 2 3 4 3 4" xfId="5500" xr:uid="{51D7D28E-966F-45E8-8C3F-285361DE825E}"/>
    <cellStyle name="Normal 5 2 2 3 4 4" xfId="1410" xr:uid="{9630F972-2587-492B-BEB9-B2CFAD8D0E36}"/>
    <cellStyle name="Normal 5 2 2 3 4 4 2" xfId="3753" xr:uid="{9E5BBFEB-012F-4EF2-83FF-452FFBB5E44E}"/>
    <cellStyle name="Normal 5 2 2 3 4 4 3" xfId="6085" xr:uid="{94B01656-0143-442D-BD91-BFB8B36E71BA}"/>
    <cellStyle name="Normal 5 2 2 3 4 5" xfId="2583" xr:uid="{B67D656B-AC70-4E7A-87C8-75FD78FA5B1C}"/>
    <cellStyle name="Normal 5 2 2 3 4 6" xfId="4917" xr:uid="{1BFE0690-7CF6-4849-AAF5-3BC1E074E563}"/>
    <cellStyle name="Normal 5 2 2 3 5" xfId="405" xr:uid="{1694B1A0-1F0A-4506-BB7E-BB33C1A8E627}"/>
    <cellStyle name="Normal 5 2 2 3 5 2" xfId="996" xr:uid="{01408F30-D74E-42F7-A249-A72CFD77674C}"/>
    <cellStyle name="Normal 5 2 2 3 5 2 2" xfId="2171" xr:uid="{06D1D82B-2FD3-4182-B34D-6F926C802ED9}"/>
    <cellStyle name="Normal 5 2 2 3 5 2 2 2" xfId="4514" xr:uid="{5CB52E46-6B11-4553-AA4E-148237149E07}"/>
    <cellStyle name="Normal 5 2 2 3 5 2 2 3" xfId="6846" xr:uid="{9EDD7BAD-2591-45BB-B4A2-7E0EBEBE4258}"/>
    <cellStyle name="Normal 5 2 2 3 5 2 3" xfId="3344" xr:uid="{05EB490C-8E6B-4133-AB61-F1FE072AA34F}"/>
    <cellStyle name="Normal 5 2 2 3 5 2 4" xfId="5678" xr:uid="{F8174FCD-8EA6-4AE1-8F7F-BAD8E75C13B6}"/>
    <cellStyle name="Normal 5 2 2 3 5 3" xfId="1588" xr:uid="{B7FB1154-131E-4D1A-AB1B-223E3F533D84}"/>
    <cellStyle name="Normal 5 2 2 3 5 3 2" xfId="3931" xr:uid="{5D05A53D-7725-4719-B471-22F593FBA40D}"/>
    <cellStyle name="Normal 5 2 2 3 5 3 3" xfId="6263" xr:uid="{50CB0452-E6A4-454A-9046-0668BB4FF29B}"/>
    <cellStyle name="Normal 5 2 2 3 5 4" xfId="2761" xr:uid="{2DC8379B-5117-4F0C-AB53-EF31C8C1E026}"/>
    <cellStyle name="Normal 5 2 2 3 5 5" xfId="5095" xr:uid="{93D05246-D70B-4734-80FD-C2BD3B7135F3}"/>
    <cellStyle name="Normal 5 2 2 3 6" xfId="710" xr:uid="{2E1B66ED-C959-4442-B293-70B3DEF52E5A}"/>
    <cellStyle name="Normal 5 2 2 3 6 2" xfId="1885" xr:uid="{6A277B0C-697A-4164-8D74-2D217FA0392F}"/>
    <cellStyle name="Normal 5 2 2 3 6 2 2" xfId="4228" xr:uid="{6E6F4887-2489-482F-8CA5-A3419DA5F9C6}"/>
    <cellStyle name="Normal 5 2 2 3 6 2 3" xfId="6560" xr:uid="{C052DE60-C0F2-4F57-84E3-90EF08B4A93D}"/>
    <cellStyle name="Normal 5 2 2 3 6 3" xfId="3058" xr:uid="{80C1D714-D8D2-47AF-B823-01EBC94366AC}"/>
    <cellStyle name="Normal 5 2 2 3 6 4" xfId="5392" xr:uid="{0AE2B6DE-D442-4A8C-A874-243F778792B0}"/>
    <cellStyle name="Normal 5 2 2 3 7" xfId="1302" xr:uid="{C71B9409-50AE-4A10-B639-42DE64949C35}"/>
    <cellStyle name="Normal 5 2 2 3 7 2" xfId="3645" xr:uid="{DEB07A20-3361-4F4F-B1E8-593A00EFE9CA}"/>
    <cellStyle name="Normal 5 2 2 3 7 3" xfId="5977" xr:uid="{6C4AAFDA-817D-432C-956D-DD822F05785D}"/>
    <cellStyle name="Normal 5 2 2 3 8" xfId="2475" xr:uid="{CDA32807-86A4-4BFA-AEDA-A51DD6929755}"/>
    <cellStyle name="Normal 5 2 2 3 9" xfId="4809" xr:uid="{D5AE5EA5-FD8B-4059-80A3-09C204D84B31}"/>
    <cellStyle name="Normal 5 2 2 4" xfId="146" xr:uid="{05E65159-2B64-4563-8C1B-1F9AD70A5A95}"/>
    <cellStyle name="Normal 5 2 2 4 2" xfId="308" xr:uid="{C1158701-9FCA-40A1-83C8-7E3CDCDABCA5}"/>
    <cellStyle name="Normal 5 2 2 4 2 2" xfId="594" xr:uid="{073B0E1A-1372-4FE8-86F4-8BB0EF8925FA}"/>
    <cellStyle name="Normal 5 2 2 4 2 2 2" xfId="1185" xr:uid="{FD7D84D5-AA9F-4C0F-BA8A-4228C5EC355B}"/>
    <cellStyle name="Normal 5 2 2 4 2 2 2 2" xfId="2360" xr:uid="{2B92591E-26CF-4E27-ACA4-63F02064FA7B}"/>
    <cellStyle name="Normal 5 2 2 4 2 2 2 2 2" xfId="4703" xr:uid="{E28FD79D-3D35-4FBD-AC2E-3A766EECCEE0}"/>
    <cellStyle name="Normal 5 2 2 4 2 2 2 2 3" xfId="7035" xr:uid="{817D2AEA-D7D4-49C7-8255-759256579D29}"/>
    <cellStyle name="Normal 5 2 2 4 2 2 2 3" xfId="3533" xr:uid="{0C07E2F2-2A79-4BF2-BDD5-D5CC0E76A090}"/>
    <cellStyle name="Normal 5 2 2 4 2 2 2 4" xfId="5867" xr:uid="{371FFF23-350D-436C-85ED-8C22C1372B6C}"/>
    <cellStyle name="Normal 5 2 2 4 2 2 3" xfId="1777" xr:uid="{F753A705-B95A-471C-B720-F6B5BF7D9F5D}"/>
    <cellStyle name="Normal 5 2 2 4 2 2 3 2" xfId="4120" xr:uid="{D64CBF82-A168-49BE-8B61-D19D24269E56}"/>
    <cellStyle name="Normal 5 2 2 4 2 2 3 3" xfId="6452" xr:uid="{3004401A-EA48-4225-B4FA-CE8B072C3670}"/>
    <cellStyle name="Normal 5 2 2 4 2 2 4" xfId="2950" xr:uid="{ABFB9A46-D4BC-4673-9F4B-B4B04FA718E2}"/>
    <cellStyle name="Normal 5 2 2 4 2 2 5" xfId="5284" xr:uid="{DB8F7918-2B87-4960-AA24-B291EB56144B}"/>
    <cellStyle name="Normal 5 2 2 4 2 3" xfId="899" xr:uid="{D32FCEFB-190C-44BF-9641-5B4AE21C57D2}"/>
    <cellStyle name="Normal 5 2 2 4 2 3 2" xfId="2074" xr:uid="{D9506CAB-7768-4912-9F69-EC30E20FB461}"/>
    <cellStyle name="Normal 5 2 2 4 2 3 2 2" xfId="4417" xr:uid="{AAE6392D-5281-4DCA-82AA-E5597DD53A11}"/>
    <cellStyle name="Normal 5 2 2 4 2 3 2 3" xfId="6749" xr:uid="{3CC0F43B-9AD7-4713-AC26-1C61AF401562}"/>
    <cellStyle name="Normal 5 2 2 4 2 3 3" xfId="3247" xr:uid="{7E3953BB-84D3-4FEE-A0CE-6F53DE025F55}"/>
    <cellStyle name="Normal 5 2 2 4 2 3 4" xfId="5581" xr:uid="{7DEBDF15-1405-4F1D-BE13-DFDA00422F67}"/>
    <cellStyle name="Normal 5 2 2 4 2 4" xfId="1491" xr:uid="{A5583082-62C9-4D0C-9180-F960F029E202}"/>
    <cellStyle name="Normal 5 2 2 4 2 4 2" xfId="3834" xr:uid="{5CBC4A3F-49E3-4C04-A80A-4E844801A8BA}"/>
    <cellStyle name="Normal 5 2 2 4 2 4 3" xfId="6166" xr:uid="{DD6B52CA-1BE6-4258-97D2-5EA215C3953E}"/>
    <cellStyle name="Normal 5 2 2 4 2 5" xfId="2664" xr:uid="{57027AD5-239C-4080-ABEF-8D0D646E2463}"/>
    <cellStyle name="Normal 5 2 2 4 2 6" xfId="4998" xr:uid="{586FB742-7F26-4B78-9F24-315099EBAD58}"/>
    <cellStyle name="Normal 5 2 2 4 3" xfId="432" xr:uid="{4B111DC1-A414-4997-9B8D-EB595ED2F605}"/>
    <cellStyle name="Normal 5 2 2 4 3 2" xfId="1023" xr:uid="{0E7800A0-960F-4BC6-AEF1-92746F3B92E6}"/>
    <cellStyle name="Normal 5 2 2 4 3 2 2" xfId="2198" xr:uid="{AA9B2F10-8AAA-44FC-B77B-200E7FFD5533}"/>
    <cellStyle name="Normal 5 2 2 4 3 2 2 2" xfId="4541" xr:uid="{17132D4A-271A-4F87-B635-58B62B9119E5}"/>
    <cellStyle name="Normal 5 2 2 4 3 2 2 3" xfId="6873" xr:uid="{D61FF5C5-2434-4E41-967B-5052756C9BE5}"/>
    <cellStyle name="Normal 5 2 2 4 3 2 3" xfId="3371" xr:uid="{42CAE279-CC71-4E58-A363-645FBD748B81}"/>
    <cellStyle name="Normal 5 2 2 4 3 2 4" xfId="5705" xr:uid="{25DEBD08-9C52-4DDA-BA7D-3F1BF8309630}"/>
    <cellStyle name="Normal 5 2 2 4 3 3" xfId="1615" xr:uid="{099257AA-2833-42FC-B91E-AED01C3F54BD}"/>
    <cellStyle name="Normal 5 2 2 4 3 3 2" xfId="3958" xr:uid="{4D9540DD-DBBF-47AC-A39F-FEF7BF17A2AD}"/>
    <cellStyle name="Normal 5 2 2 4 3 3 3" xfId="6290" xr:uid="{C0E6A4B0-C13F-4415-97CE-6CF2108004FA}"/>
    <cellStyle name="Normal 5 2 2 4 3 4" xfId="2788" xr:uid="{E8179A2A-FD34-44A1-ABE2-10DFF51E3E6E}"/>
    <cellStyle name="Normal 5 2 2 4 3 5" xfId="5122" xr:uid="{AF165092-1BD3-407E-8792-80DA559A25C0}"/>
    <cellStyle name="Normal 5 2 2 4 4" xfId="737" xr:uid="{62E6D4D9-2639-4850-AC71-BDDE181022CA}"/>
    <cellStyle name="Normal 5 2 2 4 4 2" xfId="1912" xr:uid="{D3C51A14-CBB6-4845-A9AB-E6B47D37AAC1}"/>
    <cellStyle name="Normal 5 2 2 4 4 2 2" xfId="4255" xr:uid="{AB953C9A-2FB8-42DF-9FC7-590407B1EEDE}"/>
    <cellStyle name="Normal 5 2 2 4 4 2 3" xfId="6587" xr:uid="{1A32C4F3-A3CA-4AC6-B306-E7EF19BDB3F3}"/>
    <cellStyle name="Normal 5 2 2 4 4 3" xfId="3085" xr:uid="{47879CEC-BB4A-4A7A-BDB8-66C15D53E70B}"/>
    <cellStyle name="Normal 5 2 2 4 4 4" xfId="5419" xr:uid="{7A215EFD-4284-4C68-86E2-4196A2A0DB13}"/>
    <cellStyle name="Normal 5 2 2 4 5" xfId="1329" xr:uid="{C93D139F-C452-43CA-8F0B-10D7FBB8F3F1}"/>
    <cellStyle name="Normal 5 2 2 4 5 2" xfId="3672" xr:uid="{1F5EFAFC-7F24-44BB-8793-305F98386139}"/>
    <cellStyle name="Normal 5 2 2 4 5 3" xfId="6004" xr:uid="{9E05E7CE-6C7C-4D19-ADF1-CA6B74BB9670}"/>
    <cellStyle name="Normal 5 2 2 4 6" xfId="2502" xr:uid="{CC4FDF1E-C987-4AC7-93B2-08007291E6C8}"/>
    <cellStyle name="Normal 5 2 2 4 7" xfId="4836" xr:uid="{4087BD8A-9D4B-4893-96AF-09D91E25DECB}"/>
    <cellStyle name="Normal 5 2 2 5" xfId="187" xr:uid="{60892C58-CCB0-4FC0-8FFD-EF473AA56A1E}"/>
    <cellStyle name="Normal 5 2 2 5 2" xfId="254" xr:uid="{6E389D1F-87D4-4438-BF03-1ED80400C27E}"/>
    <cellStyle name="Normal 5 2 2 5 2 2" xfId="540" xr:uid="{27776042-F96A-43E0-99A4-0FC5C5417944}"/>
    <cellStyle name="Normal 5 2 2 5 2 2 2" xfId="1131" xr:uid="{E9304724-8C85-4659-B87A-B6C72C5B4A43}"/>
    <cellStyle name="Normal 5 2 2 5 2 2 2 2" xfId="2306" xr:uid="{A26F33C8-3182-4DA6-95B3-C08926479735}"/>
    <cellStyle name="Normal 5 2 2 5 2 2 2 2 2" xfId="4649" xr:uid="{B791394D-B9E2-439C-9B93-1082376A5AD8}"/>
    <cellStyle name="Normal 5 2 2 5 2 2 2 2 3" xfId="6981" xr:uid="{8F45CE18-83C8-4F2E-BC89-D6A909AFF4FB}"/>
    <cellStyle name="Normal 5 2 2 5 2 2 2 3" xfId="3479" xr:uid="{420CBCB8-FAA3-4817-87F6-7F613C56ECAF}"/>
    <cellStyle name="Normal 5 2 2 5 2 2 2 4" xfId="5813" xr:uid="{E56A1EDB-2A13-4A5C-9F6D-E2085366273F}"/>
    <cellStyle name="Normal 5 2 2 5 2 2 3" xfId="1723" xr:uid="{14F587A3-6A2B-4DF3-811E-9C24265AEF6C}"/>
    <cellStyle name="Normal 5 2 2 5 2 2 3 2" xfId="4066" xr:uid="{7C0DA856-0C39-4511-9FC6-5B5246F20135}"/>
    <cellStyle name="Normal 5 2 2 5 2 2 3 3" xfId="6398" xr:uid="{079F8F88-450B-4E89-ADAB-251DC41700D8}"/>
    <cellStyle name="Normal 5 2 2 5 2 2 4" xfId="2896" xr:uid="{E346BA9A-FCF3-4DAF-A31E-44F9F4EC7F30}"/>
    <cellStyle name="Normal 5 2 2 5 2 2 5" xfId="5230" xr:uid="{DF60F772-7068-45C6-95C9-DF8BFF01E3FD}"/>
    <cellStyle name="Normal 5 2 2 5 2 3" xfId="845" xr:uid="{1B59880B-82D3-4039-B5BC-B19E80C9B5DC}"/>
    <cellStyle name="Normal 5 2 2 5 2 3 2" xfId="2020" xr:uid="{B9F30987-E3ED-4F01-AC04-194C5267053B}"/>
    <cellStyle name="Normal 5 2 2 5 2 3 2 2" xfId="4363" xr:uid="{E2130910-8E54-4685-8B98-21000EFDCDA9}"/>
    <cellStyle name="Normal 5 2 2 5 2 3 2 3" xfId="6695" xr:uid="{DFF15D6D-9C7A-4D70-A839-EB2B4D5051CF}"/>
    <cellStyle name="Normal 5 2 2 5 2 3 3" xfId="3193" xr:uid="{8FFBDE45-ED9D-47D9-B8F4-2B41A843E360}"/>
    <cellStyle name="Normal 5 2 2 5 2 3 4" xfId="5527" xr:uid="{F2F1AD84-87B2-4908-B8DE-BB90693DD4C8}"/>
    <cellStyle name="Normal 5 2 2 5 2 4" xfId="1437" xr:uid="{B1EAC7FA-4768-49E6-AC7D-9BC7C153C9C9}"/>
    <cellStyle name="Normal 5 2 2 5 2 4 2" xfId="3780" xr:uid="{7E529C5F-B123-47BB-B426-08E87A03C7B9}"/>
    <cellStyle name="Normal 5 2 2 5 2 4 3" xfId="6112" xr:uid="{6755DF3A-FC96-4C23-8762-8DBAA11BD784}"/>
    <cellStyle name="Normal 5 2 2 5 2 5" xfId="2610" xr:uid="{FAB475F4-2544-4522-96C9-F9F8D814E7A3}"/>
    <cellStyle name="Normal 5 2 2 5 2 6" xfId="4944" xr:uid="{5CC66A94-1A7C-4521-A3C7-29B0CE41719E}"/>
    <cellStyle name="Normal 5 2 2 5 3" xfId="473" xr:uid="{B3ADFAA3-CE8F-4790-8FF2-B745629CDA54}"/>
    <cellStyle name="Normal 5 2 2 5 3 2" xfId="1064" xr:uid="{068A37A9-0B3E-4B5C-AB01-EC278FD82F94}"/>
    <cellStyle name="Normal 5 2 2 5 3 2 2" xfId="2239" xr:uid="{44545F82-ADFF-4181-8250-8DAA0BCA6F78}"/>
    <cellStyle name="Normal 5 2 2 5 3 2 2 2" xfId="4582" xr:uid="{94EB7324-0736-4CB1-BA9B-C6AFF5B720DA}"/>
    <cellStyle name="Normal 5 2 2 5 3 2 2 3" xfId="6914" xr:uid="{DE7001E2-AE86-4A4B-A601-61C38105C76B}"/>
    <cellStyle name="Normal 5 2 2 5 3 2 3" xfId="3412" xr:uid="{1195B034-3AD8-4E37-8531-8DF74CD42EE8}"/>
    <cellStyle name="Normal 5 2 2 5 3 2 4" xfId="5746" xr:uid="{2CE05346-9E69-4861-9343-B17D3EA8B4AB}"/>
    <cellStyle name="Normal 5 2 2 5 3 3" xfId="1656" xr:uid="{42233556-B6D6-4F69-AFFD-4F1DFA957C94}"/>
    <cellStyle name="Normal 5 2 2 5 3 3 2" xfId="3999" xr:uid="{EFDA0DB5-4A97-4FCC-9FDD-AF91CB1209B6}"/>
    <cellStyle name="Normal 5 2 2 5 3 3 3" xfId="6331" xr:uid="{A5E70865-AF8E-4B25-AB0A-1169C6BC4274}"/>
    <cellStyle name="Normal 5 2 2 5 3 4" xfId="2829" xr:uid="{FEDC05F2-A788-4974-9671-0FF34CC1C247}"/>
    <cellStyle name="Normal 5 2 2 5 3 5" xfId="5163" xr:uid="{9F667D90-3B2C-4339-AE0B-BAEE373B7C08}"/>
    <cellStyle name="Normal 5 2 2 5 4" xfId="778" xr:uid="{780E1B19-65D0-4747-B938-7CF551FB9AEF}"/>
    <cellStyle name="Normal 5 2 2 5 4 2" xfId="1953" xr:uid="{CB8E4291-8E5F-4E0C-AD81-8CB36A1D7825}"/>
    <cellStyle name="Normal 5 2 2 5 4 2 2" xfId="4296" xr:uid="{D65C53D8-C98D-4F98-AF09-E796B75EC0FA}"/>
    <cellStyle name="Normal 5 2 2 5 4 2 3" xfId="6628" xr:uid="{43CA84D8-B392-4ACF-A6AF-65640B85C900}"/>
    <cellStyle name="Normal 5 2 2 5 4 3" xfId="3126" xr:uid="{51657981-28B4-439A-A5FD-8685C35961B0}"/>
    <cellStyle name="Normal 5 2 2 5 4 4" xfId="5460" xr:uid="{E52F6B56-E291-438A-9CAC-DB55B7D21B46}"/>
    <cellStyle name="Normal 5 2 2 5 5" xfId="1370" xr:uid="{62CF214C-4EF5-430B-82E8-8FD155D6132A}"/>
    <cellStyle name="Normal 5 2 2 5 5 2" xfId="3713" xr:uid="{D83CAD77-2C2E-4EEB-A32F-E90A29847984}"/>
    <cellStyle name="Normal 5 2 2 5 5 3" xfId="6045" xr:uid="{3D1203E6-2BB8-4BA5-BB0D-74DE180857D0}"/>
    <cellStyle name="Normal 5 2 2 5 6" xfId="2543" xr:uid="{F807726D-5D16-4C65-9D8C-407C2740785C}"/>
    <cellStyle name="Normal 5 2 2 5 7" xfId="4877" xr:uid="{D6D930E9-3624-431A-A038-9DDBFC4C4884}"/>
    <cellStyle name="Normal 5 2 2 6" xfId="349" xr:uid="{7BF40FC7-DBC2-4C18-868D-4311BDE89E46}"/>
    <cellStyle name="Normal 5 2 2 6 2" xfId="635" xr:uid="{A8C66FA9-ECBA-46A4-84D8-4AE817D166E3}"/>
    <cellStyle name="Normal 5 2 2 6 2 2" xfId="1226" xr:uid="{93216730-39D3-4AAA-B38E-5859E8F97861}"/>
    <cellStyle name="Normal 5 2 2 6 2 2 2" xfId="2401" xr:uid="{4BC8000C-3CD6-460E-A7B1-D0B97D6B545A}"/>
    <cellStyle name="Normal 5 2 2 6 2 2 2 2" xfId="4744" xr:uid="{CF5DFE09-A91C-499C-BFC3-13E5FD4B8D1A}"/>
    <cellStyle name="Normal 5 2 2 6 2 2 2 3" xfId="7076" xr:uid="{BCEB1389-A366-4596-B147-E4CE5D68893B}"/>
    <cellStyle name="Normal 5 2 2 6 2 2 3" xfId="3574" xr:uid="{BB2C9484-3C14-44D7-A947-78CB7FF6AD72}"/>
    <cellStyle name="Normal 5 2 2 6 2 2 4" xfId="5908" xr:uid="{0E826F1E-06A4-4F4D-9774-2B56CFFC2597}"/>
    <cellStyle name="Normal 5 2 2 6 2 3" xfId="1818" xr:uid="{ED4276A0-2921-4815-A033-3850B87AB7F7}"/>
    <cellStyle name="Normal 5 2 2 6 2 3 2" xfId="4161" xr:uid="{09546B42-7EEC-43E5-A263-374D3185841A}"/>
    <cellStyle name="Normal 5 2 2 6 2 3 3" xfId="6493" xr:uid="{F2286F36-05BA-485B-B6D2-4F6F3B56DE70}"/>
    <cellStyle name="Normal 5 2 2 6 2 4" xfId="2991" xr:uid="{573CBE16-461B-4CA6-AC0D-CC56A11F71B9}"/>
    <cellStyle name="Normal 5 2 2 6 2 5" xfId="5325" xr:uid="{41AB9F4A-0B33-4769-85F2-9C6746C3E887}"/>
    <cellStyle name="Normal 5 2 2 6 3" xfId="940" xr:uid="{4F5B0936-50BC-457D-B553-BC07CE528CDB}"/>
    <cellStyle name="Normal 5 2 2 6 3 2" xfId="2115" xr:uid="{53ACF48C-14FA-4263-9431-6A118D4C4532}"/>
    <cellStyle name="Normal 5 2 2 6 3 2 2" xfId="4458" xr:uid="{FB98E3F2-7E4A-4C1D-B32D-202B91CD96BC}"/>
    <cellStyle name="Normal 5 2 2 6 3 2 3" xfId="6790" xr:uid="{D64EF79C-DF5D-4382-B565-464F42AFF320}"/>
    <cellStyle name="Normal 5 2 2 6 3 3" xfId="3288" xr:uid="{174B657A-68CB-49EF-8409-F8D03B5A5063}"/>
    <cellStyle name="Normal 5 2 2 6 3 4" xfId="5622" xr:uid="{86EB27D6-8FFC-4EF6-B875-7EF6B22562FC}"/>
    <cellStyle name="Normal 5 2 2 6 4" xfId="1532" xr:uid="{AA53845E-1FD1-4C74-8F4E-0CC0D4FD1CCD}"/>
    <cellStyle name="Normal 5 2 2 6 4 2" xfId="3875" xr:uid="{10EC12F3-3E06-4530-A9EB-88162098E11B}"/>
    <cellStyle name="Normal 5 2 2 6 4 3" xfId="6207" xr:uid="{8C893C07-128B-4555-A5AE-17CB2563D2C6}"/>
    <cellStyle name="Normal 5 2 2 6 5" xfId="2705" xr:uid="{4FCBB3BD-334E-4B46-8C48-D0CA7564E6A1}"/>
    <cellStyle name="Normal 5 2 2 6 6" xfId="5039" xr:uid="{47771B98-85D9-4F83-9A7C-81F60D9CCBBA}"/>
    <cellStyle name="Normal 5 2 2 7" xfId="213" xr:uid="{B56DEF31-5133-48C1-81F0-38B9BF92BE27}"/>
    <cellStyle name="Normal 5 2 2 7 2" xfId="499" xr:uid="{A19A0FE0-EB1A-43A9-B8F6-71E773ECA6E8}"/>
    <cellStyle name="Normal 5 2 2 7 2 2" xfId="1090" xr:uid="{D471F355-F2A9-4227-B204-E8586E293303}"/>
    <cellStyle name="Normal 5 2 2 7 2 2 2" xfId="2265" xr:uid="{345ABCDB-15DA-43EE-B4F7-5EA86C0BA702}"/>
    <cellStyle name="Normal 5 2 2 7 2 2 2 2" xfId="4608" xr:uid="{024FF2E1-E969-41C6-BEF3-8C167D7B91BD}"/>
    <cellStyle name="Normal 5 2 2 7 2 2 2 3" xfId="6940" xr:uid="{EF9E0E75-D2A9-430B-9889-8328F6CD7845}"/>
    <cellStyle name="Normal 5 2 2 7 2 2 3" xfId="3438" xr:uid="{DAB644BD-B432-4955-B72C-EADB0C188C8B}"/>
    <cellStyle name="Normal 5 2 2 7 2 2 4" xfId="5772" xr:uid="{44F393E5-5F6A-4D2B-994B-5EE9B6907AAB}"/>
    <cellStyle name="Normal 5 2 2 7 2 3" xfId="1682" xr:uid="{887FC2B2-A483-471E-92E3-7685AFC88CBF}"/>
    <cellStyle name="Normal 5 2 2 7 2 3 2" xfId="4025" xr:uid="{A6FE62A5-7C96-447B-AC98-55E0060BE8D5}"/>
    <cellStyle name="Normal 5 2 2 7 2 3 3" xfId="6357" xr:uid="{66F8669E-64F2-448F-A780-A935FE4FE2FB}"/>
    <cellStyle name="Normal 5 2 2 7 2 4" xfId="2855" xr:uid="{A5B1C19E-FC23-48B7-B555-DE5963102D3B}"/>
    <cellStyle name="Normal 5 2 2 7 2 5" xfId="5189" xr:uid="{CF969FA9-D3A0-45AD-A045-C6DFE3AF6B72}"/>
    <cellStyle name="Normal 5 2 2 7 3" xfId="804" xr:uid="{D9C5E03A-2660-40F0-8B7D-EA6FCEDA2265}"/>
    <cellStyle name="Normal 5 2 2 7 3 2" xfId="1979" xr:uid="{535F0A6A-EB5B-4448-92D6-4B94ACB9CAD8}"/>
    <cellStyle name="Normal 5 2 2 7 3 2 2" xfId="4322" xr:uid="{C15320AB-6C85-4989-B199-169197E46E66}"/>
    <cellStyle name="Normal 5 2 2 7 3 2 3" xfId="6654" xr:uid="{AF67C47B-0986-48F0-8323-10081BC9BB2F}"/>
    <cellStyle name="Normal 5 2 2 7 3 3" xfId="3152" xr:uid="{28239D96-04BA-4046-98D2-B33C47B9CD30}"/>
    <cellStyle name="Normal 5 2 2 7 3 4" xfId="5486" xr:uid="{4E7C5746-E841-4899-8BB7-2338A0EB8E98}"/>
    <cellStyle name="Normal 5 2 2 7 4" xfId="1396" xr:uid="{1AFD4ECF-DBFB-4362-B5EB-307EBBFD4E5F}"/>
    <cellStyle name="Normal 5 2 2 7 4 2" xfId="3739" xr:uid="{77FA0136-AFEE-41E4-A0BC-0CDC2159DED9}"/>
    <cellStyle name="Normal 5 2 2 7 4 3" xfId="6071" xr:uid="{7DDBF9DA-DFC0-4DBE-AFBB-0DCAA8467528}"/>
    <cellStyle name="Normal 5 2 2 7 5" xfId="2569" xr:uid="{A9059581-2ACA-4383-919B-8B9E0B2DC2B3}"/>
    <cellStyle name="Normal 5 2 2 7 6" xfId="4903" xr:uid="{BD4FC505-02A8-455C-88D9-9EBF93D440FA}"/>
    <cellStyle name="Normal 5 2 2 8" xfId="378" xr:uid="{008D87D1-391D-4EE5-BBA0-79ECA0D20502}"/>
    <cellStyle name="Normal 5 2 2 8 2" xfId="969" xr:uid="{2BA0303B-929D-422A-95A9-83F4DCBD978E}"/>
    <cellStyle name="Normal 5 2 2 8 2 2" xfId="2144" xr:uid="{E506470B-F3DF-4F51-AF2B-7ED2D93A3ED5}"/>
    <cellStyle name="Normal 5 2 2 8 2 2 2" xfId="4487" xr:uid="{83543A87-B8B7-474A-A992-2CF45DFD132D}"/>
    <cellStyle name="Normal 5 2 2 8 2 2 3" xfId="6819" xr:uid="{BED5FD86-AD3C-4B18-A682-5C0E2C94F37A}"/>
    <cellStyle name="Normal 5 2 2 8 2 3" xfId="3317" xr:uid="{5954457F-5CF3-45CC-B0E5-C999795900CA}"/>
    <cellStyle name="Normal 5 2 2 8 2 4" xfId="5651" xr:uid="{233A3958-9FAC-4BBB-8E7B-65E8A7EE0668}"/>
    <cellStyle name="Normal 5 2 2 8 3" xfId="1561" xr:uid="{1723E044-2C7D-4E63-99CF-70E27BF1AEE5}"/>
    <cellStyle name="Normal 5 2 2 8 3 2" xfId="3904" xr:uid="{092D1D3A-BBE7-410B-8855-C86B5C94C3D6}"/>
    <cellStyle name="Normal 5 2 2 8 3 3" xfId="6236" xr:uid="{7B113C3F-DB8D-4AAD-BACA-25F7EF5B6198}"/>
    <cellStyle name="Normal 5 2 2 8 4" xfId="2734" xr:uid="{49E069FB-679C-4F6C-9F1D-602F46463B12}"/>
    <cellStyle name="Normal 5 2 2 8 5" xfId="5068" xr:uid="{38829BC2-EFF1-4C33-B20F-27B8F6067376}"/>
    <cellStyle name="Normal 5 2 2 9" xfId="683" xr:uid="{DF671AD6-5A76-4052-A13D-722169F9AA28}"/>
    <cellStyle name="Normal 5 2 2 9 2" xfId="1858" xr:uid="{9776F1D0-D979-43D8-B3FC-21F967643FD9}"/>
    <cellStyle name="Normal 5 2 2 9 2 2" xfId="4201" xr:uid="{221B8E82-F180-4C9B-BC19-17AE260C45D6}"/>
    <cellStyle name="Normal 5 2 2 9 2 3" xfId="6533" xr:uid="{0DD28184-CE9E-489B-B538-E8B3514BD2B9}"/>
    <cellStyle name="Normal 5 2 2 9 3" xfId="3031" xr:uid="{342567BA-4593-43FF-BBF1-82A5AC9889B9}"/>
    <cellStyle name="Normal 5 2 2 9 4" xfId="5365" xr:uid="{40691F06-D7B4-4397-A5D7-07774F214C2B}"/>
    <cellStyle name="Normal 5 2 3" xfId="99" xr:uid="{94672E42-DE54-444E-9D5A-54AA8239938B}"/>
    <cellStyle name="Normal 5 2 3 10" xfId="2455" xr:uid="{FC6227A0-4CD6-44AA-BE10-10A51AB11237}"/>
    <cellStyle name="Normal 5 2 3 11" xfId="4789" xr:uid="{4FEF05BF-8214-4932-A280-A7959517EA08}"/>
    <cellStyle name="Normal 5 2 3 2" xfId="126" xr:uid="{C12015F4-0FF9-4EC6-966F-CC9FDF4D9D19}"/>
    <cellStyle name="Normal 5 2 3 2 2" xfId="288" xr:uid="{065D1042-A1B3-472A-8F9D-151E56ADDDBE}"/>
    <cellStyle name="Normal 5 2 3 2 2 2" xfId="574" xr:uid="{671E3865-859D-4DC0-9169-CDFFA79AF475}"/>
    <cellStyle name="Normal 5 2 3 2 2 2 2" xfId="1165" xr:uid="{663B799E-B4B6-4282-93BC-F98DCB42BC4B}"/>
    <cellStyle name="Normal 5 2 3 2 2 2 2 2" xfId="2340" xr:uid="{92E5028F-9441-4B25-B42F-ADE80A999089}"/>
    <cellStyle name="Normal 5 2 3 2 2 2 2 2 2" xfId="4683" xr:uid="{A959659A-C6E8-4874-A10C-22E490C5697F}"/>
    <cellStyle name="Normal 5 2 3 2 2 2 2 2 3" xfId="7015" xr:uid="{A5976A24-9A0F-4662-9F0A-4DB8AFA7AF1D}"/>
    <cellStyle name="Normal 5 2 3 2 2 2 2 3" xfId="3513" xr:uid="{5E189D92-C5BE-4A79-8BA3-D1A5A30D6588}"/>
    <cellStyle name="Normal 5 2 3 2 2 2 2 4" xfId="5847" xr:uid="{C6D4B213-2ED4-4B43-90EC-12C0B2E72CB9}"/>
    <cellStyle name="Normal 5 2 3 2 2 2 3" xfId="1757" xr:uid="{A05973A6-EF8D-47C8-BF18-F942A513B8FD}"/>
    <cellStyle name="Normal 5 2 3 2 2 2 3 2" xfId="4100" xr:uid="{5F26162D-A8CF-4B2E-98BA-5C4D0D5A2CC8}"/>
    <cellStyle name="Normal 5 2 3 2 2 2 3 3" xfId="6432" xr:uid="{2930CDA8-40A8-41D9-81FC-598645FD4200}"/>
    <cellStyle name="Normal 5 2 3 2 2 2 4" xfId="2930" xr:uid="{1A22EB5A-717E-4A05-A97F-3E77B327DCD7}"/>
    <cellStyle name="Normal 5 2 3 2 2 2 5" xfId="5264" xr:uid="{96682890-0A27-47FC-966E-E5897DA59A20}"/>
    <cellStyle name="Normal 5 2 3 2 2 3" xfId="879" xr:uid="{A2293A63-542C-4FB3-B819-C1CEDA7B10E3}"/>
    <cellStyle name="Normal 5 2 3 2 2 3 2" xfId="2054" xr:uid="{6E58414E-ECA2-44F5-B3B3-64FF27C1E8B1}"/>
    <cellStyle name="Normal 5 2 3 2 2 3 2 2" xfId="4397" xr:uid="{49A77E0A-F2A3-4983-BE7C-CEAC07A40E76}"/>
    <cellStyle name="Normal 5 2 3 2 2 3 2 3" xfId="6729" xr:uid="{D22DBC5F-B7A5-4362-AE44-360622F87A5A}"/>
    <cellStyle name="Normal 5 2 3 2 2 3 3" xfId="3227" xr:uid="{1057949E-8B91-4556-BD53-B1A886E7DC65}"/>
    <cellStyle name="Normal 5 2 3 2 2 3 4" xfId="5561" xr:uid="{78FF5CC4-2071-45DA-A707-C5B493A07635}"/>
    <cellStyle name="Normal 5 2 3 2 2 4" xfId="1471" xr:uid="{F16991BD-BBD7-48AD-8607-3A4A9B5B0AB5}"/>
    <cellStyle name="Normal 5 2 3 2 2 4 2" xfId="3814" xr:uid="{A013E51F-4A1B-4A5E-A0E5-A7FA12536A53}"/>
    <cellStyle name="Normal 5 2 3 2 2 4 3" xfId="6146" xr:uid="{7E0ED36F-D970-4330-AA15-F0905A659888}"/>
    <cellStyle name="Normal 5 2 3 2 2 5" xfId="2644" xr:uid="{0FA8FD6C-66EA-42CB-BD22-4A14D241B6CC}"/>
    <cellStyle name="Normal 5 2 3 2 2 6" xfId="4978" xr:uid="{84189B77-69EE-48DB-BF83-77BDE68081E0}"/>
    <cellStyle name="Normal 5 2 3 2 3" xfId="412" xr:uid="{B54A7FF9-75A8-475A-8D5C-17A53A54F4E9}"/>
    <cellStyle name="Normal 5 2 3 2 3 2" xfId="1003" xr:uid="{2D49C1F3-F7E9-42D4-921D-240FD9BEB5B9}"/>
    <cellStyle name="Normal 5 2 3 2 3 2 2" xfId="2178" xr:uid="{22ABF6E5-1F23-4E0A-A3C1-8B81C1D5F215}"/>
    <cellStyle name="Normal 5 2 3 2 3 2 2 2" xfId="4521" xr:uid="{E31CAA32-1ADE-4448-923F-2BB3F20966FA}"/>
    <cellStyle name="Normal 5 2 3 2 3 2 2 3" xfId="6853" xr:uid="{1CDFEAC9-D8F9-4E21-A361-26F391BE847D}"/>
    <cellStyle name="Normal 5 2 3 2 3 2 3" xfId="3351" xr:uid="{F3108D01-3E2B-4417-BD63-DAABBC15411F}"/>
    <cellStyle name="Normal 5 2 3 2 3 2 4" xfId="5685" xr:uid="{69CD59DD-1C2E-43BA-9935-164F757CB388}"/>
    <cellStyle name="Normal 5 2 3 2 3 3" xfId="1595" xr:uid="{9AFBA2B3-812E-4C1D-8154-5920F740A265}"/>
    <cellStyle name="Normal 5 2 3 2 3 3 2" xfId="3938" xr:uid="{458DB4FC-9DC3-4BFB-9A1C-202022F6CB36}"/>
    <cellStyle name="Normal 5 2 3 2 3 3 3" xfId="6270" xr:uid="{DFEA9992-2C1D-4201-89F2-58CB59B34E98}"/>
    <cellStyle name="Normal 5 2 3 2 3 4" xfId="2768" xr:uid="{5BB0A698-B9D2-487C-B420-A3B3D2BCFEF1}"/>
    <cellStyle name="Normal 5 2 3 2 3 5" xfId="5102" xr:uid="{EAAD4464-FD5C-443A-96AA-52D8B95ADBC6}"/>
    <cellStyle name="Normal 5 2 3 2 4" xfId="717" xr:uid="{E65009C1-F69E-4483-9515-B1256834029A}"/>
    <cellStyle name="Normal 5 2 3 2 4 2" xfId="1892" xr:uid="{F1833907-04A3-4BF0-A28B-F76A1882898D}"/>
    <cellStyle name="Normal 5 2 3 2 4 2 2" xfId="4235" xr:uid="{6D2B7655-779A-475A-99D8-F41EC48F9272}"/>
    <cellStyle name="Normal 5 2 3 2 4 2 3" xfId="6567" xr:uid="{A08E91A4-F961-4826-A380-43C6B75B8C5B}"/>
    <cellStyle name="Normal 5 2 3 2 4 3" xfId="3065" xr:uid="{F831214D-9842-47EC-9415-79442391306B}"/>
    <cellStyle name="Normal 5 2 3 2 4 4" xfId="5399" xr:uid="{65BD2F86-4668-4100-837F-9BC6F7379ECF}"/>
    <cellStyle name="Normal 5 2 3 2 5" xfId="1309" xr:uid="{2BF98AEC-F234-4B5E-92EF-1DC607D4D2B8}"/>
    <cellStyle name="Normal 5 2 3 2 5 2" xfId="3652" xr:uid="{B867F1AD-7806-4856-A6DE-73D47F48A646}"/>
    <cellStyle name="Normal 5 2 3 2 5 3" xfId="5984" xr:uid="{FA9CFC15-9CA7-4443-86F1-A3E8E125D07A}"/>
    <cellStyle name="Normal 5 2 3 2 6" xfId="2482" xr:uid="{AED69B02-C507-45F2-81E2-E547DDF84781}"/>
    <cellStyle name="Normal 5 2 3 2 7" xfId="4816" xr:uid="{F8DC2D65-055A-4564-84A8-010FEC29A052}"/>
    <cellStyle name="Normal 5 2 3 3" xfId="167" xr:uid="{7489F2AD-4305-454A-B5B4-487C66C9E946}"/>
    <cellStyle name="Normal 5 2 3 3 2" xfId="329" xr:uid="{DAB6042E-16A0-41D8-A80D-03CB247135C4}"/>
    <cellStyle name="Normal 5 2 3 3 2 2" xfId="615" xr:uid="{4F42832D-0120-4F0A-BE20-48DCE394D233}"/>
    <cellStyle name="Normal 5 2 3 3 2 2 2" xfId="1206" xr:uid="{639B7979-970F-4AF3-B5E5-D255A39DF175}"/>
    <cellStyle name="Normal 5 2 3 3 2 2 2 2" xfId="2381" xr:uid="{B4314C1A-018D-472B-92CD-66D4ECFFF269}"/>
    <cellStyle name="Normal 5 2 3 3 2 2 2 2 2" xfId="4724" xr:uid="{75879858-DF37-4A52-834D-7AF3FBC3D922}"/>
    <cellStyle name="Normal 5 2 3 3 2 2 2 2 3" xfId="7056" xr:uid="{5625BE88-DE9E-41E0-93BD-9C1F652E382B}"/>
    <cellStyle name="Normal 5 2 3 3 2 2 2 3" xfId="3554" xr:uid="{C180E551-BF23-419C-91CB-E9C5F77146E3}"/>
    <cellStyle name="Normal 5 2 3 3 2 2 2 4" xfId="5888" xr:uid="{DBF8291C-0EB4-46BD-8393-94F51A7EBD83}"/>
    <cellStyle name="Normal 5 2 3 3 2 2 3" xfId="1798" xr:uid="{4D0846E0-F2CC-414C-8F08-1970B5C030D2}"/>
    <cellStyle name="Normal 5 2 3 3 2 2 3 2" xfId="4141" xr:uid="{E8BF6B5B-0D0B-4C44-970B-5D02E83F6B96}"/>
    <cellStyle name="Normal 5 2 3 3 2 2 3 3" xfId="6473" xr:uid="{85DB14F5-EABD-48EA-AF05-64144218D1F0}"/>
    <cellStyle name="Normal 5 2 3 3 2 2 4" xfId="2971" xr:uid="{31C70A27-45E9-4C7F-80C1-6C5A4F50D256}"/>
    <cellStyle name="Normal 5 2 3 3 2 2 5" xfId="5305" xr:uid="{C8478DF9-EFD1-468D-BA66-93F6D331F59C}"/>
    <cellStyle name="Normal 5 2 3 3 2 3" xfId="920" xr:uid="{6AA81451-604D-4947-BC07-1960F83E0410}"/>
    <cellStyle name="Normal 5 2 3 3 2 3 2" xfId="2095" xr:uid="{D03D6217-4928-4921-834D-45A9D2D2CD37}"/>
    <cellStyle name="Normal 5 2 3 3 2 3 2 2" xfId="4438" xr:uid="{07C88EF4-9AFA-4DDD-B6E2-DF4AE4DB2D8D}"/>
    <cellStyle name="Normal 5 2 3 3 2 3 2 3" xfId="6770" xr:uid="{B3ABA5F8-FDC7-4A9F-8E54-3494162CDABB}"/>
    <cellStyle name="Normal 5 2 3 3 2 3 3" xfId="3268" xr:uid="{C2DFEB46-6E8C-48F5-84D4-49EFDB87A5D2}"/>
    <cellStyle name="Normal 5 2 3 3 2 3 4" xfId="5602" xr:uid="{60FB01FF-D669-4E8A-AD87-15D20DAAD9A9}"/>
    <cellStyle name="Normal 5 2 3 3 2 4" xfId="1512" xr:uid="{548302AA-49AA-495D-9E92-070E98C03D0E}"/>
    <cellStyle name="Normal 5 2 3 3 2 4 2" xfId="3855" xr:uid="{CB3B40ED-D3AE-47CC-AA90-937D8FAAE262}"/>
    <cellStyle name="Normal 5 2 3 3 2 4 3" xfId="6187" xr:uid="{0B5BBB86-DA88-4CCB-8BA0-F072404B9677}"/>
    <cellStyle name="Normal 5 2 3 3 2 5" xfId="2685" xr:uid="{0FE2AD35-5A7D-41C3-9A00-21F26E7B2B13}"/>
    <cellStyle name="Normal 5 2 3 3 2 6" xfId="5019" xr:uid="{97F3E1F9-AE44-429F-B7CE-AC81AB83C327}"/>
    <cellStyle name="Normal 5 2 3 3 3" xfId="453" xr:uid="{7A7015FA-862A-49B7-8A3D-ABA8DDA26F16}"/>
    <cellStyle name="Normal 5 2 3 3 3 2" xfId="1044" xr:uid="{33A9585A-BA8F-4D5C-B024-1AB21C564D8D}"/>
    <cellStyle name="Normal 5 2 3 3 3 2 2" xfId="2219" xr:uid="{4A1AAB72-D392-41C5-80FB-940537089A68}"/>
    <cellStyle name="Normal 5 2 3 3 3 2 2 2" xfId="4562" xr:uid="{5144A43A-EF2B-4CE8-9A11-DF4FF74ECB35}"/>
    <cellStyle name="Normal 5 2 3 3 3 2 2 3" xfId="6894" xr:uid="{0AA0B599-6C8F-4BBE-BAF2-138F9A19A18C}"/>
    <cellStyle name="Normal 5 2 3 3 3 2 3" xfId="3392" xr:uid="{085978A0-A21A-4E25-AEC2-34F955C372CA}"/>
    <cellStyle name="Normal 5 2 3 3 3 2 4" xfId="5726" xr:uid="{16E2481C-FE4F-4D44-8229-B27812616D43}"/>
    <cellStyle name="Normal 5 2 3 3 3 3" xfId="1636" xr:uid="{19AC544E-1F8C-4392-8447-E382771E5534}"/>
    <cellStyle name="Normal 5 2 3 3 3 3 2" xfId="3979" xr:uid="{58FD1A8F-E93C-4DDE-BEB3-1F505D02DCC5}"/>
    <cellStyle name="Normal 5 2 3 3 3 3 3" xfId="6311" xr:uid="{1CF1DFD0-D7AC-4668-8EF1-FBC4843651D7}"/>
    <cellStyle name="Normal 5 2 3 3 3 4" xfId="2809" xr:uid="{5EBED923-6FE3-47A5-AD5E-B80FA3492FD6}"/>
    <cellStyle name="Normal 5 2 3 3 3 5" xfId="5143" xr:uid="{F4FA0B3A-7188-4A76-8016-C004C86B5DCD}"/>
    <cellStyle name="Normal 5 2 3 3 4" xfId="758" xr:uid="{F84F93A1-26FF-44EC-8C83-B205DE039BDF}"/>
    <cellStyle name="Normal 5 2 3 3 4 2" xfId="1933" xr:uid="{3F614FAF-A742-4453-BD1B-80610BB6FF35}"/>
    <cellStyle name="Normal 5 2 3 3 4 2 2" xfId="4276" xr:uid="{E63404E5-18ED-4AB2-9E21-BDA4FC23BB8B}"/>
    <cellStyle name="Normal 5 2 3 3 4 2 3" xfId="6608" xr:uid="{9F4DDB9B-37DE-4EF7-8CAC-ECF91FE879E9}"/>
    <cellStyle name="Normal 5 2 3 3 4 3" xfId="3106" xr:uid="{D3C5F021-5959-4D4F-9436-86419847C121}"/>
    <cellStyle name="Normal 5 2 3 3 4 4" xfId="5440" xr:uid="{97CAFD22-093A-49F9-BB10-852C8A38BFCF}"/>
    <cellStyle name="Normal 5 2 3 3 5" xfId="1350" xr:uid="{802E1859-EB7F-41A5-9F90-D4662AD63B3C}"/>
    <cellStyle name="Normal 5 2 3 3 5 2" xfId="3693" xr:uid="{0A6E45A4-8130-489F-A69B-18ACE4D01E7A}"/>
    <cellStyle name="Normal 5 2 3 3 5 3" xfId="6025" xr:uid="{5BFCB59B-30F6-4056-9724-5B335A2C53F6}"/>
    <cellStyle name="Normal 5 2 3 3 6" xfId="2523" xr:uid="{74EC71CC-3E06-4B34-BA56-3B9F85E5EF97}"/>
    <cellStyle name="Normal 5 2 3 3 7" xfId="4857" xr:uid="{F15A7050-6B72-447C-92BE-87CEE8056AC1}"/>
    <cellStyle name="Normal 5 2 3 4" xfId="194" xr:uid="{8E30A332-7C71-44C4-A51E-975C088D7866}"/>
    <cellStyle name="Normal 5 2 3 4 2" xfId="261" xr:uid="{9E4A82D9-0994-4CBC-96FD-9679CE2ACC69}"/>
    <cellStyle name="Normal 5 2 3 4 2 2" xfId="547" xr:uid="{4B76B584-CE98-40C3-864C-8255F27C24B4}"/>
    <cellStyle name="Normal 5 2 3 4 2 2 2" xfId="1138" xr:uid="{AD5F9B50-2366-48E6-B698-576050C93CFD}"/>
    <cellStyle name="Normal 5 2 3 4 2 2 2 2" xfId="2313" xr:uid="{BDDD1F68-3F32-4C27-B68F-65E6F51A4F79}"/>
    <cellStyle name="Normal 5 2 3 4 2 2 2 2 2" xfId="4656" xr:uid="{EEB574C6-2855-4F67-839F-625870365F83}"/>
    <cellStyle name="Normal 5 2 3 4 2 2 2 2 3" xfId="6988" xr:uid="{0B0D963D-0ED6-48A7-B168-A301AC1B63C0}"/>
    <cellStyle name="Normal 5 2 3 4 2 2 2 3" xfId="3486" xr:uid="{9B7651F7-2AD7-4DAF-BD93-A46D01EB9F85}"/>
    <cellStyle name="Normal 5 2 3 4 2 2 2 4" xfId="5820" xr:uid="{554DD618-7D8D-4981-A2F8-FC15EF02F8F7}"/>
    <cellStyle name="Normal 5 2 3 4 2 2 3" xfId="1730" xr:uid="{88BCB016-481D-46F0-83E0-5BE7A459F7E7}"/>
    <cellStyle name="Normal 5 2 3 4 2 2 3 2" xfId="4073" xr:uid="{3DBFA9CF-B3A9-44D1-9A11-73D967DB8DAF}"/>
    <cellStyle name="Normal 5 2 3 4 2 2 3 3" xfId="6405" xr:uid="{8915F2E2-7BD2-4930-ACA3-B72D707F16CE}"/>
    <cellStyle name="Normal 5 2 3 4 2 2 4" xfId="2903" xr:uid="{8C86A53A-FCD2-4C9A-BB74-3C092A7426E6}"/>
    <cellStyle name="Normal 5 2 3 4 2 2 5" xfId="5237" xr:uid="{D41BE858-BA4E-4260-8460-5B81C6A70F92}"/>
    <cellStyle name="Normal 5 2 3 4 2 3" xfId="852" xr:uid="{33E4DC50-FFE3-4B29-9DE9-81175D24C182}"/>
    <cellStyle name="Normal 5 2 3 4 2 3 2" xfId="2027" xr:uid="{D8F665A0-8703-4ADF-90EE-CA29827DB7B7}"/>
    <cellStyle name="Normal 5 2 3 4 2 3 2 2" xfId="4370" xr:uid="{F6924538-4CEF-4162-8E7B-4D75CF244A99}"/>
    <cellStyle name="Normal 5 2 3 4 2 3 2 3" xfId="6702" xr:uid="{B8B0F312-4813-402E-8575-D88F783C240E}"/>
    <cellStyle name="Normal 5 2 3 4 2 3 3" xfId="3200" xr:uid="{987D6697-BED1-490D-837B-798FDC8264DB}"/>
    <cellStyle name="Normal 5 2 3 4 2 3 4" xfId="5534" xr:uid="{637059B0-ACC6-46C6-9A27-D0FF509A642B}"/>
    <cellStyle name="Normal 5 2 3 4 2 4" xfId="1444" xr:uid="{5CCD5263-06F4-462E-86D5-91C034966FF2}"/>
    <cellStyle name="Normal 5 2 3 4 2 4 2" xfId="3787" xr:uid="{ADC16850-C0D7-47A7-8651-3045D4F5B34C}"/>
    <cellStyle name="Normal 5 2 3 4 2 4 3" xfId="6119" xr:uid="{7F1337C0-3A1A-409B-BC84-BD036B014E25}"/>
    <cellStyle name="Normal 5 2 3 4 2 5" xfId="2617" xr:uid="{1511A8EC-5395-413D-A9C3-8D776A8B4932}"/>
    <cellStyle name="Normal 5 2 3 4 2 6" xfId="4951" xr:uid="{BACE0B99-8F5B-4A72-AD08-E3B3AA976098}"/>
    <cellStyle name="Normal 5 2 3 4 3" xfId="480" xr:uid="{CA6F05AA-3805-4822-9792-A185A9FB1545}"/>
    <cellStyle name="Normal 5 2 3 4 3 2" xfId="1071" xr:uid="{C698989A-866B-46EE-8EC9-269E85ECE4C8}"/>
    <cellStyle name="Normal 5 2 3 4 3 2 2" xfId="2246" xr:uid="{9919290F-B3EE-4308-9D65-EFE073CD18E4}"/>
    <cellStyle name="Normal 5 2 3 4 3 2 2 2" xfId="4589" xr:uid="{C2EE9B0C-ACD5-4F69-BBBF-D7B97436693A}"/>
    <cellStyle name="Normal 5 2 3 4 3 2 2 3" xfId="6921" xr:uid="{71187725-93F0-4AFD-A847-BAA83671F3D5}"/>
    <cellStyle name="Normal 5 2 3 4 3 2 3" xfId="3419" xr:uid="{D3CACEBE-B357-4328-B409-C209AF8B7098}"/>
    <cellStyle name="Normal 5 2 3 4 3 2 4" xfId="5753" xr:uid="{C1367E47-E10C-44F0-834C-92D03D84DA77}"/>
    <cellStyle name="Normal 5 2 3 4 3 3" xfId="1663" xr:uid="{B1516387-AB90-4F7E-804F-C1BE6C1B6C1B}"/>
    <cellStyle name="Normal 5 2 3 4 3 3 2" xfId="4006" xr:uid="{DBBEBF77-4397-44A6-A142-EBF8989B4749}"/>
    <cellStyle name="Normal 5 2 3 4 3 3 3" xfId="6338" xr:uid="{A1011FBF-F1EB-45CC-8998-AD2DB108EA5C}"/>
    <cellStyle name="Normal 5 2 3 4 3 4" xfId="2836" xr:uid="{A8EC0CED-53DE-4082-90DC-F2AFADC78C27}"/>
    <cellStyle name="Normal 5 2 3 4 3 5" xfId="5170" xr:uid="{3FF6401F-3F27-4B06-92B4-03E7299963C5}"/>
    <cellStyle name="Normal 5 2 3 4 4" xfId="785" xr:uid="{3AFB794A-5C03-445A-9088-D4F4531DC4A6}"/>
    <cellStyle name="Normal 5 2 3 4 4 2" xfId="1960" xr:uid="{33CC8507-4E4B-4097-B36E-5316CA80E8BC}"/>
    <cellStyle name="Normal 5 2 3 4 4 2 2" xfId="4303" xr:uid="{4655D0BC-1B7E-467B-83C8-5820C30EF059}"/>
    <cellStyle name="Normal 5 2 3 4 4 2 3" xfId="6635" xr:uid="{1C19D8EB-5C20-4420-8917-31EC0ABEAE97}"/>
    <cellStyle name="Normal 5 2 3 4 4 3" xfId="3133" xr:uid="{096D7DF1-4B82-4417-9AF2-D871CB1D8AE9}"/>
    <cellStyle name="Normal 5 2 3 4 4 4" xfId="5467" xr:uid="{C5795A24-CBF6-4895-9E39-5B7CFCEFDB53}"/>
    <cellStyle name="Normal 5 2 3 4 5" xfId="1377" xr:uid="{08D1987B-A1C3-4E66-AD4C-A316E8926219}"/>
    <cellStyle name="Normal 5 2 3 4 5 2" xfId="3720" xr:uid="{97EC7C2C-BBAC-4416-8B33-AADEA413584D}"/>
    <cellStyle name="Normal 5 2 3 4 5 3" xfId="6052" xr:uid="{09F46DCC-FA4C-447A-BF92-A7B64569445A}"/>
    <cellStyle name="Normal 5 2 3 4 6" xfId="2550" xr:uid="{E7506AB1-E827-4173-84E4-CE3F2E052FB8}"/>
    <cellStyle name="Normal 5 2 3 4 7" xfId="4884" xr:uid="{69BB4717-62C8-429A-A4A9-74596EC0432D}"/>
    <cellStyle name="Normal 5 2 3 5" xfId="356" xr:uid="{4BC114AE-FBF5-41FF-8A8D-81B33D5692E3}"/>
    <cellStyle name="Normal 5 2 3 5 2" xfId="642" xr:uid="{7971D840-7BAD-4F07-B132-C2C7FCC31C99}"/>
    <cellStyle name="Normal 5 2 3 5 2 2" xfId="1233" xr:uid="{E00D57CB-762D-4AB8-AE48-A03CDECA3DC7}"/>
    <cellStyle name="Normal 5 2 3 5 2 2 2" xfId="2408" xr:uid="{24F3E17C-2CF1-4E6B-A72B-92343B17A731}"/>
    <cellStyle name="Normal 5 2 3 5 2 2 2 2" xfId="4751" xr:uid="{3DF9C80B-B16E-47B2-8673-BC2A588EEF72}"/>
    <cellStyle name="Normal 5 2 3 5 2 2 2 3" xfId="7083" xr:uid="{4C90F871-D7ED-4B0C-89DC-5E34E9571804}"/>
    <cellStyle name="Normal 5 2 3 5 2 2 3" xfId="3581" xr:uid="{2E683B11-BB8D-4BC3-8B45-791282F01DAE}"/>
    <cellStyle name="Normal 5 2 3 5 2 2 4" xfId="5915" xr:uid="{4F67BB1D-F815-42A2-9394-F5D14482893B}"/>
    <cellStyle name="Normal 5 2 3 5 2 3" xfId="1825" xr:uid="{247B70AE-4DE7-41C2-89FB-237773C17D16}"/>
    <cellStyle name="Normal 5 2 3 5 2 3 2" xfId="4168" xr:uid="{3491DC40-4BA7-4FB1-B6A2-EC419CC8514A}"/>
    <cellStyle name="Normal 5 2 3 5 2 3 3" xfId="6500" xr:uid="{B432C0AD-D603-4CCB-8894-C25937EB2525}"/>
    <cellStyle name="Normal 5 2 3 5 2 4" xfId="2998" xr:uid="{DF34FC2E-E020-40F9-93F1-42F41C686D99}"/>
    <cellStyle name="Normal 5 2 3 5 2 5" xfId="5332" xr:uid="{DAF34632-ED58-4ACA-961C-9F204FF78FC1}"/>
    <cellStyle name="Normal 5 2 3 5 3" xfId="947" xr:uid="{7EE5D094-9121-4818-8EB9-631C5993CE0F}"/>
    <cellStyle name="Normal 5 2 3 5 3 2" xfId="2122" xr:uid="{EE0F7566-65FE-4297-A22A-73DE0B516CBA}"/>
    <cellStyle name="Normal 5 2 3 5 3 2 2" xfId="4465" xr:uid="{8AE90710-DECF-42C6-9841-832A49E94A1B}"/>
    <cellStyle name="Normal 5 2 3 5 3 2 3" xfId="6797" xr:uid="{680A1D15-8611-40BE-B28F-57944E533AA4}"/>
    <cellStyle name="Normal 5 2 3 5 3 3" xfId="3295" xr:uid="{76E841A5-2352-4F7B-9ECC-907DDD8A7612}"/>
    <cellStyle name="Normal 5 2 3 5 3 4" xfId="5629" xr:uid="{186B054B-4F09-4380-8FC4-1C3274EB94A3}"/>
    <cellStyle name="Normal 5 2 3 5 4" xfId="1539" xr:uid="{0E558248-D11C-44E9-A3F7-48C800FA4580}"/>
    <cellStyle name="Normal 5 2 3 5 4 2" xfId="3882" xr:uid="{0FA5EA5F-9355-4501-8CAA-AC0F50BA3C15}"/>
    <cellStyle name="Normal 5 2 3 5 4 3" xfId="6214" xr:uid="{E6B8DB37-B445-4769-A750-7EC07CD4C3E9}"/>
    <cellStyle name="Normal 5 2 3 5 5" xfId="2712" xr:uid="{DC71F960-BB1E-4337-8E94-4E9D7CB74F29}"/>
    <cellStyle name="Normal 5 2 3 5 6" xfId="5046" xr:uid="{0C82BB94-82C2-47BF-A9F9-8D910655378D}"/>
    <cellStyle name="Normal 5 2 3 6" xfId="234" xr:uid="{5B9B131E-0249-41FF-A7C4-53B62954CC7D}"/>
    <cellStyle name="Normal 5 2 3 6 2" xfId="520" xr:uid="{A84F675C-88CD-4C3F-90E5-BF3A05ED0E13}"/>
    <cellStyle name="Normal 5 2 3 6 2 2" xfId="1111" xr:uid="{94B705B5-52B3-47DE-866D-0EDAE1F3BDA3}"/>
    <cellStyle name="Normal 5 2 3 6 2 2 2" xfId="2286" xr:uid="{4FA2F3B3-05CF-4BAE-862F-F2B86C6DBDDE}"/>
    <cellStyle name="Normal 5 2 3 6 2 2 2 2" xfId="4629" xr:uid="{85F403FC-F15F-4AA6-94C8-DD02071950E0}"/>
    <cellStyle name="Normal 5 2 3 6 2 2 2 3" xfId="6961" xr:uid="{EB9A63B0-798D-438B-B508-C6EF5E1D35F9}"/>
    <cellStyle name="Normal 5 2 3 6 2 2 3" xfId="3459" xr:uid="{8D58F3D1-11C5-43BE-A5C5-FBF38C3A9B5D}"/>
    <cellStyle name="Normal 5 2 3 6 2 2 4" xfId="5793" xr:uid="{ABD0EBF4-36BA-466F-99D1-4BA84BC9088B}"/>
    <cellStyle name="Normal 5 2 3 6 2 3" xfId="1703" xr:uid="{2F773B10-2970-4277-BBDF-6A21C04BC7FA}"/>
    <cellStyle name="Normal 5 2 3 6 2 3 2" xfId="4046" xr:uid="{0B3611CB-D09B-433F-ADCC-7FB49A00541A}"/>
    <cellStyle name="Normal 5 2 3 6 2 3 3" xfId="6378" xr:uid="{492A6E1B-3136-4470-A41C-88E53343DC6C}"/>
    <cellStyle name="Normal 5 2 3 6 2 4" xfId="2876" xr:uid="{0C9D0485-30B7-419B-9BD7-FD208FE2EBA0}"/>
    <cellStyle name="Normal 5 2 3 6 2 5" xfId="5210" xr:uid="{9A7675F2-6CDD-4EC9-ACB0-444738F8EC01}"/>
    <cellStyle name="Normal 5 2 3 6 3" xfId="825" xr:uid="{A3AB0622-5B31-4320-97D6-EE0C9A7FC9ED}"/>
    <cellStyle name="Normal 5 2 3 6 3 2" xfId="2000" xr:uid="{55E2EB76-008B-488D-A3FC-74652F02F3F4}"/>
    <cellStyle name="Normal 5 2 3 6 3 2 2" xfId="4343" xr:uid="{0F7EC271-3752-40F5-9F0C-074C1105B884}"/>
    <cellStyle name="Normal 5 2 3 6 3 2 3" xfId="6675" xr:uid="{6476B0D4-55E4-4363-8C82-8FEC198959BD}"/>
    <cellStyle name="Normal 5 2 3 6 3 3" xfId="3173" xr:uid="{F2FFAC1A-D134-42C3-A5A2-5F9631133C7B}"/>
    <cellStyle name="Normal 5 2 3 6 3 4" xfId="5507" xr:uid="{61CF0B13-E1C3-43DF-8560-31D16378E20A}"/>
    <cellStyle name="Normal 5 2 3 6 4" xfId="1417" xr:uid="{C2160A5F-DE50-48B1-8D12-C626C87C5219}"/>
    <cellStyle name="Normal 5 2 3 6 4 2" xfId="3760" xr:uid="{DE8ADF13-FD32-4EC7-AEFC-E2B61DFEAC33}"/>
    <cellStyle name="Normal 5 2 3 6 4 3" xfId="6092" xr:uid="{A31601FC-F288-4D7F-ADEB-460B3F008132}"/>
    <cellStyle name="Normal 5 2 3 6 5" xfId="2590" xr:uid="{29C4FAC7-EA9F-4550-B2F6-82CC032BDD1A}"/>
    <cellStyle name="Normal 5 2 3 6 6" xfId="4924" xr:uid="{A48849FC-64F8-4058-85AC-DC672874D23E}"/>
    <cellStyle name="Normal 5 2 3 7" xfId="385" xr:uid="{1F10A437-7EC9-486B-BB1E-BF01A8ACF040}"/>
    <cellStyle name="Normal 5 2 3 7 2" xfId="976" xr:uid="{50338F99-C8CB-48C4-8E74-B4C3E5A58448}"/>
    <cellStyle name="Normal 5 2 3 7 2 2" xfId="2151" xr:uid="{CFE4F838-DD49-4523-88F2-E3C81856BAB2}"/>
    <cellStyle name="Normal 5 2 3 7 2 2 2" xfId="4494" xr:uid="{A50C88AA-3039-4775-8AE3-AF97CC8BECC1}"/>
    <cellStyle name="Normal 5 2 3 7 2 2 3" xfId="6826" xr:uid="{F3138FCE-2D2B-45A7-86CB-0388F3ABCFE9}"/>
    <cellStyle name="Normal 5 2 3 7 2 3" xfId="3324" xr:uid="{F25986F6-61FC-4EC4-9801-91DE00C471E9}"/>
    <cellStyle name="Normal 5 2 3 7 2 4" xfId="5658" xr:uid="{0BCA3391-31CE-461C-8534-39F5A76E4507}"/>
    <cellStyle name="Normal 5 2 3 7 3" xfId="1568" xr:uid="{37D5F387-CDB2-4496-8656-5DED273E888C}"/>
    <cellStyle name="Normal 5 2 3 7 3 2" xfId="3911" xr:uid="{BD3362E6-0D07-4AAE-ADE6-DFC7B0B72754}"/>
    <cellStyle name="Normal 5 2 3 7 3 3" xfId="6243" xr:uid="{25F1E111-8A9D-477F-BDF7-EBB0F90B0E41}"/>
    <cellStyle name="Normal 5 2 3 7 4" xfId="2741" xr:uid="{7FF50D5F-31B5-4EE6-B2E9-A833AF6BC0D4}"/>
    <cellStyle name="Normal 5 2 3 7 5" xfId="5075" xr:uid="{DDC13B88-4BD2-4964-A832-D5AD64C26267}"/>
    <cellStyle name="Normal 5 2 3 8" xfId="690" xr:uid="{103F239D-5196-434E-984B-4BE41EC2A790}"/>
    <cellStyle name="Normal 5 2 3 8 2" xfId="1865" xr:uid="{B448A755-3C94-4A27-94DE-8498C5B8A4C7}"/>
    <cellStyle name="Normal 5 2 3 8 2 2" xfId="4208" xr:uid="{9851A224-C7E4-4AC4-8807-E2C8B89B2835}"/>
    <cellStyle name="Normal 5 2 3 8 2 3" xfId="6540" xr:uid="{1482D32D-3E9E-4FE7-BC8E-4AAB384DF7FA}"/>
    <cellStyle name="Normal 5 2 3 8 3" xfId="3038" xr:uid="{4C09716E-DE24-457E-AA9B-EC963593B25B}"/>
    <cellStyle name="Normal 5 2 3 8 4" xfId="5372" xr:uid="{4B9F2EF9-923D-4B1C-BA52-8050E31B3622}"/>
    <cellStyle name="Normal 5 2 3 9" xfId="1282" xr:uid="{63515D5B-BD06-4944-856F-B0660FBE6E22}"/>
    <cellStyle name="Normal 5 2 3 9 2" xfId="3625" xr:uid="{E961114D-A4B5-4577-9FBB-B6DC3B7EE219}"/>
    <cellStyle name="Normal 5 2 3 9 3" xfId="5957" xr:uid="{E0ADCF9F-994D-4AC2-9128-541305C11BE2}"/>
    <cellStyle name="Normal 5 2 4" xfId="113" xr:uid="{F5C34DC8-E45A-4E97-B2CD-AC58022BC0D5}"/>
    <cellStyle name="Normal 5 2 4 2" xfId="154" xr:uid="{6E7F49E9-A8AD-40A5-A111-821D88472244}"/>
    <cellStyle name="Normal 5 2 4 2 2" xfId="316" xr:uid="{9A45A41C-FF40-4D64-8911-444C53287CE6}"/>
    <cellStyle name="Normal 5 2 4 2 2 2" xfId="602" xr:uid="{431596CE-73B3-4DB6-882D-DA9A4321B848}"/>
    <cellStyle name="Normal 5 2 4 2 2 2 2" xfId="1193" xr:uid="{24205723-86E3-4982-AF43-662897E7B580}"/>
    <cellStyle name="Normal 5 2 4 2 2 2 2 2" xfId="2368" xr:uid="{4E4E5632-0C58-4BBF-8B9F-081E166A340A}"/>
    <cellStyle name="Normal 5 2 4 2 2 2 2 2 2" xfId="4711" xr:uid="{243F2718-BEEA-4C71-BCA9-AE992226C9C4}"/>
    <cellStyle name="Normal 5 2 4 2 2 2 2 2 3" xfId="7043" xr:uid="{0CBCE7C9-5A33-460E-AEA3-287294316582}"/>
    <cellStyle name="Normal 5 2 4 2 2 2 2 3" xfId="3541" xr:uid="{3ECB02F4-7F13-4E83-94E7-AB9B0553B05F}"/>
    <cellStyle name="Normal 5 2 4 2 2 2 2 4" xfId="5875" xr:uid="{FD8F3474-87D3-46B0-9930-F518F5E5EB40}"/>
    <cellStyle name="Normal 5 2 4 2 2 2 3" xfId="1785" xr:uid="{8C0C857E-C4F7-477F-8836-321F7FA137C0}"/>
    <cellStyle name="Normal 5 2 4 2 2 2 3 2" xfId="4128" xr:uid="{A9013243-1E17-4400-9ABB-690051BEE365}"/>
    <cellStyle name="Normal 5 2 4 2 2 2 3 3" xfId="6460" xr:uid="{FB5ABC64-2FE9-4F3C-BB19-2CCB4E8FF8F3}"/>
    <cellStyle name="Normal 5 2 4 2 2 2 4" xfId="2958" xr:uid="{B5DBF72E-F72E-4A3A-BB63-91DA570453A1}"/>
    <cellStyle name="Normal 5 2 4 2 2 2 5" xfId="5292" xr:uid="{087190C7-3B93-4348-9BDD-310376F6E6C8}"/>
    <cellStyle name="Normal 5 2 4 2 2 3" xfId="907" xr:uid="{30EFE897-D936-4C2B-BE5D-2F015BBA213C}"/>
    <cellStyle name="Normal 5 2 4 2 2 3 2" xfId="2082" xr:uid="{088EC6CF-D983-4203-A998-9DB40DAD4DDA}"/>
    <cellStyle name="Normal 5 2 4 2 2 3 2 2" xfId="4425" xr:uid="{ED66C015-C400-4E33-B18D-9E80DBCC99EB}"/>
    <cellStyle name="Normal 5 2 4 2 2 3 2 3" xfId="6757" xr:uid="{F512479E-6CC7-486D-B449-4E67B2C91AD5}"/>
    <cellStyle name="Normal 5 2 4 2 2 3 3" xfId="3255" xr:uid="{FAC4F0BB-FD69-4CD0-8AF8-AB31DCEBE257}"/>
    <cellStyle name="Normal 5 2 4 2 2 3 4" xfId="5589" xr:uid="{ED4A27F2-EE84-414C-8F59-6E7697AC0657}"/>
    <cellStyle name="Normal 5 2 4 2 2 4" xfId="1499" xr:uid="{90EB8F00-1A27-4334-9350-16DB3128F736}"/>
    <cellStyle name="Normal 5 2 4 2 2 4 2" xfId="3842" xr:uid="{7595CD9F-0CE6-484F-9EBD-F1C220C8355F}"/>
    <cellStyle name="Normal 5 2 4 2 2 4 3" xfId="6174" xr:uid="{2A31DB04-2A55-4AA8-A70C-DA4A0DCA70B3}"/>
    <cellStyle name="Normal 5 2 4 2 2 5" xfId="2672" xr:uid="{8B2DB381-6DEE-4D9F-A08B-0DB9CBED35CD}"/>
    <cellStyle name="Normal 5 2 4 2 2 6" xfId="5006" xr:uid="{E4088B81-B157-4878-B41F-5B2BECB231C5}"/>
    <cellStyle name="Normal 5 2 4 2 3" xfId="440" xr:uid="{6A90DC49-24CA-4E82-99A7-3BC92192099E}"/>
    <cellStyle name="Normal 5 2 4 2 3 2" xfId="1031" xr:uid="{FD39C8B2-B77E-40DA-B9FC-490277C27A7E}"/>
    <cellStyle name="Normal 5 2 4 2 3 2 2" xfId="2206" xr:uid="{22CA6A27-8D86-46D5-8E9C-34EA8867ECE1}"/>
    <cellStyle name="Normal 5 2 4 2 3 2 2 2" xfId="4549" xr:uid="{F8B57A81-EECC-4C92-93CD-5D0A16F04F1C}"/>
    <cellStyle name="Normal 5 2 4 2 3 2 2 3" xfId="6881" xr:uid="{B619C304-CEDD-49AE-8606-918C3E1BE453}"/>
    <cellStyle name="Normal 5 2 4 2 3 2 3" xfId="3379" xr:uid="{3C878DE5-1FB5-47A7-9C32-DE3DB53CA345}"/>
    <cellStyle name="Normal 5 2 4 2 3 2 4" xfId="5713" xr:uid="{CB5E2069-EF0A-42AA-8B76-063AB23031AE}"/>
    <cellStyle name="Normal 5 2 4 2 3 3" xfId="1623" xr:uid="{2E072B51-34E8-492B-B22F-E5A4504EE64D}"/>
    <cellStyle name="Normal 5 2 4 2 3 3 2" xfId="3966" xr:uid="{97703D13-9A75-4121-8222-053432263D7B}"/>
    <cellStyle name="Normal 5 2 4 2 3 3 3" xfId="6298" xr:uid="{FF901017-78A4-4D15-9483-E025526BDB3D}"/>
    <cellStyle name="Normal 5 2 4 2 3 4" xfId="2796" xr:uid="{4B47CE29-BEBF-4B03-B5A9-0AC8EF9A0547}"/>
    <cellStyle name="Normal 5 2 4 2 3 5" xfId="5130" xr:uid="{E03E4DC0-7CDF-44FA-84BF-4340A9000F96}"/>
    <cellStyle name="Normal 5 2 4 2 4" xfId="745" xr:uid="{3434644F-F899-4C19-8EE7-AC1C1F6DC4DE}"/>
    <cellStyle name="Normal 5 2 4 2 4 2" xfId="1920" xr:uid="{33CF920A-B1C0-4383-A129-321CD0253B60}"/>
    <cellStyle name="Normal 5 2 4 2 4 2 2" xfId="4263" xr:uid="{439EF29F-AE56-4EA6-ACAB-7975483590A8}"/>
    <cellStyle name="Normal 5 2 4 2 4 2 3" xfId="6595" xr:uid="{AEBD7435-FB3A-4B6F-B0A9-0ADB18519FC4}"/>
    <cellStyle name="Normal 5 2 4 2 4 3" xfId="3093" xr:uid="{5C9D79FF-FCEE-4E6D-8163-3A732766AC3D}"/>
    <cellStyle name="Normal 5 2 4 2 4 4" xfId="5427" xr:uid="{3228890E-B9DA-47B2-B96B-FEA549758AA4}"/>
    <cellStyle name="Normal 5 2 4 2 5" xfId="1337" xr:uid="{2AE1D724-D233-4365-9664-4EF448894CB6}"/>
    <cellStyle name="Normal 5 2 4 2 5 2" xfId="3680" xr:uid="{690797F3-6D52-4727-A984-B45494E8D7EF}"/>
    <cellStyle name="Normal 5 2 4 2 5 3" xfId="6012" xr:uid="{E8F934E6-041B-44D2-921E-505E37A62DBE}"/>
    <cellStyle name="Normal 5 2 4 2 6" xfId="2510" xr:uid="{DCAF2DAB-B947-4B6B-A82A-03FB3D61F179}"/>
    <cellStyle name="Normal 5 2 4 2 7" xfId="4844" xr:uid="{245208FB-1F9D-4B90-9B7D-2C3B3F7788E1}"/>
    <cellStyle name="Normal 5 2 4 3" xfId="275" xr:uid="{37223A65-A358-4323-89BB-CDECF60FD017}"/>
    <cellStyle name="Normal 5 2 4 3 2" xfId="561" xr:uid="{0B2D611C-76CB-4693-8A0A-ECDB6B89E9B7}"/>
    <cellStyle name="Normal 5 2 4 3 2 2" xfId="1152" xr:uid="{DC9C3B8D-C521-4931-AEBB-A817AC6B500A}"/>
    <cellStyle name="Normal 5 2 4 3 2 2 2" xfId="2327" xr:uid="{A1A9654B-919E-4B70-B864-11A20DF48028}"/>
    <cellStyle name="Normal 5 2 4 3 2 2 2 2" xfId="4670" xr:uid="{32D624B1-A052-424C-A7B7-0F426A9201AC}"/>
    <cellStyle name="Normal 5 2 4 3 2 2 2 3" xfId="7002" xr:uid="{00DDE552-6B8E-4617-8091-11B736E9247C}"/>
    <cellStyle name="Normal 5 2 4 3 2 2 3" xfId="3500" xr:uid="{76AE6F03-EFAD-467F-8B5D-23DE585AC37A}"/>
    <cellStyle name="Normal 5 2 4 3 2 2 4" xfId="5834" xr:uid="{749BA775-BC0F-4807-878D-85C208762333}"/>
    <cellStyle name="Normal 5 2 4 3 2 3" xfId="1744" xr:uid="{21C1529B-031A-456F-847D-CF0B246141E9}"/>
    <cellStyle name="Normal 5 2 4 3 2 3 2" xfId="4087" xr:uid="{20BAF200-3571-416A-BD4A-DA9FD69FCA3E}"/>
    <cellStyle name="Normal 5 2 4 3 2 3 3" xfId="6419" xr:uid="{F24B8C6F-DB44-434F-8BFE-7AC3D3FCDA5D}"/>
    <cellStyle name="Normal 5 2 4 3 2 4" xfId="2917" xr:uid="{231B1D2F-AD54-498D-9779-24952C82660D}"/>
    <cellStyle name="Normal 5 2 4 3 2 5" xfId="5251" xr:uid="{CB203474-9A71-4160-937A-5268AAD88BC6}"/>
    <cellStyle name="Normal 5 2 4 3 3" xfId="866" xr:uid="{A27BD9B2-5436-402B-A1C4-56A5CF4D9BD0}"/>
    <cellStyle name="Normal 5 2 4 3 3 2" xfId="2041" xr:uid="{F44FFBA8-A6E7-4EF5-9695-8071FABB7105}"/>
    <cellStyle name="Normal 5 2 4 3 3 2 2" xfId="4384" xr:uid="{B19C2FEE-A222-4707-9DE1-AD3379FCA73A}"/>
    <cellStyle name="Normal 5 2 4 3 3 2 3" xfId="6716" xr:uid="{C8425984-42DC-4495-9684-254B296637C1}"/>
    <cellStyle name="Normal 5 2 4 3 3 3" xfId="3214" xr:uid="{A325559A-5D58-4329-9129-59ED9EAE3315}"/>
    <cellStyle name="Normal 5 2 4 3 3 4" xfId="5548" xr:uid="{70163C78-517B-453F-B044-BAF95FA6F65B}"/>
    <cellStyle name="Normal 5 2 4 3 4" xfId="1458" xr:uid="{4F5445FA-5321-4775-9DAA-85DE00700F3B}"/>
    <cellStyle name="Normal 5 2 4 3 4 2" xfId="3801" xr:uid="{B8C82178-6CC2-4B73-9420-1E78043D08B2}"/>
    <cellStyle name="Normal 5 2 4 3 4 3" xfId="6133" xr:uid="{9AB04FEC-23A0-428F-B927-041736D71F23}"/>
    <cellStyle name="Normal 5 2 4 3 5" xfId="2631" xr:uid="{1E87764C-FA03-4864-B0D3-BA94D7F22441}"/>
    <cellStyle name="Normal 5 2 4 3 6" xfId="4965" xr:uid="{2A773BE5-5968-4B14-9599-46E0C396500E}"/>
    <cellStyle name="Normal 5 2 4 4" xfId="221" xr:uid="{EC24F104-6D1D-49BF-A80A-B70BE18FEFE5}"/>
    <cellStyle name="Normal 5 2 4 4 2" xfId="507" xr:uid="{E37A81EE-B5BE-4E28-B8FF-A68052641D78}"/>
    <cellStyle name="Normal 5 2 4 4 2 2" xfId="1098" xr:uid="{D3BD7B6A-C675-472B-A3CB-F2DC55180B96}"/>
    <cellStyle name="Normal 5 2 4 4 2 2 2" xfId="2273" xr:uid="{974DBD07-10C6-4BA9-8829-366C34367F57}"/>
    <cellStyle name="Normal 5 2 4 4 2 2 2 2" xfId="4616" xr:uid="{A5DEA470-B42A-4027-AA9E-C444EAD1EB35}"/>
    <cellStyle name="Normal 5 2 4 4 2 2 2 3" xfId="6948" xr:uid="{3EB4C983-DEA2-40A5-930F-AD172B142655}"/>
    <cellStyle name="Normal 5 2 4 4 2 2 3" xfId="3446" xr:uid="{7E7968C0-408D-49CE-A039-F61E73481988}"/>
    <cellStyle name="Normal 5 2 4 4 2 2 4" xfId="5780" xr:uid="{CF511017-968C-405D-B1E1-A14A5763F4DF}"/>
    <cellStyle name="Normal 5 2 4 4 2 3" xfId="1690" xr:uid="{B31CDC3C-E3E0-401A-A484-03D9D3881B6E}"/>
    <cellStyle name="Normal 5 2 4 4 2 3 2" xfId="4033" xr:uid="{299E8836-438E-4FFA-B391-E2E25DDBE18A}"/>
    <cellStyle name="Normal 5 2 4 4 2 3 3" xfId="6365" xr:uid="{E4E0E097-0010-470C-9BC2-DEB9CF69BA24}"/>
    <cellStyle name="Normal 5 2 4 4 2 4" xfId="2863" xr:uid="{C4C71C8E-3F31-4FD0-922E-59A6348E0C50}"/>
    <cellStyle name="Normal 5 2 4 4 2 5" xfId="5197" xr:uid="{7EE8CC3D-0661-4AEA-A4EB-DD5296EB313D}"/>
    <cellStyle name="Normal 5 2 4 4 3" xfId="812" xr:uid="{34B7940D-7149-4CBB-B298-152585B6632C}"/>
    <cellStyle name="Normal 5 2 4 4 3 2" xfId="1987" xr:uid="{B3BB9FF3-AC05-48CE-AC83-DF3A6810B173}"/>
    <cellStyle name="Normal 5 2 4 4 3 2 2" xfId="4330" xr:uid="{AA4900F5-C11C-4CCC-84C8-F9DE503CA6D3}"/>
    <cellStyle name="Normal 5 2 4 4 3 2 3" xfId="6662" xr:uid="{B69C8103-1C42-4A3F-ACD9-252CB74141DB}"/>
    <cellStyle name="Normal 5 2 4 4 3 3" xfId="3160" xr:uid="{B552EBFE-6AD9-40FE-9723-7A8D34BE24B3}"/>
    <cellStyle name="Normal 5 2 4 4 3 4" xfId="5494" xr:uid="{B37A50BF-2E1A-4F8B-B39E-C284CEE01002}"/>
    <cellStyle name="Normal 5 2 4 4 4" xfId="1404" xr:uid="{A8FDD234-77D7-4A2F-8C0E-B000CEB94F10}"/>
    <cellStyle name="Normal 5 2 4 4 4 2" xfId="3747" xr:uid="{ADDE2798-3F47-4301-921E-85953B80F7DB}"/>
    <cellStyle name="Normal 5 2 4 4 4 3" xfId="6079" xr:uid="{1210C553-9CBE-4B80-9A58-6A5AD3756237}"/>
    <cellStyle name="Normal 5 2 4 4 5" xfId="2577" xr:uid="{520D548F-D244-437C-B300-42D26ED2F1CC}"/>
    <cellStyle name="Normal 5 2 4 4 6" xfId="4911" xr:uid="{C7C02A4A-F46A-4905-84C4-D8F5E69BAF2D}"/>
    <cellStyle name="Normal 5 2 4 5" xfId="399" xr:uid="{90EA382A-099C-43AB-B1E8-51E0DFEB8A75}"/>
    <cellStyle name="Normal 5 2 4 5 2" xfId="990" xr:uid="{E444AE0E-E3FA-4B78-ABAC-24F202ADA05E}"/>
    <cellStyle name="Normal 5 2 4 5 2 2" xfId="2165" xr:uid="{11087AF6-C1B1-4E3E-8BC1-B7A79A003100}"/>
    <cellStyle name="Normal 5 2 4 5 2 2 2" xfId="4508" xr:uid="{26084A17-BB0E-41C4-A1AD-5D02DF755CE0}"/>
    <cellStyle name="Normal 5 2 4 5 2 2 3" xfId="6840" xr:uid="{7A23A871-E2A9-4B71-88ED-CE4426E9F7E0}"/>
    <cellStyle name="Normal 5 2 4 5 2 3" xfId="3338" xr:uid="{130EB8AF-775B-4065-A075-1C105B52CA99}"/>
    <cellStyle name="Normal 5 2 4 5 2 4" xfId="5672" xr:uid="{1D32FB0A-489C-4444-B91B-135CD685E614}"/>
    <cellStyle name="Normal 5 2 4 5 3" xfId="1582" xr:uid="{C9916FE4-D137-465E-BACE-9F7263D324E3}"/>
    <cellStyle name="Normal 5 2 4 5 3 2" xfId="3925" xr:uid="{69CFF65D-42CA-407A-9233-A1BB38212DE8}"/>
    <cellStyle name="Normal 5 2 4 5 3 3" xfId="6257" xr:uid="{3D60FDC3-7C83-4BDC-A095-B447D961C932}"/>
    <cellStyle name="Normal 5 2 4 5 4" xfId="2755" xr:uid="{A8DE9D96-9550-4274-8967-30161428CB04}"/>
    <cellStyle name="Normal 5 2 4 5 5" xfId="5089" xr:uid="{5E4D0ADB-1CB2-4C2B-98F8-251C80F27D13}"/>
    <cellStyle name="Normal 5 2 4 6" xfId="704" xr:uid="{BC8CAA4B-8AE0-436F-81DB-A36524BCD59A}"/>
    <cellStyle name="Normal 5 2 4 6 2" xfId="1879" xr:uid="{8329C21B-C058-4622-ACC7-F76811B0A80F}"/>
    <cellStyle name="Normal 5 2 4 6 2 2" xfId="4222" xr:uid="{5F4F6984-FB5C-4A4F-89D9-80E9F3743AC0}"/>
    <cellStyle name="Normal 5 2 4 6 2 3" xfId="6554" xr:uid="{06DA4270-6C8E-40FB-96B4-EAA0B884E9FC}"/>
    <cellStyle name="Normal 5 2 4 6 3" xfId="3052" xr:uid="{C81D3B27-5C0A-497E-B548-3156A0F02D05}"/>
    <cellStyle name="Normal 5 2 4 6 4" xfId="5386" xr:uid="{0E001AD6-356A-4B7B-B79F-900B29A576FF}"/>
    <cellStyle name="Normal 5 2 4 7" xfId="1296" xr:uid="{52999CCA-FD84-4C93-8EBC-584BAD804858}"/>
    <cellStyle name="Normal 5 2 4 7 2" xfId="3639" xr:uid="{3C87AF2E-DC4A-4751-ACA2-34CBE207BBCC}"/>
    <cellStyle name="Normal 5 2 4 7 3" xfId="5971" xr:uid="{85FBACAA-F4B5-4F8A-AA01-3EC0BB2B2C38}"/>
    <cellStyle name="Normal 5 2 4 8" xfId="2469" xr:uid="{F778FA66-6F48-4214-ABB4-560BDD54BCEB}"/>
    <cellStyle name="Normal 5 2 4 9" xfId="4803" xr:uid="{69C4DBA0-0990-4B76-80AD-BF837D1D0F1D}"/>
    <cellStyle name="Normal 5 2 5" xfId="140" xr:uid="{828BEBD0-116E-4FDD-8E40-A16D8135928D}"/>
    <cellStyle name="Normal 5 2 5 2" xfId="302" xr:uid="{74923318-3AD0-444C-AD92-DBA4A1D9340B}"/>
    <cellStyle name="Normal 5 2 5 2 2" xfId="588" xr:uid="{D963087E-25C7-4AFD-88B9-0DD8348AF690}"/>
    <cellStyle name="Normal 5 2 5 2 2 2" xfId="1179" xr:uid="{5C353BD8-234B-49E3-94D9-A26D3409C809}"/>
    <cellStyle name="Normal 5 2 5 2 2 2 2" xfId="2354" xr:uid="{BC09289F-E0D4-45B1-9492-EF2F562DEBC2}"/>
    <cellStyle name="Normal 5 2 5 2 2 2 2 2" xfId="4697" xr:uid="{56AC7C69-B2A0-4EB0-A32A-BE0C0571F1A2}"/>
    <cellStyle name="Normal 5 2 5 2 2 2 2 3" xfId="7029" xr:uid="{4FED6781-ADF5-4144-8FB6-997692838641}"/>
    <cellStyle name="Normal 5 2 5 2 2 2 3" xfId="3527" xr:uid="{67C0D810-D7BA-4A3D-9CFE-938A1DD17478}"/>
    <cellStyle name="Normal 5 2 5 2 2 2 4" xfId="5861" xr:uid="{9C196918-0D79-477A-B2EC-8A9219DAEB78}"/>
    <cellStyle name="Normal 5 2 5 2 2 3" xfId="1771" xr:uid="{A5E4B165-5C94-404F-89C3-3A77A63D92D0}"/>
    <cellStyle name="Normal 5 2 5 2 2 3 2" xfId="4114" xr:uid="{58FEC761-F3C0-45EF-B592-DC51307F7EB7}"/>
    <cellStyle name="Normal 5 2 5 2 2 3 3" xfId="6446" xr:uid="{817B7B6E-FE8E-4AAD-8389-0EC946FF3D12}"/>
    <cellStyle name="Normal 5 2 5 2 2 4" xfId="2944" xr:uid="{9AA40A96-21F6-4691-990D-9F93F3E875AC}"/>
    <cellStyle name="Normal 5 2 5 2 2 5" xfId="5278" xr:uid="{DD0E4746-640C-4687-8CA9-EF28E40AE2E9}"/>
    <cellStyle name="Normal 5 2 5 2 3" xfId="893" xr:uid="{FDC45407-04B3-48E1-9ED1-7844ED7961C0}"/>
    <cellStyle name="Normal 5 2 5 2 3 2" xfId="2068" xr:uid="{7B7999CC-467E-4430-91AF-D9C2CD255A9A}"/>
    <cellStyle name="Normal 5 2 5 2 3 2 2" xfId="4411" xr:uid="{861A0250-A9D0-4D28-928F-618812B6D3A4}"/>
    <cellStyle name="Normal 5 2 5 2 3 2 3" xfId="6743" xr:uid="{03DEE173-B76A-44E7-9C9E-D3CF97EA9260}"/>
    <cellStyle name="Normal 5 2 5 2 3 3" xfId="3241" xr:uid="{EF263ED0-DDAB-48FD-9D2E-FB21B92B0646}"/>
    <cellStyle name="Normal 5 2 5 2 3 4" xfId="5575" xr:uid="{9DA03F8D-9C4E-4A8B-BCD7-CDD88C5F8526}"/>
    <cellStyle name="Normal 5 2 5 2 4" xfId="1485" xr:uid="{BE0808C8-2F00-4816-8308-983372083719}"/>
    <cellStyle name="Normal 5 2 5 2 4 2" xfId="3828" xr:uid="{6AD32D85-3354-4C4A-B79B-82A73E924C6D}"/>
    <cellStyle name="Normal 5 2 5 2 4 3" xfId="6160" xr:uid="{9A6EE9E9-4665-4302-A45E-F1977E9B364F}"/>
    <cellStyle name="Normal 5 2 5 2 5" xfId="2658" xr:uid="{F4D7E5DC-07D2-456F-A394-A96EC6F1AF24}"/>
    <cellStyle name="Normal 5 2 5 2 6" xfId="4992" xr:uid="{BDD54110-C4B5-4D19-9B01-B9C4A924E836}"/>
    <cellStyle name="Normal 5 2 5 3" xfId="426" xr:uid="{C42221A9-78C0-401B-A735-D864CE62E437}"/>
    <cellStyle name="Normal 5 2 5 3 2" xfId="1017" xr:uid="{1FB69731-275E-47F7-B011-C6C4FD609723}"/>
    <cellStyle name="Normal 5 2 5 3 2 2" xfId="2192" xr:uid="{4B39790D-D7C7-45A5-A897-7C057587D81F}"/>
    <cellStyle name="Normal 5 2 5 3 2 2 2" xfId="4535" xr:uid="{CEB97819-479A-4E33-A3D6-7FAFE4AAD335}"/>
    <cellStyle name="Normal 5 2 5 3 2 2 3" xfId="6867" xr:uid="{F29D061E-6A56-49A8-959F-7E9AEEFCC248}"/>
    <cellStyle name="Normal 5 2 5 3 2 3" xfId="3365" xr:uid="{B9BCEE15-6A5E-4100-B94E-7EB2F4183286}"/>
    <cellStyle name="Normal 5 2 5 3 2 4" xfId="5699" xr:uid="{8E7973AB-7E6D-4DBB-8CEE-AD13B460CE20}"/>
    <cellStyle name="Normal 5 2 5 3 3" xfId="1609" xr:uid="{A1DCD664-9F73-417C-B414-237EB72B8453}"/>
    <cellStyle name="Normal 5 2 5 3 3 2" xfId="3952" xr:uid="{BE51C0BA-9AA8-4975-A201-03ECBB7DB7FA}"/>
    <cellStyle name="Normal 5 2 5 3 3 3" xfId="6284" xr:uid="{2019956D-110D-43A0-BD2B-21B56D922F29}"/>
    <cellStyle name="Normal 5 2 5 3 4" xfId="2782" xr:uid="{0E552451-656A-4207-85FD-DFBCB0BC18B7}"/>
    <cellStyle name="Normal 5 2 5 3 5" xfId="5116" xr:uid="{0BC175C3-5FAD-4D36-AC07-12C4FBB5ABF9}"/>
    <cellStyle name="Normal 5 2 5 4" xfId="731" xr:uid="{2B333393-71E6-4D90-A0DE-EC2F618E87D4}"/>
    <cellStyle name="Normal 5 2 5 4 2" xfId="1906" xr:uid="{0AC22075-ACDA-4466-8BBC-4B21F30085E6}"/>
    <cellStyle name="Normal 5 2 5 4 2 2" xfId="4249" xr:uid="{1A452B62-F684-4F4D-BA05-DB9187EB36AE}"/>
    <cellStyle name="Normal 5 2 5 4 2 3" xfId="6581" xr:uid="{8BDD3CAF-4B2D-4617-B10F-0CD596D8FCE9}"/>
    <cellStyle name="Normal 5 2 5 4 3" xfId="3079" xr:uid="{13347EEE-E50F-4901-9D93-17B5AF25FD05}"/>
    <cellStyle name="Normal 5 2 5 4 4" xfId="5413" xr:uid="{FABE01D2-FBA8-4BB1-8F36-67AE72C8D0BC}"/>
    <cellStyle name="Normal 5 2 5 5" xfId="1323" xr:uid="{9E8BCA01-6829-48A1-85C4-6E93B840D2EF}"/>
    <cellStyle name="Normal 5 2 5 5 2" xfId="3666" xr:uid="{48AB61B2-9400-4198-9ACB-E5FC1982B4E0}"/>
    <cellStyle name="Normal 5 2 5 5 3" xfId="5998" xr:uid="{4F5690E3-CE3A-4648-A6F5-39BF2F26C859}"/>
    <cellStyle name="Normal 5 2 5 6" xfId="2496" xr:uid="{00094251-072B-4F01-80B2-3CC20290FDDE}"/>
    <cellStyle name="Normal 5 2 5 7" xfId="4830" xr:uid="{568BE497-FFDA-4C86-A15F-9363F70D90D2}"/>
    <cellStyle name="Normal 5 2 6" xfId="181" xr:uid="{3605AC10-6BA6-41B0-9224-F4CF74046EA7}"/>
    <cellStyle name="Normal 5 2 6 2" xfId="248" xr:uid="{C501373B-4E5A-44BC-AFB0-73D21FE06D3C}"/>
    <cellStyle name="Normal 5 2 6 2 2" xfId="534" xr:uid="{E8CF57CA-E3FD-4DE2-A5BF-55C1852024E5}"/>
    <cellStyle name="Normal 5 2 6 2 2 2" xfId="1125" xr:uid="{3B52987B-94BE-452B-A369-56DF360DA5D2}"/>
    <cellStyle name="Normal 5 2 6 2 2 2 2" xfId="2300" xr:uid="{438E1164-C1FC-43E5-9E3D-22A0954499BB}"/>
    <cellStyle name="Normal 5 2 6 2 2 2 2 2" xfId="4643" xr:uid="{F788BF02-C815-419D-921A-3EC8B1FCAE49}"/>
    <cellStyle name="Normal 5 2 6 2 2 2 2 3" xfId="6975" xr:uid="{78735BD3-A579-48CF-B27B-1B24B2E18797}"/>
    <cellStyle name="Normal 5 2 6 2 2 2 3" xfId="3473" xr:uid="{5941CAF6-6A22-4AE5-BFDE-0FEF476B72A7}"/>
    <cellStyle name="Normal 5 2 6 2 2 2 4" xfId="5807" xr:uid="{12725006-C0B0-4BD4-9CD5-40F60A638098}"/>
    <cellStyle name="Normal 5 2 6 2 2 3" xfId="1717" xr:uid="{BB971C7A-C7B0-4312-A731-A2E3285478A2}"/>
    <cellStyle name="Normal 5 2 6 2 2 3 2" xfId="4060" xr:uid="{4384A854-C4F7-4EDA-A839-21ADD27FA0E8}"/>
    <cellStyle name="Normal 5 2 6 2 2 3 3" xfId="6392" xr:uid="{AF7A46BF-6B51-4804-814C-E9A52CF45AE0}"/>
    <cellStyle name="Normal 5 2 6 2 2 4" xfId="2890" xr:uid="{8A806050-19E4-4397-B87C-AA275CBB62CC}"/>
    <cellStyle name="Normal 5 2 6 2 2 5" xfId="5224" xr:uid="{DF66BD6A-DCA5-436C-813F-4FC742A9F9B3}"/>
    <cellStyle name="Normal 5 2 6 2 3" xfId="839" xr:uid="{0097F806-5629-4CD5-A211-6FA76E117C10}"/>
    <cellStyle name="Normal 5 2 6 2 3 2" xfId="2014" xr:uid="{96CD838E-B665-4504-AB5D-F9252497AF3B}"/>
    <cellStyle name="Normal 5 2 6 2 3 2 2" xfId="4357" xr:uid="{DD4E3CB8-A7B6-4E2B-B241-C44D226CC5B5}"/>
    <cellStyle name="Normal 5 2 6 2 3 2 3" xfId="6689" xr:uid="{AE5BE59C-A95A-4F48-BB0A-600300DA22D4}"/>
    <cellStyle name="Normal 5 2 6 2 3 3" xfId="3187" xr:uid="{B0350562-5767-4E50-A1FB-33C162447121}"/>
    <cellStyle name="Normal 5 2 6 2 3 4" xfId="5521" xr:uid="{6F87DA49-7AA8-4B67-AF39-1C0B124D1184}"/>
    <cellStyle name="Normal 5 2 6 2 4" xfId="1431" xr:uid="{F518895B-FF25-49CF-A5BB-186E9F3AE283}"/>
    <cellStyle name="Normal 5 2 6 2 4 2" xfId="3774" xr:uid="{93C041B3-D5A3-465A-881E-94C067B8CA7F}"/>
    <cellStyle name="Normal 5 2 6 2 4 3" xfId="6106" xr:uid="{261DD43B-98BA-45E7-B9C2-A83083298387}"/>
    <cellStyle name="Normal 5 2 6 2 5" xfId="2604" xr:uid="{E7D43734-C98D-47F2-BD19-64A649116DEC}"/>
    <cellStyle name="Normal 5 2 6 2 6" xfId="4938" xr:uid="{A332FE6E-A493-45A3-B4AA-12833A4E2B31}"/>
    <cellStyle name="Normal 5 2 6 3" xfId="467" xr:uid="{5A42D856-0C38-4576-BECB-A06ACD083739}"/>
    <cellStyle name="Normal 5 2 6 3 2" xfId="1058" xr:uid="{57FBD2DE-E809-4121-AD96-82F48EE62054}"/>
    <cellStyle name="Normal 5 2 6 3 2 2" xfId="2233" xr:uid="{BB6845CB-5DD4-4E40-AACA-E634005376A5}"/>
    <cellStyle name="Normal 5 2 6 3 2 2 2" xfId="4576" xr:uid="{383B05B7-51E2-4445-9481-B25B855A0DEA}"/>
    <cellStyle name="Normal 5 2 6 3 2 2 3" xfId="6908" xr:uid="{CF2EFD9D-9E4F-421C-8A5C-EECEBA7C6E35}"/>
    <cellStyle name="Normal 5 2 6 3 2 3" xfId="3406" xr:uid="{EB760406-4161-4EB3-AE79-9C6AB7ED1E9F}"/>
    <cellStyle name="Normal 5 2 6 3 2 4" xfId="5740" xr:uid="{25EC2512-48E7-4A8E-BE3F-CF978B5B7280}"/>
    <cellStyle name="Normal 5 2 6 3 3" xfId="1650" xr:uid="{758FFB85-C924-4634-8034-710DC2EDC7B9}"/>
    <cellStyle name="Normal 5 2 6 3 3 2" xfId="3993" xr:uid="{F49E5649-97E9-419B-B063-5420582CE052}"/>
    <cellStyle name="Normal 5 2 6 3 3 3" xfId="6325" xr:uid="{2E729F17-4203-4BF3-B0D5-CB1C6997B250}"/>
    <cellStyle name="Normal 5 2 6 3 4" xfId="2823" xr:uid="{492E1941-246B-4417-A100-14C46E8C8B1A}"/>
    <cellStyle name="Normal 5 2 6 3 5" xfId="5157" xr:uid="{9DEB692E-0B1F-45CE-86CE-FB535CDF8638}"/>
    <cellStyle name="Normal 5 2 6 4" xfId="772" xr:uid="{6D19A5B4-95E9-41E6-961A-FB779ABF8228}"/>
    <cellStyle name="Normal 5 2 6 4 2" xfId="1947" xr:uid="{8400252F-78FB-4E0F-BE3E-5558A17567E7}"/>
    <cellStyle name="Normal 5 2 6 4 2 2" xfId="4290" xr:uid="{ED65B0D0-538A-4738-860D-693A40193335}"/>
    <cellStyle name="Normal 5 2 6 4 2 3" xfId="6622" xr:uid="{C1FD3410-2408-421B-8CE6-E379B8C7A618}"/>
    <cellStyle name="Normal 5 2 6 4 3" xfId="3120" xr:uid="{F80008AC-B939-469F-A0A6-ED0615B16C6D}"/>
    <cellStyle name="Normal 5 2 6 4 4" xfId="5454" xr:uid="{875328A1-B2CD-4CBF-9ADE-F82A99931632}"/>
    <cellStyle name="Normal 5 2 6 5" xfId="1364" xr:uid="{B90BA349-BCD2-477E-890D-94F85D841ED6}"/>
    <cellStyle name="Normal 5 2 6 5 2" xfId="3707" xr:uid="{B07AB613-8D24-44F0-9A73-B88F1E256C34}"/>
    <cellStyle name="Normal 5 2 6 5 3" xfId="6039" xr:uid="{8CCC5ADD-3B57-4611-A937-92BBC5AB7A5A}"/>
    <cellStyle name="Normal 5 2 6 6" xfId="2537" xr:uid="{9B410753-57E4-418C-BA8A-8AFDB1C97D64}"/>
    <cellStyle name="Normal 5 2 6 7" xfId="4871" xr:uid="{1338F0F7-0E9A-495E-BDCC-629A6AF13225}"/>
    <cellStyle name="Normal 5 2 7" xfId="341" xr:uid="{D105CDFB-3FD8-4D44-A9EB-AA9381C33FC4}"/>
    <cellStyle name="Normal 5 2 7 2" xfId="627" xr:uid="{3C6DEC52-048F-4675-87CC-B5F0FF925BFE}"/>
    <cellStyle name="Normal 5 2 7 2 2" xfId="1218" xr:uid="{A7E0EE21-E5BC-4B2D-8349-6E42650B11CA}"/>
    <cellStyle name="Normal 5 2 7 2 2 2" xfId="2393" xr:uid="{6218188F-D37C-42C5-BE14-22B7CD9E50F2}"/>
    <cellStyle name="Normal 5 2 7 2 2 2 2" xfId="4736" xr:uid="{DED9ABFC-6A96-4FB2-BB58-997A5E1C8291}"/>
    <cellStyle name="Normal 5 2 7 2 2 2 3" xfId="7068" xr:uid="{C2547221-56C1-4377-8129-833F43A88B23}"/>
    <cellStyle name="Normal 5 2 7 2 2 3" xfId="3566" xr:uid="{9DC6DA91-8480-4694-84D2-0F53B5501093}"/>
    <cellStyle name="Normal 5 2 7 2 2 4" xfId="5900" xr:uid="{F3F74033-0308-4ADF-BF6C-47F50E57B294}"/>
    <cellStyle name="Normal 5 2 7 2 3" xfId="1810" xr:uid="{B42F5AB7-CCD6-4061-8F2F-C29272CB8B26}"/>
    <cellStyle name="Normal 5 2 7 2 3 2" xfId="4153" xr:uid="{E2A0C51C-3308-4BE5-B443-EE506388C443}"/>
    <cellStyle name="Normal 5 2 7 2 3 3" xfId="6485" xr:uid="{0E3AAF1A-8458-437A-B008-D3FFAA480C18}"/>
    <cellStyle name="Normal 5 2 7 2 4" xfId="2983" xr:uid="{DBA8CFBA-700C-427D-BCE4-2EF2B188FC90}"/>
    <cellStyle name="Normal 5 2 7 2 5" xfId="5317" xr:uid="{3B35900A-9EFC-4766-B086-32EE70134C30}"/>
    <cellStyle name="Normal 5 2 7 3" xfId="932" xr:uid="{09982E5C-91EB-44C3-8BF6-969EA00E64AD}"/>
    <cellStyle name="Normal 5 2 7 3 2" xfId="2107" xr:uid="{9E1C7934-E4E1-4EEF-9B6F-D4A710AC7849}"/>
    <cellStyle name="Normal 5 2 7 3 2 2" xfId="4450" xr:uid="{0B1760E3-F0FE-4768-B3B2-3DBC4E84750A}"/>
    <cellStyle name="Normal 5 2 7 3 2 3" xfId="6782" xr:uid="{AD5D88F7-7527-4316-A4DD-13BD2A3A995E}"/>
    <cellStyle name="Normal 5 2 7 3 3" xfId="3280" xr:uid="{567534CE-7F02-40B1-805D-CFEACCA7C9E7}"/>
    <cellStyle name="Normal 5 2 7 3 4" xfId="5614" xr:uid="{55DDBBA8-99D3-4E6F-9032-1DBF3ED7894B}"/>
    <cellStyle name="Normal 5 2 7 4" xfId="1524" xr:uid="{3516723A-1525-467D-A900-11D3DF6B73E5}"/>
    <cellStyle name="Normal 5 2 7 4 2" xfId="3867" xr:uid="{2E1F0219-201D-49E6-8355-21F85F29E809}"/>
    <cellStyle name="Normal 5 2 7 4 3" xfId="6199" xr:uid="{4748F0BE-7347-4C13-821D-8501377624E5}"/>
    <cellStyle name="Normal 5 2 7 5" xfId="2697" xr:uid="{C480B493-27D5-4967-8893-774670061BC2}"/>
    <cellStyle name="Normal 5 2 7 6" xfId="5031" xr:uid="{0002B641-C39E-48DE-BE83-012CA4694772}"/>
    <cellStyle name="Normal 5 2 8" xfId="207" xr:uid="{827593C5-80AD-41BA-B15E-869CCA6DA7DE}"/>
    <cellStyle name="Normal 5 2 8 2" xfId="493" xr:uid="{55BCA839-AC38-4AE0-AD56-45E76E8C67AF}"/>
    <cellStyle name="Normal 5 2 8 2 2" xfId="1084" xr:uid="{210BE2D9-9FA1-432F-98E0-E5AE897A9680}"/>
    <cellStyle name="Normal 5 2 8 2 2 2" xfId="2259" xr:uid="{46BABBEE-2261-4940-9B09-15F73F5B2862}"/>
    <cellStyle name="Normal 5 2 8 2 2 2 2" xfId="4602" xr:uid="{E0277AB7-B49F-4E70-8CB8-7460C4AF34A3}"/>
    <cellStyle name="Normal 5 2 8 2 2 2 3" xfId="6934" xr:uid="{D2623FF8-F033-4C6D-ACE5-F6FC49FA2B5A}"/>
    <cellStyle name="Normal 5 2 8 2 2 3" xfId="3432" xr:uid="{A5CCB2AD-7FEC-43DD-B909-AB27AE56976B}"/>
    <cellStyle name="Normal 5 2 8 2 2 4" xfId="5766" xr:uid="{C317678C-C9C1-4870-8D06-77CA8E366A44}"/>
    <cellStyle name="Normal 5 2 8 2 3" xfId="1676" xr:uid="{DCE86820-0CD3-4D95-8898-DC0479B1B4F5}"/>
    <cellStyle name="Normal 5 2 8 2 3 2" xfId="4019" xr:uid="{99ABDD45-F30C-4308-A453-3E6B66FF884D}"/>
    <cellStyle name="Normal 5 2 8 2 3 3" xfId="6351" xr:uid="{F32C8798-5A76-47A4-B68B-3B9A2CD5F194}"/>
    <cellStyle name="Normal 5 2 8 2 4" xfId="2849" xr:uid="{091E85D4-D818-4297-AF6C-3EED6881B129}"/>
    <cellStyle name="Normal 5 2 8 2 5" xfId="5183" xr:uid="{4ACC9136-3065-4432-BC3D-8EF67D7B4DFD}"/>
    <cellStyle name="Normal 5 2 8 3" xfId="798" xr:uid="{B7BB14A9-51CB-41ED-8041-EFBF615099FE}"/>
    <cellStyle name="Normal 5 2 8 3 2" xfId="1973" xr:uid="{500FF267-A42B-48D5-A028-0AD5E538D709}"/>
    <cellStyle name="Normal 5 2 8 3 2 2" xfId="4316" xr:uid="{FF7F38F2-C9D6-4B73-80EB-0CC549A02132}"/>
    <cellStyle name="Normal 5 2 8 3 2 3" xfId="6648" xr:uid="{689E8CE7-2E82-4640-A2BF-83657670AADE}"/>
    <cellStyle name="Normal 5 2 8 3 3" xfId="3146" xr:uid="{05F7E8E7-C236-49B1-927D-53E3ED0DAA56}"/>
    <cellStyle name="Normal 5 2 8 3 4" xfId="5480" xr:uid="{AE79D048-7E0E-4E43-86EB-220C443C6F4B}"/>
    <cellStyle name="Normal 5 2 8 4" xfId="1390" xr:uid="{DC5F5A9E-2509-4755-9FD4-5CA6307F18E4}"/>
    <cellStyle name="Normal 5 2 8 4 2" xfId="3733" xr:uid="{F5836522-C9F8-4F21-90FB-03CA192C26FF}"/>
    <cellStyle name="Normal 5 2 8 4 3" xfId="6065" xr:uid="{20AFAA24-FC1E-46F7-842C-CF70EBB3A79D}"/>
    <cellStyle name="Normal 5 2 8 5" xfId="2563" xr:uid="{C826B1B3-7753-4D3D-909A-456F16D21481}"/>
    <cellStyle name="Normal 5 2 8 6" xfId="4897" xr:uid="{8CD8B2ED-6756-4CC1-860F-DFC9628AF128}"/>
    <cellStyle name="Normal 5 2 9" xfId="372" xr:uid="{830C0AA7-1FBA-4B3D-89F8-0C296B96AF8D}"/>
    <cellStyle name="Normal 5 2 9 2" xfId="963" xr:uid="{F63111E3-3541-4C72-8983-1F803E7A6DD1}"/>
    <cellStyle name="Normal 5 2 9 2 2" xfId="2138" xr:uid="{5D095A9C-AFF6-4F3C-A234-D02E893FD732}"/>
    <cellStyle name="Normal 5 2 9 2 2 2" xfId="4481" xr:uid="{B485A25E-69BD-4046-A7BC-723CEA4A4382}"/>
    <cellStyle name="Normal 5 2 9 2 2 3" xfId="6813" xr:uid="{D7C4DE68-F5C5-49EE-AA70-9D32EEA52B18}"/>
    <cellStyle name="Normal 5 2 9 2 3" xfId="3311" xr:uid="{5A39F90D-DE44-4000-AE78-E2DA78913F9F}"/>
    <cellStyle name="Normal 5 2 9 2 4" xfId="5645" xr:uid="{B5D6C497-6191-48E7-9BAA-B0C6FB51A802}"/>
    <cellStyle name="Normal 5 2 9 3" xfId="1555" xr:uid="{A0711002-D4F1-4A59-B791-7F16D38DF0B4}"/>
    <cellStyle name="Normal 5 2 9 3 2" xfId="3898" xr:uid="{FDC26C0F-C13B-4374-A8C6-4151A51ECFC1}"/>
    <cellStyle name="Normal 5 2 9 3 3" xfId="6230" xr:uid="{69BCF7B8-D6AB-4CCF-AA47-2218D68256D8}"/>
    <cellStyle name="Normal 5 2 9 4" xfId="2728" xr:uid="{32CD87DC-613D-40E7-B64E-6E2CA9C56435}"/>
    <cellStyle name="Normal 5 2 9 5" xfId="5062" xr:uid="{55D85068-1CAD-41F9-A29E-46D32147B491}"/>
    <cellStyle name="Normal 5 22" xfId="659" xr:uid="{4F2AC492-3659-4A58-96D0-90E18D369F45}"/>
    <cellStyle name="Normal 5 22 2" xfId="1248" xr:uid="{25A7796B-541A-4549-8BF5-28C02B64C536}"/>
    <cellStyle name="Normal 5 22 2 2" xfId="2421" xr:uid="{B682A909-E6CF-4EBD-B300-D699A2B7A393}"/>
    <cellStyle name="Normal 5 22 2 2 2" xfId="4764" xr:uid="{14AF886F-D6BE-4FED-BD3F-E0B915DE180A}"/>
    <cellStyle name="Normal 5 22 2 2 3" xfId="7096" xr:uid="{26FA0DAF-7004-41EF-8694-9ACE04E19FAF}"/>
    <cellStyle name="Normal 5 22 2 3" xfId="3594" xr:uid="{923E0E67-B694-452A-8565-E87A25F20E0E}"/>
    <cellStyle name="Normal 5 22 2 4" xfId="5928" xr:uid="{B3B7EA41-F445-4B5C-9444-8AAE6101A3E8}"/>
    <cellStyle name="Normal 5 22 3" xfId="1838" xr:uid="{3981549E-9CBD-4F7D-B612-59966DE2C706}"/>
    <cellStyle name="Normal 5 22 3 2" xfId="4181" xr:uid="{F0CDD4E0-52A4-46CF-8858-3CC68289792E}"/>
    <cellStyle name="Normal 5 22 3 3" xfId="6513" xr:uid="{8ACCFD44-73C9-4425-A9AE-E2DC88272579}"/>
    <cellStyle name="Normal 5 22 4" xfId="3011" xr:uid="{8ACA2296-5C1F-43CF-9AD9-544D420A1261}"/>
    <cellStyle name="Normal 5 22 5" xfId="5345" xr:uid="{1932553D-1110-4BE2-AC55-B36493960DF5}"/>
    <cellStyle name="Normal 5 3" xfId="88" xr:uid="{7478E4EB-9AFD-48A7-8DEF-DF9131C97045}"/>
    <cellStyle name="Normal 5 3 10" xfId="679" xr:uid="{EB7E113A-BBD3-4896-A6BE-401FCA59BEB8}"/>
    <cellStyle name="Normal 5 3 10 2" xfId="1854" xr:uid="{97EA0DA0-6CB1-4EEA-BF01-2F34EE535CDF}"/>
    <cellStyle name="Normal 5 3 10 2 2" xfId="4197" xr:uid="{A6AD8976-3137-46A4-885C-093D2F34B3B9}"/>
    <cellStyle name="Normal 5 3 10 2 3" xfId="6529" xr:uid="{AFF7B4F4-150D-4896-9584-4AC37E6BBBDE}"/>
    <cellStyle name="Normal 5 3 10 3" xfId="3027" xr:uid="{E8126B76-030E-4FB0-8D07-5AB6A636BC9A}"/>
    <cellStyle name="Normal 5 3 10 4" xfId="5361" xr:uid="{15E80A66-2FC2-48F8-8441-CCC960C94768}"/>
    <cellStyle name="Normal 5 3 11" xfId="1271" xr:uid="{1BC7D312-16D3-4340-A76A-75CEB5B9247E}"/>
    <cellStyle name="Normal 5 3 11 2" xfId="3614" xr:uid="{C8C3C93B-CF9B-448B-8452-F5727EB95351}"/>
    <cellStyle name="Normal 5 3 11 3" xfId="5946" xr:uid="{8443BBD7-DCFF-48E8-982B-D13D777221C6}"/>
    <cellStyle name="Normal 5 3 12" xfId="2444" xr:uid="{221FE459-03EF-48B8-B8B1-A8E055BEF2CF}"/>
    <cellStyle name="Normal 5 3 13" xfId="4778" xr:uid="{44E036FA-5C9A-47A0-B0E6-B627B1D875A5}"/>
    <cellStyle name="Normal 5 3 2" xfId="94" xr:uid="{CF73BE0D-B3AD-4539-AAD1-451F66887261}"/>
    <cellStyle name="Normal 5 3 2 10" xfId="1277" xr:uid="{47B9BFE1-3CD3-456C-AC96-E66D14063265}"/>
    <cellStyle name="Normal 5 3 2 10 2" xfId="3620" xr:uid="{0AFCCBE2-7835-485E-88CE-31DA717429E1}"/>
    <cellStyle name="Normal 5 3 2 10 3" xfId="5952" xr:uid="{CBC90039-30F4-4D51-A353-1BCC02E4924E}"/>
    <cellStyle name="Normal 5 3 2 11" xfId="2450" xr:uid="{7BA16DC3-6A8D-4063-826D-1006BABEADF6}"/>
    <cellStyle name="Normal 5 3 2 12" xfId="4784" xr:uid="{4030714F-06A4-439E-91FA-FECFA7CA0B1C}"/>
    <cellStyle name="Normal 5 3 2 2" xfId="107" xr:uid="{8EB2F798-A08D-40C2-920A-44DF2565F56F}"/>
    <cellStyle name="Normal 5 3 2 2 10" xfId="2463" xr:uid="{CFAE7439-1088-494C-A390-3659703C97F7}"/>
    <cellStyle name="Normal 5 3 2 2 11" xfId="4797" xr:uid="{47FFE006-640B-4B00-8001-B07951A57E13}"/>
    <cellStyle name="Normal 5 3 2 2 2" xfId="134" xr:uid="{719EBBBA-8D04-4B48-9005-CEDF9AF7F2D9}"/>
    <cellStyle name="Normal 5 3 2 2 2 2" xfId="296" xr:uid="{D763ED67-A328-4583-AD66-5B452F5599D6}"/>
    <cellStyle name="Normal 5 3 2 2 2 2 2" xfId="582" xr:uid="{AF7F106E-6114-472A-8D19-F1D99867E096}"/>
    <cellStyle name="Normal 5 3 2 2 2 2 2 2" xfId="1173" xr:uid="{1DFE2E56-D570-4A1C-A07C-4115C0B7C31C}"/>
    <cellStyle name="Normal 5 3 2 2 2 2 2 2 2" xfId="2348" xr:uid="{B0B37A97-D056-4975-9C2F-5ADF944554CE}"/>
    <cellStyle name="Normal 5 3 2 2 2 2 2 2 2 2" xfId="4691" xr:uid="{C35E2BDA-49A2-4F8A-8A65-8064FB3522D4}"/>
    <cellStyle name="Normal 5 3 2 2 2 2 2 2 2 3" xfId="7023" xr:uid="{087D48A7-5F5F-43D5-9A7D-3738D282C3A4}"/>
    <cellStyle name="Normal 5 3 2 2 2 2 2 2 3" xfId="3521" xr:uid="{7138766B-23F1-493A-8080-CD714B9EFFDE}"/>
    <cellStyle name="Normal 5 3 2 2 2 2 2 2 4" xfId="5855" xr:uid="{DFA79012-CC33-4CCB-8F6C-E6576CB11804}"/>
    <cellStyle name="Normal 5 3 2 2 2 2 2 3" xfId="1765" xr:uid="{C0702938-9184-4386-ADBE-2399BA25F20A}"/>
    <cellStyle name="Normal 5 3 2 2 2 2 2 3 2" xfId="4108" xr:uid="{B36AB79C-CFFC-4AC6-801F-EAA220DA0F56}"/>
    <cellStyle name="Normal 5 3 2 2 2 2 2 3 3" xfId="6440" xr:uid="{2C82B14C-922B-411C-B085-E62190DC1F6E}"/>
    <cellStyle name="Normal 5 3 2 2 2 2 2 4" xfId="2938" xr:uid="{F3D7278E-1E13-4BD2-BE87-A6F56AA1C55D}"/>
    <cellStyle name="Normal 5 3 2 2 2 2 2 5" xfId="5272" xr:uid="{C6928F95-F628-40D2-BC9D-B0A80B7A1C2B}"/>
    <cellStyle name="Normal 5 3 2 2 2 2 3" xfId="887" xr:uid="{157461A9-A550-47E7-87AB-DF0F39A9CFBC}"/>
    <cellStyle name="Normal 5 3 2 2 2 2 3 2" xfId="2062" xr:uid="{1392E2BA-F3B7-4ECC-919B-65A4DA2CF37D}"/>
    <cellStyle name="Normal 5 3 2 2 2 2 3 2 2" xfId="4405" xr:uid="{BC4AEF96-AEB1-4545-9102-B30F2E960F9B}"/>
    <cellStyle name="Normal 5 3 2 2 2 2 3 2 3" xfId="6737" xr:uid="{C846E95D-ACE7-44E2-BAB3-2F91ABD54344}"/>
    <cellStyle name="Normal 5 3 2 2 2 2 3 3" xfId="3235" xr:uid="{9276F501-02E0-40B9-ABF9-EB7675C2C91D}"/>
    <cellStyle name="Normal 5 3 2 2 2 2 3 4" xfId="5569" xr:uid="{F7AC18DD-74CA-479B-9482-5831BAD4E6CE}"/>
    <cellStyle name="Normal 5 3 2 2 2 2 4" xfId="1479" xr:uid="{1A51BCBB-4566-4D50-8F74-DF13404A1D01}"/>
    <cellStyle name="Normal 5 3 2 2 2 2 4 2" xfId="3822" xr:uid="{8535CFF2-41B1-477E-9F54-100C566CCB1B}"/>
    <cellStyle name="Normal 5 3 2 2 2 2 4 3" xfId="6154" xr:uid="{EBBEFE3F-7B78-48A5-90E1-EAB2C830A7F5}"/>
    <cellStyle name="Normal 5 3 2 2 2 2 5" xfId="2652" xr:uid="{E1A6B250-0DD3-4284-9C7C-74F5BB327763}"/>
    <cellStyle name="Normal 5 3 2 2 2 2 6" xfId="4986" xr:uid="{746E69D6-AB82-4FC1-BF45-50675E165AEA}"/>
    <cellStyle name="Normal 5 3 2 2 2 3" xfId="420" xr:uid="{CEF7DBBD-439B-4643-8A20-E80EA6B19698}"/>
    <cellStyle name="Normal 5 3 2 2 2 3 2" xfId="1011" xr:uid="{E87E29EE-4F45-4293-B3E5-8F831321AA67}"/>
    <cellStyle name="Normal 5 3 2 2 2 3 2 2" xfId="2186" xr:uid="{B7E6E875-131C-4773-ABF0-0C42151CAEBF}"/>
    <cellStyle name="Normal 5 3 2 2 2 3 2 2 2" xfId="4529" xr:uid="{913160EA-7DBA-47E8-99CB-42BCDBE903B1}"/>
    <cellStyle name="Normal 5 3 2 2 2 3 2 2 3" xfId="6861" xr:uid="{2D21908C-3802-479E-B49D-7207D95AD320}"/>
    <cellStyle name="Normal 5 3 2 2 2 3 2 3" xfId="3359" xr:uid="{F92613C8-769A-43D9-85DB-A31F455F08EE}"/>
    <cellStyle name="Normal 5 3 2 2 2 3 2 4" xfId="5693" xr:uid="{96A772C6-7018-49F6-8223-C5D809E591D4}"/>
    <cellStyle name="Normal 5 3 2 2 2 3 3" xfId="1603" xr:uid="{8C6ACA8E-6A06-4FAA-9759-5B0CC2EB6596}"/>
    <cellStyle name="Normal 5 3 2 2 2 3 3 2" xfId="3946" xr:uid="{85BC85E9-F86B-4EE9-9CB7-835764708090}"/>
    <cellStyle name="Normal 5 3 2 2 2 3 3 3" xfId="6278" xr:uid="{E7A2557E-B0C2-4907-A431-A7A2ECB8AA91}"/>
    <cellStyle name="Normal 5 3 2 2 2 3 4" xfId="2776" xr:uid="{C6D2E8A3-9E11-4B87-9AE0-EF7D9868C746}"/>
    <cellStyle name="Normal 5 3 2 2 2 3 5" xfId="5110" xr:uid="{4A361D74-4F95-404F-90C3-D7A08FA827D0}"/>
    <cellStyle name="Normal 5 3 2 2 2 4" xfId="725" xr:uid="{541A99C0-90E8-4320-9B67-07B8965EFCD8}"/>
    <cellStyle name="Normal 5 3 2 2 2 4 2" xfId="1900" xr:uid="{112A16B4-3F34-4DC3-9740-F6B2C6F2CD7D}"/>
    <cellStyle name="Normal 5 3 2 2 2 4 2 2" xfId="4243" xr:uid="{CAA9D5B9-98E2-4068-AEBA-0FA4D00A1448}"/>
    <cellStyle name="Normal 5 3 2 2 2 4 2 3" xfId="6575" xr:uid="{23E99E8C-E6E7-40C7-80BD-5BB0F9F65F5C}"/>
    <cellStyle name="Normal 5 3 2 2 2 4 3" xfId="3073" xr:uid="{DE897D71-08D6-4FB8-A49F-1B5A6E39B3C6}"/>
    <cellStyle name="Normal 5 3 2 2 2 4 4" xfId="5407" xr:uid="{4700B771-EA88-414B-B09A-667824000597}"/>
    <cellStyle name="Normal 5 3 2 2 2 5" xfId="1317" xr:uid="{A1D92C04-A98A-4E1A-A882-55E8F75CCA86}"/>
    <cellStyle name="Normal 5 3 2 2 2 5 2" xfId="3660" xr:uid="{88094969-E13F-4FDC-A965-82C2C22EE538}"/>
    <cellStyle name="Normal 5 3 2 2 2 5 3" xfId="5992" xr:uid="{3DD17C95-9827-46D6-819B-AFA50511819C}"/>
    <cellStyle name="Normal 5 3 2 2 2 6" xfId="2490" xr:uid="{968CC291-EEF0-4DE5-88CE-1022E8463D62}"/>
    <cellStyle name="Normal 5 3 2 2 2 7" xfId="4824" xr:uid="{95A58046-B3D7-4245-8662-4B190E2F0E4A}"/>
    <cellStyle name="Normal 5 3 2 2 3" xfId="175" xr:uid="{81249FA3-8A0A-4F71-9971-8811094EC6E5}"/>
    <cellStyle name="Normal 5 3 2 2 3 2" xfId="337" xr:uid="{A7AEFD2F-F2BD-4563-8423-ECC4E642803D}"/>
    <cellStyle name="Normal 5 3 2 2 3 2 2" xfId="623" xr:uid="{4DF90F2A-B41A-4350-856C-45B35E3AB009}"/>
    <cellStyle name="Normal 5 3 2 2 3 2 2 2" xfId="1214" xr:uid="{B8DF705F-154C-42C8-B3A8-3AD9AE850060}"/>
    <cellStyle name="Normal 5 3 2 2 3 2 2 2 2" xfId="2389" xr:uid="{7F734E06-EB21-4F62-8150-5D00550C69DF}"/>
    <cellStyle name="Normal 5 3 2 2 3 2 2 2 2 2" xfId="4732" xr:uid="{34D24D33-C0E8-40E3-BD65-DA42B871DB8B}"/>
    <cellStyle name="Normal 5 3 2 2 3 2 2 2 2 3" xfId="7064" xr:uid="{4872F7C2-1FEC-49DB-BD3A-56AB0D29C382}"/>
    <cellStyle name="Normal 5 3 2 2 3 2 2 2 3" xfId="3562" xr:uid="{19490231-3068-4FB8-89F9-F3ABAF508B0F}"/>
    <cellStyle name="Normal 5 3 2 2 3 2 2 2 4" xfId="5896" xr:uid="{C5111716-40F5-4A9A-8AC6-CBD04D97FEB5}"/>
    <cellStyle name="Normal 5 3 2 2 3 2 2 3" xfId="1806" xr:uid="{2A697630-5C2F-4F3B-9FC0-80A62D7A34B3}"/>
    <cellStyle name="Normal 5 3 2 2 3 2 2 3 2" xfId="4149" xr:uid="{71B78A69-E3A1-4029-ABF4-D18D5C8E5555}"/>
    <cellStyle name="Normal 5 3 2 2 3 2 2 3 3" xfId="6481" xr:uid="{C0839135-0507-4C2E-9B68-35A5B86AD5F6}"/>
    <cellStyle name="Normal 5 3 2 2 3 2 2 4" xfId="2979" xr:uid="{0053D65F-94B8-43E3-99EB-9A15751A7274}"/>
    <cellStyle name="Normal 5 3 2 2 3 2 2 5" xfId="5313" xr:uid="{E2D31A25-95CA-4D7B-8358-7085F4078C4B}"/>
    <cellStyle name="Normal 5 3 2 2 3 2 3" xfId="928" xr:uid="{3BFC03F2-47F2-4B57-A6C8-128F1D6FD49E}"/>
    <cellStyle name="Normal 5 3 2 2 3 2 3 2" xfId="2103" xr:uid="{5343C589-CB5F-4C7D-AF3E-C6D6D020DE0B}"/>
    <cellStyle name="Normal 5 3 2 2 3 2 3 2 2" xfId="4446" xr:uid="{7BD73190-DF72-4B42-B68C-F2289FCB83B1}"/>
    <cellStyle name="Normal 5 3 2 2 3 2 3 2 3" xfId="6778" xr:uid="{4E9F8C10-006A-4DED-B527-1FC956C59921}"/>
    <cellStyle name="Normal 5 3 2 2 3 2 3 3" xfId="3276" xr:uid="{9CA89B7E-8C27-44F5-AD26-3ED033CFC3B7}"/>
    <cellStyle name="Normal 5 3 2 2 3 2 3 4" xfId="5610" xr:uid="{1863BD0D-4C6C-403F-9C18-E00FC7E125AD}"/>
    <cellStyle name="Normal 5 3 2 2 3 2 4" xfId="1520" xr:uid="{2C3460C3-F3CF-4A65-915E-6F16E2416E91}"/>
    <cellStyle name="Normal 5 3 2 2 3 2 4 2" xfId="3863" xr:uid="{D2B5BB32-21F3-4426-B076-FF987DF8C0B1}"/>
    <cellStyle name="Normal 5 3 2 2 3 2 4 3" xfId="6195" xr:uid="{35495A0C-CE77-43FA-B879-0D40420DF26B}"/>
    <cellStyle name="Normal 5 3 2 2 3 2 5" xfId="2693" xr:uid="{62746D2D-D43C-44E0-95A7-D71BCE797C4B}"/>
    <cellStyle name="Normal 5 3 2 2 3 2 6" xfId="5027" xr:uid="{8232FC33-0003-446D-BABC-EBA26083ED90}"/>
    <cellStyle name="Normal 5 3 2 2 3 3" xfId="461" xr:uid="{159E7B65-7777-4741-A300-DC82D985D6A4}"/>
    <cellStyle name="Normal 5 3 2 2 3 3 2" xfId="1052" xr:uid="{F4C1FA38-0BE8-4C9C-8FE5-B49BAE3CB73F}"/>
    <cellStyle name="Normal 5 3 2 2 3 3 2 2" xfId="2227" xr:uid="{D497F361-AFE2-4D6A-AAC0-88EA747D5377}"/>
    <cellStyle name="Normal 5 3 2 2 3 3 2 2 2" xfId="4570" xr:uid="{6477D3BD-F91A-4ADC-B768-836FB0FF0E8F}"/>
    <cellStyle name="Normal 5 3 2 2 3 3 2 2 3" xfId="6902" xr:uid="{5F252B50-7227-41C5-A1CD-7681291BA58E}"/>
    <cellStyle name="Normal 5 3 2 2 3 3 2 3" xfId="3400" xr:uid="{B7E7B022-B332-4DCD-ACE2-5D017CF6A1BD}"/>
    <cellStyle name="Normal 5 3 2 2 3 3 2 4" xfId="5734" xr:uid="{54E4C681-8497-496D-8EB5-1E2C46154E78}"/>
    <cellStyle name="Normal 5 3 2 2 3 3 3" xfId="1644" xr:uid="{88F99E35-BC53-4CB6-AFC5-3E25D345E46D}"/>
    <cellStyle name="Normal 5 3 2 2 3 3 3 2" xfId="3987" xr:uid="{022B9C00-F4D2-42E2-AF0E-F9425EC347BF}"/>
    <cellStyle name="Normal 5 3 2 2 3 3 3 3" xfId="6319" xr:uid="{31631C6E-91ED-4B94-AA72-2DA5734737B3}"/>
    <cellStyle name="Normal 5 3 2 2 3 3 4" xfId="2817" xr:uid="{4FA429FC-35C8-4A4E-9B61-353A994F9DE0}"/>
    <cellStyle name="Normal 5 3 2 2 3 3 5" xfId="5151" xr:uid="{441EB2A6-D3FB-4216-A32B-631599F84C72}"/>
    <cellStyle name="Normal 5 3 2 2 3 4" xfId="766" xr:uid="{554BBD53-9BF2-4F3D-8557-F3DCA1916EDC}"/>
    <cellStyle name="Normal 5 3 2 2 3 4 2" xfId="1941" xr:uid="{E098B455-1A7F-43AD-A78E-6BB5CA9C2A9D}"/>
    <cellStyle name="Normal 5 3 2 2 3 4 2 2" xfId="4284" xr:uid="{5D08B5A3-9E06-4EFD-B4D7-AF427DEBAB19}"/>
    <cellStyle name="Normal 5 3 2 2 3 4 2 3" xfId="6616" xr:uid="{D2FB620B-DCC0-42B0-87E7-D57C0D42C60B}"/>
    <cellStyle name="Normal 5 3 2 2 3 4 3" xfId="3114" xr:uid="{CF1E519E-5A11-4AE5-B1C4-4D2E8309937F}"/>
    <cellStyle name="Normal 5 3 2 2 3 4 4" xfId="5448" xr:uid="{EE83E6A2-4ADE-48F5-8369-54CE971C7CF2}"/>
    <cellStyle name="Normal 5 3 2 2 3 5" xfId="1358" xr:uid="{BB317D38-4C84-48CB-933D-454545CF13A4}"/>
    <cellStyle name="Normal 5 3 2 2 3 5 2" xfId="3701" xr:uid="{D5277A36-E80C-4ED9-B0E6-770662C228A2}"/>
    <cellStyle name="Normal 5 3 2 2 3 5 3" xfId="6033" xr:uid="{9A05C760-C322-4A5B-8135-C54A8448CC26}"/>
    <cellStyle name="Normal 5 3 2 2 3 6" xfId="2531" xr:uid="{EF4EB221-DDED-4B2A-92C6-9CC06BC90956}"/>
    <cellStyle name="Normal 5 3 2 2 3 7" xfId="4865" xr:uid="{12306C29-69C3-4CB7-B3EF-A0D1A130908C}"/>
    <cellStyle name="Normal 5 3 2 2 4" xfId="202" xr:uid="{65B42F20-DBA9-4ACA-BCC0-40672AD4B88D}"/>
    <cellStyle name="Normal 5 3 2 2 4 2" xfId="269" xr:uid="{26138978-76F2-4596-98D0-D6EDFC08A473}"/>
    <cellStyle name="Normal 5 3 2 2 4 2 2" xfId="555" xr:uid="{152CD558-FC93-43F3-B1C1-F869D24A4AFB}"/>
    <cellStyle name="Normal 5 3 2 2 4 2 2 2" xfId="1146" xr:uid="{89C50212-D0BA-4112-95EA-551BC54FC580}"/>
    <cellStyle name="Normal 5 3 2 2 4 2 2 2 2" xfId="2321" xr:uid="{C3E5BFB3-F2D8-4E5F-8562-F2EA5FE2E8FF}"/>
    <cellStyle name="Normal 5 3 2 2 4 2 2 2 2 2" xfId="4664" xr:uid="{EF29927B-C6C2-446E-B1C8-02E5A70C38AD}"/>
    <cellStyle name="Normal 5 3 2 2 4 2 2 2 2 3" xfId="6996" xr:uid="{2B7CCC7C-DF1C-494C-AFAA-D9D2C0FD2813}"/>
    <cellStyle name="Normal 5 3 2 2 4 2 2 2 3" xfId="3494" xr:uid="{56453158-E31E-45D6-A09F-1A8F0C9A10A3}"/>
    <cellStyle name="Normal 5 3 2 2 4 2 2 2 4" xfId="5828" xr:uid="{75D40F56-6A33-4FBB-B53E-DD9F7A617C79}"/>
    <cellStyle name="Normal 5 3 2 2 4 2 2 3" xfId="1738" xr:uid="{A744A163-062E-402B-B41E-0D3E921C7EF3}"/>
    <cellStyle name="Normal 5 3 2 2 4 2 2 3 2" xfId="4081" xr:uid="{800B2E47-4824-47C6-8CEB-FD8E7C006883}"/>
    <cellStyle name="Normal 5 3 2 2 4 2 2 3 3" xfId="6413" xr:uid="{E74E1352-5DCD-434F-A385-01CC828544FD}"/>
    <cellStyle name="Normal 5 3 2 2 4 2 2 4" xfId="2911" xr:uid="{D105DE83-14D5-4C3F-907D-C4289ED7FE1E}"/>
    <cellStyle name="Normal 5 3 2 2 4 2 2 5" xfId="5245" xr:uid="{6AF783AA-5013-44D6-824C-80CA54751D4B}"/>
    <cellStyle name="Normal 5 3 2 2 4 2 3" xfId="860" xr:uid="{33D22B17-896E-47C1-A86A-27007C6A1773}"/>
    <cellStyle name="Normal 5 3 2 2 4 2 3 2" xfId="2035" xr:uid="{9B6E3D9A-85B5-4A5F-BF9B-FB090126B288}"/>
    <cellStyle name="Normal 5 3 2 2 4 2 3 2 2" xfId="4378" xr:uid="{B1EAF669-C4C9-4595-936C-349B159DBC93}"/>
    <cellStyle name="Normal 5 3 2 2 4 2 3 2 3" xfId="6710" xr:uid="{C3396EEB-F5C7-4812-9721-AE65DBF5E4F8}"/>
    <cellStyle name="Normal 5 3 2 2 4 2 3 3" xfId="3208" xr:uid="{2E32530E-E85B-4184-AA58-C03D2922F475}"/>
    <cellStyle name="Normal 5 3 2 2 4 2 3 4" xfId="5542" xr:uid="{2C658A35-E447-4F74-B744-7555C59FB5CC}"/>
    <cellStyle name="Normal 5 3 2 2 4 2 4" xfId="1452" xr:uid="{DCA639DF-F7E0-4922-B5D2-1E471974CF8C}"/>
    <cellStyle name="Normal 5 3 2 2 4 2 4 2" xfId="3795" xr:uid="{40073222-AE2F-464A-8CC9-33F9EE781D27}"/>
    <cellStyle name="Normal 5 3 2 2 4 2 4 3" xfId="6127" xr:uid="{F0DAD2BC-3D74-489E-9305-79B5189A23B0}"/>
    <cellStyle name="Normal 5 3 2 2 4 2 5" xfId="2625" xr:uid="{83D86CFA-303C-4D04-9229-07F179F87274}"/>
    <cellStyle name="Normal 5 3 2 2 4 2 6" xfId="4959" xr:uid="{2110752B-8582-448E-83C5-8CC4C9A39DDE}"/>
    <cellStyle name="Normal 5 3 2 2 4 3" xfId="488" xr:uid="{F9E0D48E-D9FE-45B0-B0C2-6758C2A32E93}"/>
    <cellStyle name="Normal 5 3 2 2 4 3 2" xfId="1079" xr:uid="{D56C23DF-FF92-4378-AE33-676C05AFBFE0}"/>
    <cellStyle name="Normal 5 3 2 2 4 3 2 2" xfId="2254" xr:uid="{99DA673E-2233-44B5-AD82-A9CC8719F80E}"/>
    <cellStyle name="Normal 5 3 2 2 4 3 2 2 2" xfId="4597" xr:uid="{439821AC-9887-47FB-A7D5-8F3C66C31B88}"/>
    <cellStyle name="Normal 5 3 2 2 4 3 2 2 3" xfId="6929" xr:uid="{2FCEA166-20B2-4421-A583-A034ADB43D93}"/>
    <cellStyle name="Normal 5 3 2 2 4 3 2 3" xfId="3427" xr:uid="{A89843DC-E2DB-4AAB-8FF4-1FF51EF3C4B1}"/>
    <cellStyle name="Normal 5 3 2 2 4 3 2 4" xfId="5761" xr:uid="{2950BEB6-1752-4EDB-8DAD-C7DCFB0BA822}"/>
    <cellStyle name="Normal 5 3 2 2 4 3 3" xfId="1671" xr:uid="{7CA98676-883E-4414-98AB-6C2FFDAE2451}"/>
    <cellStyle name="Normal 5 3 2 2 4 3 3 2" xfId="4014" xr:uid="{6388BDD5-0B09-49E1-8821-27CC883F47B8}"/>
    <cellStyle name="Normal 5 3 2 2 4 3 3 3" xfId="6346" xr:uid="{01D2853C-A96F-42C4-A6EB-D715E3EACA99}"/>
    <cellStyle name="Normal 5 3 2 2 4 3 4" xfId="2844" xr:uid="{6E7B1086-D98D-4D3F-BA8A-AB8863F79D77}"/>
    <cellStyle name="Normal 5 3 2 2 4 3 5" xfId="5178" xr:uid="{3B379F68-8619-4BFB-9DA0-38BFD84B1051}"/>
    <cellStyle name="Normal 5 3 2 2 4 4" xfId="793" xr:uid="{9E237731-D4F1-43FF-B6BB-FEF530FA1984}"/>
    <cellStyle name="Normal 5 3 2 2 4 4 2" xfId="1968" xr:uid="{4B810E9D-0773-465C-87EE-C2B6E392CB6F}"/>
    <cellStyle name="Normal 5 3 2 2 4 4 2 2" xfId="4311" xr:uid="{3EAEC972-F8EF-4AA2-8761-4EE82FA62CA8}"/>
    <cellStyle name="Normal 5 3 2 2 4 4 2 3" xfId="6643" xr:uid="{D1C72772-BC9D-4082-8F62-D07FBD300CF2}"/>
    <cellStyle name="Normal 5 3 2 2 4 4 3" xfId="3141" xr:uid="{9AE336EB-B8B3-4212-8C81-B303673FE442}"/>
    <cellStyle name="Normal 5 3 2 2 4 4 4" xfId="5475" xr:uid="{F6206BCC-4C45-42DD-A897-DFF1089EF1C2}"/>
    <cellStyle name="Normal 5 3 2 2 4 5" xfId="1385" xr:uid="{A68900C3-6232-4CE9-853E-93E0FF807838}"/>
    <cellStyle name="Normal 5 3 2 2 4 5 2" xfId="3728" xr:uid="{AA6F7644-4FE8-4B83-816F-6928E7DCAE13}"/>
    <cellStyle name="Normal 5 3 2 2 4 5 3" xfId="6060" xr:uid="{F6440B0D-A6A2-439D-B8CD-253FC5FBC5CB}"/>
    <cellStyle name="Normal 5 3 2 2 4 6" xfId="2558" xr:uid="{6A7428E0-C020-4319-B1E9-FDE2B58AD674}"/>
    <cellStyle name="Normal 5 3 2 2 4 7" xfId="4892" xr:uid="{B1066F31-929B-498E-9B57-C12518CD10DB}"/>
    <cellStyle name="Normal 5 3 2 2 5" xfId="364" xr:uid="{6504A457-68C6-408A-A1A3-DE16741ACAB1}"/>
    <cellStyle name="Normal 5 3 2 2 5 2" xfId="650" xr:uid="{824F7866-144A-4775-9BCB-ED1E5137FBF0}"/>
    <cellStyle name="Normal 5 3 2 2 5 2 2" xfId="1241" xr:uid="{2380EECA-D0E6-4573-9581-0D76B8399AE6}"/>
    <cellStyle name="Normal 5 3 2 2 5 2 2 2" xfId="2416" xr:uid="{DA250DAF-4C30-4144-A16B-371B15FBF858}"/>
    <cellStyle name="Normal 5 3 2 2 5 2 2 2 2" xfId="4759" xr:uid="{AB243824-E734-4E8E-BE72-9B3E086E900A}"/>
    <cellStyle name="Normal 5 3 2 2 5 2 2 2 3" xfId="7091" xr:uid="{42A60DA6-53B9-4745-9E2F-845D58F23A79}"/>
    <cellStyle name="Normal 5 3 2 2 5 2 2 3" xfId="3589" xr:uid="{7877CF95-DAD3-471B-8466-B5BA653421C9}"/>
    <cellStyle name="Normal 5 3 2 2 5 2 2 4" xfId="5923" xr:uid="{3799D0A2-A5EE-4B95-A55C-BBB95A3684BF}"/>
    <cellStyle name="Normal 5 3 2 2 5 2 3" xfId="1833" xr:uid="{ACFB91E4-42DA-4C96-8F19-AB8F27D32EDB}"/>
    <cellStyle name="Normal 5 3 2 2 5 2 3 2" xfId="4176" xr:uid="{BA79BFC2-A7EE-4B93-939B-0A342D31AD97}"/>
    <cellStyle name="Normal 5 3 2 2 5 2 3 3" xfId="6508" xr:uid="{FFEA5F38-D532-496F-8EEA-098FCD4C0925}"/>
    <cellStyle name="Normal 5 3 2 2 5 2 4" xfId="3006" xr:uid="{57B17916-1BF7-414E-A1ED-B7FC7B744DC5}"/>
    <cellStyle name="Normal 5 3 2 2 5 2 5" xfId="5340" xr:uid="{F2D39C65-BB03-476D-8899-2242A2EE4A0D}"/>
    <cellStyle name="Normal 5 3 2 2 5 3" xfId="955" xr:uid="{F7D16684-9170-4E61-B6CF-B142C1EB2859}"/>
    <cellStyle name="Normal 5 3 2 2 5 3 2" xfId="2130" xr:uid="{16F3D1F1-D9B2-44D0-A5B8-CC7136926DF6}"/>
    <cellStyle name="Normal 5 3 2 2 5 3 2 2" xfId="4473" xr:uid="{21009125-0F3B-4E6E-81A8-ED5125B1ED7A}"/>
    <cellStyle name="Normal 5 3 2 2 5 3 2 3" xfId="6805" xr:uid="{D4CE3931-4B51-4A0C-8D5D-89C948ACEC49}"/>
    <cellStyle name="Normal 5 3 2 2 5 3 3" xfId="3303" xr:uid="{587EA2EC-143C-4562-B15A-E695DD68A6A6}"/>
    <cellStyle name="Normal 5 3 2 2 5 3 4" xfId="5637" xr:uid="{29037847-B165-4841-BDFB-73E2610723DB}"/>
    <cellStyle name="Normal 5 3 2 2 5 4" xfId="1547" xr:uid="{A44EF55D-A957-497B-8B17-597822FB8ED2}"/>
    <cellStyle name="Normal 5 3 2 2 5 4 2" xfId="3890" xr:uid="{A84D673A-4ACB-4592-B0D6-A1403F7F087C}"/>
    <cellStyle name="Normal 5 3 2 2 5 4 3" xfId="6222" xr:uid="{B703D44F-71E4-4931-80DE-88BFDB6C1A07}"/>
    <cellStyle name="Normal 5 3 2 2 5 5" xfId="2720" xr:uid="{9D3589D0-EC6F-436E-A770-313B249750A2}"/>
    <cellStyle name="Normal 5 3 2 2 5 6" xfId="5054" xr:uid="{93A1D398-748A-4B8F-8226-8DCC67172ECF}"/>
    <cellStyle name="Normal 5 3 2 2 6" xfId="242" xr:uid="{76CED25F-3552-45E2-AC62-315053FAAB7F}"/>
    <cellStyle name="Normal 5 3 2 2 6 2" xfId="528" xr:uid="{D9ED5620-82AB-44DD-8B1E-EBDD903843BB}"/>
    <cellStyle name="Normal 5 3 2 2 6 2 2" xfId="1119" xr:uid="{210CE6D4-FF1C-4A3E-9945-73677743305D}"/>
    <cellStyle name="Normal 5 3 2 2 6 2 2 2" xfId="2294" xr:uid="{27AE8A82-F31D-4B30-929D-87AC6DF39492}"/>
    <cellStyle name="Normal 5 3 2 2 6 2 2 2 2" xfId="4637" xr:uid="{E26357FA-0902-40FA-AAFB-93353D14DF4B}"/>
    <cellStyle name="Normal 5 3 2 2 6 2 2 2 3" xfId="6969" xr:uid="{D3467AF8-D027-4D2E-82AD-0ECB3833D874}"/>
    <cellStyle name="Normal 5 3 2 2 6 2 2 3" xfId="3467" xr:uid="{0F77B1D0-5495-4914-BA2A-C1455B708197}"/>
    <cellStyle name="Normal 5 3 2 2 6 2 2 4" xfId="5801" xr:uid="{93A9A86A-3A24-4493-A4BD-A7DAA70592DD}"/>
    <cellStyle name="Normal 5 3 2 2 6 2 3" xfId="1711" xr:uid="{5EA0D834-A40C-42B5-A428-10454C9E3526}"/>
    <cellStyle name="Normal 5 3 2 2 6 2 3 2" xfId="4054" xr:uid="{B7D1897F-5C53-4652-8186-CF91D9D8E6B0}"/>
    <cellStyle name="Normal 5 3 2 2 6 2 3 3" xfId="6386" xr:uid="{CAFE016A-E469-45D5-89ED-2478215EE10A}"/>
    <cellStyle name="Normal 5 3 2 2 6 2 4" xfId="2884" xr:uid="{C9B4D110-2114-44EC-91AD-E1A7C5FD1F76}"/>
    <cellStyle name="Normal 5 3 2 2 6 2 5" xfId="5218" xr:uid="{912FEAB6-D817-48B1-AB35-87162D8CBACB}"/>
    <cellStyle name="Normal 5 3 2 2 6 3" xfId="833" xr:uid="{437DA732-E1E2-4755-A945-A754C3FD1F46}"/>
    <cellStyle name="Normal 5 3 2 2 6 3 2" xfId="2008" xr:uid="{A54BD972-3AB6-426E-8229-9F96005B4245}"/>
    <cellStyle name="Normal 5 3 2 2 6 3 2 2" xfId="4351" xr:uid="{923F5E99-F55E-4F82-B544-6096EBB219CF}"/>
    <cellStyle name="Normal 5 3 2 2 6 3 2 3" xfId="6683" xr:uid="{6CB26DA9-CDEE-478F-AAF4-C008203906D7}"/>
    <cellStyle name="Normal 5 3 2 2 6 3 3" xfId="3181" xr:uid="{47D7F2D5-6575-4FAB-B1A0-78A10B9E2593}"/>
    <cellStyle name="Normal 5 3 2 2 6 3 4" xfId="5515" xr:uid="{7AE46B17-1B2A-47B0-9106-42B0B1CF9A05}"/>
    <cellStyle name="Normal 5 3 2 2 6 4" xfId="1425" xr:uid="{6DD9FBD1-10E7-4F6D-8D22-96390BF9EC96}"/>
    <cellStyle name="Normal 5 3 2 2 6 4 2" xfId="3768" xr:uid="{A9467E29-FA69-47C0-AFE5-9550B8907BF0}"/>
    <cellStyle name="Normal 5 3 2 2 6 4 3" xfId="6100" xr:uid="{ABE9CEAE-09BA-4FC1-9F36-427E8D449FDE}"/>
    <cellStyle name="Normal 5 3 2 2 6 5" xfId="2598" xr:uid="{55FF4661-5A00-47AC-89C7-5055628344AA}"/>
    <cellStyle name="Normal 5 3 2 2 6 6" xfId="4932" xr:uid="{B5573415-DA96-4A77-856C-8DCD4581A42D}"/>
    <cellStyle name="Normal 5 3 2 2 7" xfId="393" xr:uid="{3BBAC7B0-139B-4369-B308-DED55443EB95}"/>
    <cellStyle name="Normal 5 3 2 2 7 2" xfId="984" xr:uid="{3B94C0E8-075E-4555-87BB-BFB56CDF7A92}"/>
    <cellStyle name="Normal 5 3 2 2 7 2 2" xfId="2159" xr:uid="{22087C09-67E9-48DA-BC39-C266B21D7623}"/>
    <cellStyle name="Normal 5 3 2 2 7 2 2 2" xfId="4502" xr:uid="{E98F3699-24C6-427D-9821-8B31D21CF298}"/>
    <cellStyle name="Normal 5 3 2 2 7 2 2 3" xfId="6834" xr:uid="{2DF57E20-2032-4AF5-8857-3F1A63F3AB85}"/>
    <cellStyle name="Normal 5 3 2 2 7 2 3" xfId="3332" xr:uid="{48AB2D69-BCD3-421A-9B9D-03568227160A}"/>
    <cellStyle name="Normal 5 3 2 2 7 2 4" xfId="5666" xr:uid="{6F47550C-488A-4BFA-A8BB-0289B72F80FF}"/>
    <cellStyle name="Normal 5 3 2 2 7 3" xfId="1576" xr:uid="{7474CF1B-356D-4100-9618-7E2E0C8C6CD2}"/>
    <cellStyle name="Normal 5 3 2 2 7 3 2" xfId="3919" xr:uid="{AB7EDA42-1B28-4C79-87D2-07B27BBEAEE5}"/>
    <cellStyle name="Normal 5 3 2 2 7 3 3" xfId="6251" xr:uid="{593D2C48-74D5-4560-ADE4-EEC97CDB73D0}"/>
    <cellStyle name="Normal 5 3 2 2 7 4" xfId="2749" xr:uid="{C80B5FFD-0707-41D7-A790-AB7DAE85AD01}"/>
    <cellStyle name="Normal 5 3 2 2 7 5" xfId="5083" xr:uid="{0A61A6BB-F3E6-4D94-B095-15C0DA070DBD}"/>
    <cellStyle name="Normal 5 3 2 2 8" xfId="698" xr:uid="{03EEC1B9-53E7-4B4C-851A-28A2623806C5}"/>
    <cellStyle name="Normal 5 3 2 2 8 2" xfId="1873" xr:uid="{3D244191-05BD-4717-85DA-6AC2D94BD4CB}"/>
    <cellStyle name="Normal 5 3 2 2 8 2 2" xfId="4216" xr:uid="{1B1174E2-9919-4C06-95AB-85AC78E445B4}"/>
    <cellStyle name="Normal 5 3 2 2 8 2 3" xfId="6548" xr:uid="{0A6E678A-D7C4-48AA-8EE0-F4A54DD79E9C}"/>
    <cellStyle name="Normal 5 3 2 2 8 3" xfId="3046" xr:uid="{E5239E52-98CA-4127-8C14-BCE0FC9BEA8F}"/>
    <cellStyle name="Normal 5 3 2 2 8 4" xfId="5380" xr:uid="{CF7847CF-1E38-45A8-ABAC-F8D9CBA9342E}"/>
    <cellStyle name="Normal 5 3 2 2 9" xfId="1290" xr:uid="{FB31B018-37DE-4F5F-9282-605F55AEA087}"/>
    <cellStyle name="Normal 5 3 2 2 9 2" xfId="3633" xr:uid="{86AA2870-2CC3-42AF-AB27-4E4039D2AFED}"/>
    <cellStyle name="Normal 5 3 2 2 9 3" xfId="5965" xr:uid="{F739D2D9-2CE3-4EEE-97CA-E4F39607CBB2}"/>
    <cellStyle name="Normal 5 3 2 3" xfId="121" xr:uid="{81099156-3918-46D2-9B16-B4391EC770A0}"/>
    <cellStyle name="Normal 5 3 2 3 2" xfId="162" xr:uid="{4B471A5D-D133-4216-99DF-48E4610B026F}"/>
    <cellStyle name="Normal 5 3 2 3 2 2" xfId="324" xr:uid="{362357DF-BC3D-4AAD-80AB-D2A45F77AF73}"/>
    <cellStyle name="Normal 5 3 2 3 2 2 2" xfId="610" xr:uid="{87A89B8B-E15D-4FCB-B1E1-595F863E4FF4}"/>
    <cellStyle name="Normal 5 3 2 3 2 2 2 2" xfId="1201" xr:uid="{48AC29B5-6122-4EF3-86D0-964BF21C1094}"/>
    <cellStyle name="Normal 5 3 2 3 2 2 2 2 2" xfId="2376" xr:uid="{20176431-97ED-4CBE-98E8-87A2F9FBE089}"/>
    <cellStyle name="Normal 5 3 2 3 2 2 2 2 2 2" xfId="4719" xr:uid="{5FD73AE3-F171-4DED-8D42-86433D142FC7}"/>
    <cellStyle name="Normal 5 3 2 3 2 2 2 2 2 3" xfId="7051" xr:uid="{093195A2-8113-4711-843C-73E0C69483E5}"/>
    <cellStyle name="Normal 5 3 2 3 2 2 2 2 3" xfId="3549" xr:uid="{730C454A-57CB-4EEC-A832-3657B59E1641}"/>
    <cellStyle name="Normal 5 3 2 3 2 2 2 2 4" xfId="5883" xr:uid="{E9EDFBD3-1024-450E-8092-BCD5E5E39542}"/>
    <cellStyle name="Normal 5 3 2 3 2 2 2 3" xfId="1793" xr:uid="{DAF37AC9-6976-4A4D-B887-896E9B672152}"/>
    <cellStyle name="Normal 5 3 2 3 2 2 2 3 2" xfId="4136" xr:uid="{3CFD022C-FC6A-4546-AD0D-F90DB8CD3353}"/>
    <cellStyle name="Normal 5 3 2 3 2 2 2 3 3" xfId="6468" xr:uid="{D914601F-7585-440D-8382-25ABCECBC4D3}"/>
    <cellStyle name="Normal 5 3 2 3 2 2 2 4" xfId="2966" xr:uid="{2F60F089-8DC6-43B6-BFAD-1D5CEBA4EBD9}"/>
    <cellStyle name="Normal 5 3 2 3 2 2 2 5" xfId="5300" xr:uid="{F3B21911-A835-4FE3-904A-C47AA34D6DE8}"/>
    <cellStyle name="Normal 5 3 2 3 2 2 3" xfId="915" xr:uid="{D08C358D-7946-4E23-B2F8-2D80250E56C5}"/>
    <cellStyle name="Normal 5 3 2 3 2 2 3 2" xfId="2090" xr:uid="{1E36B9F7-4555-4F01-97BF-051BB4CE656B}"/>
    <cellStyle name="Normal 5 3 2 3 2 2 3 2 2" xfId="4433" xr:uid="{B3A746AB-E48B-4C7F-91F0-AD719A3DB4C2}"/>
    <cellStyle name="Normal 5 3 2 3 2 2 3 2 3" xfId="6765" xr:uid="{DB89C02E-B3B3-4E70-86A7-221428A9E0E7}"/>
    <cellStyle name="Normal 5 3 2 3 2 2 3 3" xfId="3263" xr:uid="{BBF363EF-62D4-474B-BDFF-AC84B782B9EB}"/>
    <cellStyle name="Normal 5 3 2 3 2 2 3 4" xfId="5597" xr:uid="{55EDD315-D5CD-4A40-9B5C-2B6285C1BE06}"/>
    <cellStyle name="Normal 5 3 2 3 2 2 4" xfId="1507" xr:uid="{0792DF92-7379-4F4C-AECA-CCAFFE24CDE5}"/>
    <cellStyle name="Normal 5 3 2 3 2 2 4 2" xfId="3850" xr:uid="{83BBE8B0-7899-4410-8123-0A803FDCEE19}"/>
    <cellStyle name="Normal 5 3 2 3 2 2 4 3" xfId="6182" xr:uid="{61C53082-87D4-43FA-BFA7-B664EE48A479}"/>
    <cellStyle name="Normal 5 3 2 3 2 2 5" xfId="2680" xr:uid="{0BEB12B8-1046-4204-9E93-7A0199B049CC}"/>
    <cellStyle name="Normal 5 3 2 3 2 2 6" xfId="5014" xr:uid="{51C75FFC-36ED-40F3-852B-2086EE168984}"/>
    <cellStyle name="Normal 5 3 2 3 2 3" xfId="448" xr:uid="{C0AD4CB9-CFF3-4469-A855-88989F5CC6C6}"/>
    <cellStyle name="Normal 5 3 2 3 2 3 2" xfId="1039" xr:uid="{704ECDA9-F28A-4A58-AA64-9089CF38BA1A}"/>
    <cellStyle name="Normal 5 3 2 3 2 3 2 2" xfId="2214" xr:uid="{F4ED658F-F646-41F9-9677-D200867E4F4B}"/>
    <cellStyle name="Normal 5 3 2 3 2 3 2 2 2" xfId="4557" xr:uid="{6962857A-1631-4765-B1F7-19593826C117}"/>
    <cellStyle name="Normal 5 3 2 3 2 3 2 2 3" xfId="6889" xr:uid="{B5EBE2B0-E1EB-4C4B-9688-F1C97B8294EC}"/>
    <cellStyle name="Normal 5 3 2 3 2 3 2 3" xfId="3387" xr:uid="{7AC6A22E-6708-4DE8-9EDE-6086652505B9}"/>
    <cellStyle name="Normal 5 3 2 3 2 3 2 4" xfId="5721" xr:uid="{CC0B8401-F65E-432F-85AD-3EDBBE5148A5}"/>
    <cellStyle name="Normal 5 3 2 3 2 3 3" xfId="1631" xr:uid="{0EB83957-A558-43DB-A854-4E48506E27F4}"/>
    <cellStyle name="Normal 5 3 2 3 2 3 3 2" xfId="3974" xr:uid="{FB2B793E-A96B-41BD-955E-EE944A98C9EB}"/>
    <cellStyle name="Normal 5 3 2 3 2 3 3 3" xfId="6306" xr:uid="{942F46DF-330A-4195-8D1B-6D1CC344971A}"/>
    <cellStyle name="Normal 5 3 2 3 2 3 4" xfId="2804" xr:uid="{3A1E4958-1FA1-44E7-BD62-3FCA7A1A95EA}"/>
    <cellStyle name="Normal 5 3 2 3 2 3 5" xfId="5138" xr:uid="{4631BE64-35F3-4F5A-8A66-23EC114E93EB}"/>
    <cellStyle name="Normal 5 3 2 3 2 4" xfId="753" xr:uid="{9CAE934A-514B-4CEE-8ADB-725C86511786}"/>
    <cellStyle name="Normal 5 3 2 3 2 4 2" xfId="1928" xr:uid="{048CC026-3D44-4EA1-B769-6682A68B73F6}"/>
    <cellStyle name="Normal 5 3 2 3 2 4 2 2" xfId="4271" xr:uid="{6CA3F28B-885A-4108-B81D-A15CD5734A8B}"/>
    <cellStyle name="Normal 5 3 2 3 2 4 2 3" xfId="6603" xr:uid="{413AD5CA-15EE-4417-9396-F56223E26B89}"/>
    <cellStyle name="Normal 5 3 2 3 2 4 3" xfId="3101" xr:uid="{56EFAED9-38A2-4028-A95A-672BD9189902}"/>
    <cellStyle name="Normal 5 3 2 3 2 4 4" xfId="5435" xr:uid="{455C7DB5-9B8F-4969-A669-B5100F25B697}"/>
    <cellStyle name="Normal 5 3 2 3 2 5" xfId="1345" xr:uid="{E908647E-6E54-45D6-AE65-3F64E2A94AA0}"/>
    <cellStyle name="Normal 5 3 2 3 2 5 2" xfId="3688" xr:uid="{93B8740B-F248-4507-B4C4-B5386F5F7C1C}"/>
    <cellStyle name="Normal 5 3 2 3 2 5 3" xfId="6020" xr:uid="{4B11F501-B22C-40C5-AF5D-E0CE591244FB}"/>
    <cellStyle name="Normal 5 3 2 3 2 6" xfId="2518" xr:uid="{77B54ECA-A1DB-45B2-9022-B2D7FBD5CB2E}"/>
    <cellStyle name="Normal 5 3 2 3 2 7" xfId="4852" xr:uid="{D04B5D8B-CA7C-476D-83AD-7B1999BA35E9}"/>
    <cellStyle name="Normal 5 3 2 3 3" xfId="283" xr:uid="{88E4AC53-9905-47E5-8EA2-4F865A3497BD}"/>
    <cellStyle name="Normal 5 3 2 3 3 2" xfId="569" xr:uid="{937E9276-D557-44B4-8884-C537AB1DE753}"/>
    <cellStyle name="Normal 5 3 2 3 3 2 2" xfId="1160" xr:uid="{AD4FD149-A65E-470A-8B6F-1C204020B8EF}"/>
    <cellStyle name="Normal 5 3 2 3 3 2 2 2" xfId="2335" xr:uid="{067452FA-9C4B-4BDB-9B51-9FE6B4B3CD42}"/>
    <cellStyle name="Normal 5 3 2 3 3 2 2 2 2" xfId="4678" xr:uid="{0B73151A-1DD2-4594-A722-CA31C5A795F2}"/>
    <cellStyle name="Normal 5 3 2 3 3 2 2 2 3" xfId="7010" xr:uid="{15C0A317-48CA-42E0-9A86-53F491C096C5}"/>
    <cellStyle name="Normal 5 3 2 3 3 2 2 3" xfId="3508" xr:uid="{3C4D6E21-7C40-4178-8D14-6D7F6342E47F}"/>
    <cellStyle name="Normal 5 3 2 3 3 2 2 4" xfId="5842" xr:uid="{67CCD594-E1BB-42BD-91F7-D7FFC0A5A74B}"/>
    <cellStyle name="Normal 5 3 2 3 3 2 3" xfId="1752" xr:uid="{C20ED7B0-EC44-4BAD-8EE2-23E36F968FA3}"/>
    <cellStyle name="Normal 5 3 2 3 3 2 3 2" xfId="4095" xr:uid="{E678460C-472A-4D54-A135-C87E1A1AED3F}"/>
    <cellStyle name="Normal 5 3 2 3 3 2 3 3" xfId="6427" xr:uid="{AF31F94B-5350-4ACA-BC9E-43BCF019539F}"/>
    <cellStyle name="Normal 5 3 2 3 3 2 4" xfId="2925" xr:uid="{64D770DF-6809-4D4F-838A-56DBE382B251}"/>
    <cellStyle name="Normal 5 3 2 3 3 2 5" xfId="5259" xr:uid="{DF5BCA5C-092F-43A7-A466-32F99A4B436B}"/>
    <cellStyle name="Normal 5 3 2 3 3 3" xfId="874" xr:uid="{B045A762-06D6-49E0-8F91-8ADB172513BF}"/>
    <cellStyle name="Normal 5 3 2 3 3 3 2" xfId="2049" xr:uid="{37707ABE-C41B-410D-A446-7E00FADB45DF}"/>
    <cellStyle name="Normal 5 3 2 3 3 3 2 2" xfId="4392" xr:uid="{362BABEC-36F0-4674-9320-BD728505A85C}"/>
    <cellStyle name="Normal 5 3 2 3 3 3 2 3" xfId="6724" xr:uid="{E22245E0-6DDD-4993-BA5B-13D6BAA04CBB}"/>
    <cellStyle name="Normal 5 3 2 3 3 3 3" xfId="3222" xr:uid="{85EF0405-07B5-474D-A5CD-4AB12385180F}"/>
    <cellStyle name="Normal 5 3 2 3 3 3 4" xfId="5556" xr:uid="{899E56C3-1EFF-4B62-8C35-48EB18C1B4D3}"/>
    <cellStyle name="Normal 5 3 2 3 3 4" xfId="1466" xr:uid="{D4F2D026-1E34-4DF6-9475-AA1FC8611B93}"/>
    <cellStyle name="Normal 5 3 2 3 3 4 2" xfId="3809" xr:uid="{821851B2-80C5-4246-BDA1-D5E4C0CAB092}"/>
    <cellStyle name="Normal 5 3 2 3 3 4 3" xfId="6141" xr:uid="{802C2D89-3116-4564-9AB5-A4514EF57C2A}"/>
    <cellStyle name="Normal 5 3 2 3 3 5" xfId="2639" xr:uid="{42CC679E-C67F-4193-9768-058F9C2E8DFB}"/>
    <cellStyle name="Normal 5 3 2 3 3 6" xfId="4973" xr:uid="{529C2F11-E360-4202-8FEA-B23A0A500B76}"/>
    <cellStyle name="Normal 5 3 2 3 4" xfId="229" xr:uid="{C1062DB3-B95D-42F8-90C3-1A1D4E452862}"/>
    <cellStyle name="Normal 5 3 2 3 4 2" xfId="515" xr:uid="{EC70F286-51AF-4061-9DFA-E8E9D15A6622}"/>
    <cellStyle name="Normal 5 3 2 3 4 2 2" xfId="1106" xr:uid="{18B07C6D-A712-4605-B44C-1D4C7BE52750}"/>
    <cellStyle name="Normal 5 3 2 3 4 2 2 2" xfId="2281" xr:uid="{CFA1C30E-0E2B-4F89-90BD-7EFE34687347}"/>
    <cellStyle name="Normal 5 3 2 3 4 2 2 2 2" xfId="4624" xr:uid="{0A13A060-83F5-41BC-AFC9-16F479498A74}"/>
    <cellStyle name="Normal 5 3 2 3 4 2 2 2 3" xfId="6956" xr:uid="{323F39D5-E1D8-4460-9009-4ADE2CB694C0}"/>
    <cellStyle name="Normal 5 3 2 3 4 2 2 3" xfId="3454" xr:uid="{AC90BB64-1464-4628-AFE4-2AC4E05E5404}"/>
    <cellStyle name="Normal 5 3 2 3 4 2 2 4" xfId="5788" xr:uid="{464C480A-EA19-4148-A73B-584108F32549}"/>
    <cellStyle name="Normal 5 3 2 3 4 2 3" xfId="1698" xr:uid="{2B7DA764-124E-4A63-A7BC-85047F781E85}"/>
    <cellStyle name="Normal 5 3 2 3 4 2 3 2" xfId="4041" xr:uid="{13F0E2EF-FFCA-49CC-BE5E-BBC2F4AF480C}"/>
    <cellStyle name="Normal 5 3 2 3 4 2 3 3" xfId="6373" xr:uid="{61186903-4636-40CC-B602-6C5740F4DA61}"/>
    <cellStyle name="Normal 5 3 2 3 4 2 4" xfId="2871" xr:uid="{6F745830-E019-4C0E-BEC9-25D29A713CF4}"/>
    <cellStyle name="Normal 5 3 2 3 4 2 5" xfId="5205" xr:uid="{1DA89126-F954-4431-8B86-D4E1846F063E}"/>
    <cellStyle name="Normal 5 3 2 3 4 3" xfId="820" xr:uid="{22ABA215-2BAC-49B8-84CD-76D7A8925565}"/>
    <cellStyle name="Normal 5 3 2 3 4 3 2" xfId="1995" xr:uid="{5F3EE889-91F7-4254-AC56-779CA57FB2E0}"/>
    <cellStyle name="Normal 5 3 2 3 4 3 2 2" xfId="4338" xr:uid="{01A436E0-C5C4-4377-B8E7-79F7797ABDF6}"/>
    <cellStyle name="Normal 5 3 2 3 4 3 2 3" xfId="6670" xr:uid="{158D54EF-9C3F-4995-B4E2-35556B6FF1F1}"/>
    <cellStyle name="Normal 5 3 2 3 4 3 3" xfId="3168" xr:uid="{2A748CAF-74F6-4852-9651-4433A0953BFE}"/>
    <cellStyle name="Normal 5 3 2 3 4 3 4" xfId="5502" xr:uid="{2E6D2601-0B0A-4CEF-92E2-8DB6CC9022E1}"/>
    <cellStyle name="Normal 5 3 2 3 4 4" xfId="1412" xr:uid="{FD1EDE75-71E0-4192-806C-4A05ADD130F8}"/>
    <cellStyle name="Normal 5 3 2 3 4 4 2" xfId="3755" xr:uid="{5CC3E0D6-2134-4130-9E60-6BEDE45E228E}"/>
    <cellStyle name="Normal 5 3 2 3 4 4 3" xfId="6087" xr:uid="{DC8A665A-F3D1-4510-93B3-E54EC95A2F7C}"/>
    <cellStyle name="Normal 5 3 2 3 4 5" xfId="2585" xr:uid="{A6A62ECF-5286-40F3-9017-A51E414E72C6}"/>
    <cellStyle name="Normal 5 3 2 3 4 6" xfId="4919" xr:uid="{EEB56CA5-5809-4E0D-8744-593CCE552FEC}"/>
    <cellStyle name="Normal 5 3 2 3 5" xfId="407" xr:uid="{30E24E82-8579-433A-9AB4-D892936C4D88}"/>
    <cellStyle name="Normal 5 3 2 3 5 2" xfId="998" xr:uid="{471768D3-42DC-492C-9759-D30D5365E7CC}"/>
    <cellStyle name="Normal 5 3 2 3 5 2 2" xfId="2173" xr:uid="{C8ED7EE9-07CB-4F25-89AC-D0268E4E3F2A}"/>
    <cellStyle name="Normal 5 3 2 3 5 2 2 2" xfId="4516" xr:uid="{C136D929-DAC0-4B4F-A4E9-532DCC467A0E}"/>
    <cellStyle name="Normal 5 3 2 3 5 2 2 3" xfId="6848" xr:uid="{C24386B4-0143-4DDB-AD3A-3FEEAAF430BB}"/>
    <cellStyle name="Normal 5 3 2 3 5 2 3" xfId="3346" xr:uid="{12420781-9B75-4979-8526-75CD59863E6E}"/>
    <cellStyle name="Normal 5 3 2 3 5 2 4" xfId="5680" xr:uid="{D4DB59D1-DAF6-456E-9232-554449178D3D}"/>
    <cellStyle name="Normal 5 3 2 3 5 3" xfId="1590" xr:uid="{A5A29C5B-3F04-4904-A529-E403CA36943A}"/>
    <cellStyle name="Normal 5 3 2 3 5 3 2" xfId="3933" xr:uid="{2B2DE25E-68BE-4D3F-9EAC-37B86D811353}"/>
    <cellStyle name="Normal 5 3 2 3 5 3 3" xfId="6265" xr:uid="{03B075A2-29C4-43D6-8911-EE5E63F31007}"/>
    <cellStyle name="Normal 5 3 2 3 5 4" xfId="2763" xr:uid="{B545A61C-4EAE-4A73-9564-0139AB778A7E}"/>
    <cellStyle name="Normal 5 3 2 3 5 5" xfId="5097" xr:uid="{BEBA11CA-3F64-4BFE-A033-A579572E2FCC}"/>
    <cellStyle name="Normal 5 3 2 3 6" xfId="712" xr:uid="{D1887782-6015-4E82-9BD5-8FC5E487D4F2}"/>
    <cellStyle name="Normal 5 3 2 3 6 2" xfId="1887" xr:uid="{10BD8D55-E530-4114-835E-454FE87C8892}"/>
    <cellStyle name="Normal 5 3 2 3 6 2 2" xfId="4230" xr:uid="{D91CDA5B-B98E-48E2-8437-AA5B6203BF36}"/>
    <cellStyle name="Normal 5 3 2 3 6 2 3" xfId="6562" xr:uid="{0EE14E05-F7DB-406E-9E56-C6BE3DAC46DF}"/>
    <cellStyle name="Normal 5 3 2 3 6 3" xfId="3060" xr:uid="{AF6BEDE8-8505-4F0D-AF86-A096350F3A5D}"/>
    <cellStyle name="Normal 5 3 2 3 6 4" xfId="5394" xr:uid="{5DB51754-9831-46D5-8E99-46DDDC0B6A6F}"/>
    <cellStyle name="Normal 5 3 2 3 7" xfId="1304" xr:uid="{FCD03D46-09D8-445B-AED2-3E133183A893}"/>
    <cellStyle name="Normal 5 3 2 3 7 2" xfId="3647" xr:uid="{EBAABFBF-F187-4443-8C9B-F92F19F2049A}"/>
    <cellStyle name="Normal 5 3 2 3 7 3" xfId="5979" xr:uid="{112A8AF4-0FED-44D5-8026-58C8A1E48FD7}"/>
    <cellStyle name="Normal 5 3 2 3 8" xfId="2477" xr:uid="{B516E872-0FD5-4FF5-B7DC-09304BE8D820}"/>
    <cellStyle name="Normal 5 3 2 3 9" xfId="4811" xr:uid="{508B28D1-F142-4FE0-9B6A-D92D6700DECF}"/>
    <cellStyle name="Normal 5 3 2 4" xfId="148" xr:uid="{F2BD4569-3FD1-4202-95BE-805DE28C4085}"/>
    <cellStyle name="Normal 5 3 2 4 2" xfId="310" xr:uid="{4CE07DC0-3CB6-4C13-85A8-9303D50E522D}"/>
    <cellStyle name="Normal 5 3 2 4 2 2" xfId="596" xr:uid="{B8287359-F336-43D6-AAE6-2C6E37B93A70}"/>
    <cellStyle name="Normal 5 3 2 4 2 2 2" xfId="1187" xr:uid="{FD6644E6-E4C8-4DD4-A62C-EC537901D6F5}"/>
    <cellStyle name="Normal 5 3 2 4 2 2 2 2" xfId="2362" xr:uid="{D85C75F0-4269-49DE-8F2A-059F33432A0E}"/>
    <cellStyle name="Normal 5 3 2 4 2 2 2 2 2" xfId="4705" xr:uid="{DC854FDE-CAD5-4125-9E32-89E178630381}"/>
    <cellStyle name="Normal 5 3 2 4 2 2 2 2 3" xfId="7037" xr:uid="{8AB543FE-BEF4-4097-9747-8C59AACD9635}"/>
    <cellStyle name="Normal 5 3 2 4 2 2 2 3" xfId="3535" xr:uid="{63BBFE9E-32A4-4C78-84D8-4FFF81DFB18B}"/>
    <cellStyle name="Normal 5 3 2 4 2 2 2 4" xfId="5869" xr:uid="{26540F65-621D-40DF-A044-5E264579A8EC}"/>
    <cellStyle name="Normal 5 3 2 4 2 2 3" xfId="1779" xr:uid="{B52B5FEC-5960-4775-8492-68F0E5D45C86}"/>
    <cellStyle name="Normal 5 3 2 4 2 2 3 2" xfId="4122" xr:uid="{09CCC54A-F2D3-4CC0-949F-35077BDCF1F7}"/>
    <cellStyle name="Normal 5 3 2 4 2 2 3 3" xfId="6454" xr:uid="{BEB5AC5F-59DF-4F28-807C-6C8630A06BE8}"/>
    <cellStyle name="Normal 5 3 2 4 2 2 4" xfId="2952" xr:uid="{F61413A0-8FEA-4E12-B3F8-8E8AAEB0A682}"/>
    <cellStyle name="Normal 5 3 2 4 2 2 5" xfId="5286" xr:uid="{3847F2BD-0A3A-4F3A-8B6F-06A278BB3C32}"/>
    <cellStyle name="Normal 5 3 2 4 2 3" xfId="901" xr:uid="{3C257D5B-928F-4C07-9E59-0FBA05F26A78}"/>
    <cellStyle name="Normal 5 3 2 4 2 3 2" xfId="2076" xr:uid="{090C0362-5EC0-4181-AF33-17D94029CB91}"/>
    <cellStyle name="Normal 5 3 2 4 2 3 2 2" xfId="4419" xr:uid="{5345EE28-3744-43ED-9F29-1D230B03BD72}"/>
    <cellStyle name="Normal 5 3 2 4 2 3 2 3" xfId="6751" xr:uid="{C0A443A5-3AFE-49C2-8021-C8645AFBDCF7}"/>
    <cellStyle name="Normal 5 3 2 4 2 3 3" xfId="3249" xr:uid="{31808652-83A6-4C07-8085-0DA30019E677}"/>
    <cellStyle name="Normal 5 3 2 4 2 3 4" xfId="5583" xr:uid="{73959A8D-4CAF-46E9-A01D-5EEB01264AB0}"/>
    <cellStyle name="Normal 5 3 2 4 2 4" xfId="1493" xr:uid="{DA67DB62-58CF-4734-8797-5D84ADE4EEAA}"/>
    <cellStyle name="Normal 5 3 2 4 2 4 2" xfId="3836" xr:uid="{A163717A-C738-4E66-9BAF-B54E8BE2A385}"/>
    <cellStyle name="Normal 5 3 2 4 2 4 3" xfId="6168" xr:uid="{46DCBE08-D421-47C2-A7A9-822F69D995F4}"/>
    <cellStyle name="Normal 5 3 2 4 2 5" xfId="2666" xr:uid="{95F688C2-C86D-4FA4-AA9D-BF2540386252}"/>
    <cellStyle name="Normal 5 3 2 4 2 6" xfId="5000" xr:uid="{794C3AB4-3E5C-4A5B-B496-A415BC4CE34F}"/>
    <cellStyle name="Normal 5 3 2 4 3" xfId="434" xr:uid="{7B39B108-A13B-4802-978E-4175D3C8FA95}"/>
    <cellStyle name="Normal 5 3 2 4 3 2" xfId="1025" xr:uid="{4B122A9E-CFA4-425D-B208-2382E9A65CCF}"/>
    <cellStyle name="Normal 5 3 2 4 3 2 2" xfId="2200" xr:uid="{677D23DB-92C4-497A-9AD6-D99D30ED50D4}"/>
    <cellStyle name="Normal 5 3 2 4 3 2 2 2" xfId="4543" xr:uid="{934E65F2-D8D6-4F37-A479-939BE97AF4F9}"/>
    <cellStyle name="Normal 5 3 2 4 3 2 2 3" xfId="6875" xr:uid="{2EFEF93F-2C8B-4540-9C6B-94327F7FEF25}"/>
    <cellStyle name="Normal 5 3 2 4 3 2 3" xfId="3373" xr:uid="{6158B4A1-B87F-47AF-A11C-D44323B5FB1E}"/>
    <cellStyle name="Normal 5 3 2 4 3 2 4" xfId="5707" xr:uid="{FF0BD304-7A29-44CD-A7AD-F7CC10650386}"/>
    <cellStyle name="Normal 5 3 2 4 3 3" xfId="1617" xr:uid="{EB06C677-7624-45B3-B3EF-993D7392DE0D}"/>
    <cellStyle name="Normal 5 3 2 4 3 3 2" xfId="3960" xr:uid="{8D8D40EB-E4CD-4A40-8749-856E533FF821}"/>
    <cellStyle name="Normal 5 3 2 4 3 3 3" xfId="6292" xr:uid="{56E778D6-B3AA-4885-BC1C-E020D16AC391}"/>
    <cellStyle name="Normal 5 3 2 4 3 4" xfId="2790" xr:uid="{39908329-8B06-4595-A5D5-95B4A3CAFC42}"/>
    <cellStyle name="Normal 5 3 2 4 3 5" xfId="5124" xr:uid="{DD6A8D85-3D41-4E30-AF20-09DB1CD7B9FA}"/>
    <cellStyle name="Normal 5 3 2 4 4" xfId="739" xr:uid="{3220270D-536C-487F-BD1F-CF5A8ED34B41}"/>
    <cellStyle name="Normal 5 3 2 4 4 2" xfId="1914" xr:uid="{8E559EF0-A975-43B7-AE87-206207E2FDAA}"/>
    <cellStyle name="Normal 5 3 2 4 4 2 2" xfId="4257" xr:uid="{DC18D249-0E33-46D9-B1C9-FC5D42554C69}"/>
    <cellStyle name="Normal 5 3 2 4 4 2 3" xfId="6589" xr:uid="{38EEAFC5-A402-45E2-8FD5-F12FFF9DF40D}"/>
    <cellStyle name="Normal 5 3 2 4 4 3" xfId="3087" xr:uid="{4ED8B9F1-F905-4FD3-B90D-E67B9E55ACAA}"/>
    <cellStyle name="Normal 5 3 2 4 4 4" xfId="5421" xr:uid="{478B408D-1FB1-442A-8282-6F22302542E5}"/>
    <cellStyle name="Normal 5 3 2 4 5" xfId="1331" xr:uid="{5C58D362-825E-47FB-A208-5DC77789A1DC}"/>
    <cellStyle name="Normal 5 3 2 4 5 2" xfId="3674" xr:uid="{452E76D4-2E4D-4E15-B61C-1047D9D616DD}"/>
    <cellStyle name="Normal 5 3 2 4 5 3" xfId="6006" xr:uid="{B67AC122-0B01-4D88-845A-C243B63F3265}"/>
    <cellStyle name="Normal 5 3 2 4 6" xfId="2504" xr:uid="{91831F96-2846-44D0-9D78-ACEAA5E211E1}"/>
    <cellStyle name="Normal 5 3 2 4 7" xfId="4838" xr:uid="{3AF05C58-595D-4256-B4D7-35A3242F7A3D}"/>
    <cellStyle name="Normal 5 3 2 5" xfId="189" xr:uid="{58103552-53A7-4AFB-9313-5CDB72F553D4}"/>
    <cellStyle name="Normal 5 3 2 5 2" xfId="256" xr:uid="{2A190745-B779-4E09-A804-6A32B3BB4183}"/>
    <cellStyle name="Normal 5 3 2 5 2 2" xfId="542" xr:uid="{D15B604A-6802-45CC-969A-89E86CF5975E}"/>
    <cellStyle name="Normal 5 3 2 5 2 2 2" xfId="1133" xr:uid="{A4DB7C17-987A-4C84-AAAB-46AB577F85FD}"/>
    <cellStyle name="Normal 5 3 2 5 2 2 2 2" xfId="2308" xr:uid="{CE7B524B-AF13-4943-987A-7CFA2C53B9F1}"/>
    <cellStyle name="Normal 5 3 2 5 2 2 2 2 2" xfId="4651" xr:uid="{79F9794C-1989-4507-9D3D-21F60FF232D0}"/>
    <cellStyle name="Normal 5 3 2 5 2 2 2 2 3" xfId="6983" xr:uid="{D9B82FF9-A453-463E-B7F5-68E227AA822B}"/>
    <cellStyle name="Normal 5 3 2 5 2 2 2 3" xfId="3481" xr:uid="{33709685-5D22-4B37-83AF-3B0F13F223E4}"/>
    <cellStyle name="Normal 5 3 2 5 2 2 2 4" xfId="5815" xr:uid="{89770AAA-86FB-4954-A575-2A07D3E91145}"/>
    <cellStyle name="Normal 5 3 2 5 2 2 3" xfId="1725" xr:uid="{A696BCAF-DFA7-452D-BA49-65208B7003DA}"/>
    <cellStyle name="Normal 5 3 2 5 2 2 3 2" xfId="4068" xr:uid="{4DD87551-9F1E-43B4-8D65-047A4EAF52A0}"/>
    <cellStyle name="Normal 5 3 2 5 2 2 3 3" xfId="6400" xr:uid="{2F3225FC-3425-4033-80B9-D5F13B81732B}"/>
    <cellStyle name="Normal 5 3 2 5 2 2 4" xfId="2898" xr:uid="{9A9E45A6-8315-40EC-85AA-712639BDA0A4}"/>
    <cellStyle name="Normal 5 3 2 5 2 2 5" xfId="5232" xr:uid="{84B914A0-FD00-4B36-83CA-6E3C15DBEDC2}"/>
    <cellStyle name="Normal 5 3 2 5 2 3" xfId="847" xr:uid="{57FBB2CB-752A-4874-A88A-F884B938116F}"/>
    <cellStyle name="Normal 5 3 2 5 2 3 2" xfId="2022" xr:uid="{D0884F82-0779-4B28-BF65-5C316432600B}"/>
    <cellStyle name="Normal 5 3 2 5 2 3 2 2" xfId="4365" xr:uid="{59C086BA-F458-4026-9D78-222E65A259D5}"/>
    <cellStyle name="Normal 5 3 2 5 2 3 2 3" xfId="6697" xr:uid="{8BE26C96-07E3-4378-A711-FE157CBF781B}"/>
    <cellStyle name="Normal 5 3 2 5 2 3 3" xfId="3195" xr:uid="{AC9B7438-A479-4656-A383-933F84046CE9}"/>
    <cellStyle name="Normal 5 3 2 5 2 3 4" xfId="5529" xr:uid="{EDC24A92-2355-4457-A0B4-D10C6DB87929}"/>
    <cellStyle name="Normal 5 3 2 5 2 4" xfId="1439" xr:uid="{3F42B537-7056-4CA3-95B5-8A26F834E98E}"/>
    <cellStyle name="Normal 5 3 2 5 2 4 2" xfId="3782" xr:uid="{4396D90C-F2C3-4E9E-A6A2-844BC91169F1}"/>
    <cellStyle name="Normal 5 3 2 5 2 4 3" xfId="6114" xr:uid="{94DE5C35-B333-4006-8CED-3085648A5FD9}"/>
    <cellStyle name="Normal 5 3 2 5 2 5" xfId="2612" xr:uid="{B567664E-57A2-495B-8EB1-7B0DE0552660}"/>
    <cellStyle name="Normal 5 3 2 5 2 6" xfId="4946" xr:uid="{60409DED-D9DF-410E-9CBF-C908890BDFF5}"/>
    <cellStyle name="Normal 5 3 2 5 3" xfId="475" xr:uid="{4C038860-2216-460A-B286-133E196ABFDB}"/>
    <cellStyle name="Normal 5 3 2 5 3 2" xfId="1066" xr:uid="{EFD4BE0A-9CFE-4878-80E5-305C2EE04670}"/>
    <cellStyle name="Normal 5 3 2 5 3 2 2" xfId="2241" xr:uid="{493E71F3-B381-4C17-B563-D3FB5D7326D2}"/>
    <cellStyle name="Normal 5 3 2 5 3 2 2 2" xfId="4584" xr:uid="{70CC6ED3-0DDB-470D-B48B-65F1A8AFFF74}"/>
    <cellStyle name="Normal 5 3 2 5 3 2 2 3" xfId="6916" xr:uid="{BD24C56E-408E-4BF1-BD0B-7F54976E77C2}"/>
    <cellStyle name="Normal 5 3 2 5 3 2 3" xfId="3414" xr:uid="{20D75B5B-14D4-4A5A-82A2-ED1ACA9BFB10}"/>
    <cellStyle name="Normal 5 3 2 5 3 2 4" xfId="5748" xr:uid="{2B77BC52-AAF7-4CE3-A03C-C89FADD4DC3B}"/>
    <cellStyle name="Normal 5 3 2 5 3 3" xfId="1658" xr:uid="{E26C9B12-C9A3-4275-9F1B-A4CAD5F45929}"/>
    <cellStyle name="Normal 5 3 2 5 3 3 2" xfId="4001" xr:uid="{08448535-61EC-465C-A12C-C5074CCEF21B}"/>
    <cellStyle name="Normal 5 3 2 5 3 3 3" xfId="6333" xr:uid="{3CD3F147-A76F-4D84-B7ED-77DD1EA91BA1}"/>
    <cellStyle name="Normal 5 3 2 5 3 4" xfId="2831" xr:uid="{190D58C5-E2C4-49D2-A558-E23C3448BE29}"/>
    <cellStyle name="Normal 5 3 2 5 3 5" xfId="5165" xr:uid="{77E423C8-1218-44E9-B15D-27587EC8EC7A}"/>
    <cellStyle name="Normal 5 3 2 5 4" xfId="780" xr:uid="{7D1E4CC7-33E9-4325-B642-92321AE87D9D}"/>
    <cellStyle name="Normal 5 3 2 5 4 2" xfId="1955" xr:uid="{53FDC0EF-3B97-4CC0-A108-381A12EBBD9C}"/>
    <cellStyle name="Normal 5 3 2 5 4 2 2" xfId="4298" xr:uid="{BA12A77C-8BEA-46F4-BFED-7E254C08171C}"/>
    <cellStyle name="Normal 5 3 2 5 4 2 3" xfId="6630" xr:uid="{169A428F-1483-4CEF-8755-EF71FE24389F}"/>
    <cellStyle name="Normal 5 3 2 5 4 3" xfId="3128" xr:uid="{B8AD0A8D-36BF-4532-BBD7-2389FCB2B973}"/>
    <cellStyle name="Normal 5 3 2 5 4 4" xfId="5462" xr:uid="{8A708C20-DFFB-4528-8B04-35435F0CDA72}"/>
    <cellStyle name="Normal 5 3 2 5 5" xfId="1372" xr:uid="{D5F647F7-E7CE-477D-95DA-B98804CD5FB5}"/>
    <cellStyle name="Normal 5 3 2 5 5 2" xfId="3715" xr:uid="{51E39744-1E84-4C5B-AEA2-1D8A7EA24D41}"/>
    <cellStyle name="Normal 5 3 2 5 5 3" xfId="6047" xr:uid="{40C118EB-9898-4CF3-87C2-342FDD3D4A26}"/>
    <cellStyle name="Normal 5 3 2 5 6" xfId="2545" xr:uid="{F5CC4F01-6DBA-4F92-B703-A48CB8FA4ACD}"/>
    <cellStyle name="Normal 5 3 2 5 7" xfId="4879" xr:uid="{51CC0BD2-355D-46FE-8A4A-3503659581D9}"/>
    <cellStyle name="Normal 5 3 2 6" xfId="351" xr:uid="{5ACB5971-3664-4D2C-BFB3-5E3F558009BF}"/>
    <cellStyle name="Normal 5 3 2 6 2" xfId="637" xr:uid="{A1378ACB-854C-4FD2-B1C1-98E7F9A4ABD5}"/>
    <cellStyle name="Normal 5 3 2 6 2 2" xfId="1228" xr:uid="{A91078D9-9C84-4457-81E5-8DEC3ADF23BD}"/>
    <cellStyle name="Normal 5 3 2 6 2 2 2" xfId="2403" xr:uid="{24729A93-AE03-4DE3-8F6E-734FCB8741FC}"/>
    <cellStyle name="Normal 5 3 2 6 2 2 2 2" xfId="4746" xr:uid="{78B08640-1F61-4C28-A83D-AE2358137B61}"/>
    <cellStyle name="Normal 5 3 2 6 2 2 2 3" xfId="7078" xr:uid="{F4955348-A6CA-4F3E-BECB-A45E05C9C4E4}"/>
    <cellStyle name="Normal 5 3 2 6 2 2 3" xfId="3576" xr:uid="{06DBA17A-F1E8-48EB-B226-6D283169E469}"/>
    <cellStyle name="Normal 5 3 2 6 2 2 4" xfId="5910" xr:uid="{7FA3A30B-35CD-46F4-A957-6A03B15BC669}"/>
    <cellStyle name="Normal 5 3 2 6 2 3" xfId="1820" xr:uid="{126C4284-281E-419D-B90C-F6CCDF1B69FD}"/>
    <cellStyle name="Normal 5 3 2 6 2 3 2" xfId="4163" xr:uid="{719A54B1-E103-4DEC-A3EA-B3C4D450146F}"/>
    <cellStyle name="Normal 5 3 2 6 2 3 3" xfId="6495" xr:uid="{21CA5E3E-7246-40BC-9C02-EB2AE40033E3}"/>
    <cellStyle name="Normal 5 3 2 6 2 4" xfId="2993" xr:uid="{71E25DEE-F3D9-4830-8605-6DE9DEC8641A}"/>
    <cellStyle name="Normal 5 3 2 6 2 5" xfId="5327" xr:uid="{ADF0831B-C208-422C-99FD-9EF00B5E67FC}"/>
    <cellStyle name="Normal 5 3 2 6 3" xfId="942" xr:uid="{898B1CE2-308D-4F15-ABB2-294143B41A8D}"/>
    <cellStyle name="Normal 5 3 2 6 3 2" xfId="2117" xr:uid="{ED50CCCC-A05E-4D0A-AAEE-3383201578FE}"/>
    <cellStyle name="Normal 5 3 2 6 3 2 2" xfId="4460" xr:uid="{7AE033EC-FBAB-41BE-92E2-01DB7B7AEE8A}"/>
    <cellStyle name="Normal 5 3 2 6 3 2 3" xfId="6792" xr:uid="{ECBBF216-8F53-489D-B97B-13B4949F16D8}"/>
    <cellStyle name="Normal 5 3 2 6 3 3" xfId="3290" xr:uid="{41ABE806-54D3-4F4A-9303-302E7F6E6266}"/>
    <cellStyle name="Normal 5 3 2 6 3 4" xfId="5624" xr:uid="{493973EE-C9B0-4198-919E-B649C2DF9194}"/>
    <cellStyle name="Normal 5 3 2 6 4" xfId="1534" xr:uid="{FB4EE0D4-8871-4B8F-8BD4-6D9C39226150}"/>
    <cellStyle name="Normal 5 3 2 6 4 2" xfId="3877" xr:uid="{37033947-D04A-4B4E-8AFA-0E8358D3D44B}"/>
    <cellStyle name="Normal 5 3 2 6 4 3" xfId="6209" xr:uid="{37D82D39-60F8-4912-82A1-77C22FF3E714}"/>
    <cellStyle name="Normal 5 3 2 6 5" xfId="2707" xr:uid="{EC4DB63C-CE60-48B0-B646-5578D6C1C335}"/>
    <cellStyle name="Normal 5 3 2 6 6" xfId="5041" xr:uid="{301C75C1-CFD5-41DF-B160-27E511894DB9}"/>
    <cellStyle name="Normal 5 3 2 7" xfId="215" xr:uid="{39789F2F-E6A1-4D13-B14F-BFDC0735B9FE}"/>
    <cellStyle name="Normal 5 3 2 7 2" xfId="501" xr:uid="{1D18AB54-A41D-48BB-916C-BD78E5211604}"/>
    <cellStyle name="Normal 5 3 2 7 2 2" xfId="1092" xr:uid="{FADBE41E-DCD0-438C-B90D-E860D5426883}"/>
    <cellStyle name="Normal 5 3 2 7 2 2 2" xfId="2267" xr:uid="{6FC3CE9A-08F2-4915-99E6-4C7C91512DE6}"/>
    <cellStyle name="Normal 5 3 2 7 2 2 2 2" xfId="4610" xr:uid="{4DF38181-C788-4538-B675-8F43BB351898}"/>
    <cellStyle name="Normal 5 3 2 7 2 2 2 3" xfId="6942" xr:uid="{29C4B8AB-D9E9-42F7-952D-713823F32D2F}"/>
    <cellStyle name="Normal 5 3 2 7 2 2 3" xfId="3440" xr:uid="{A0D57C6F-FEDF-468C-B693-27BA13E31BF5}"/>
    <cellStyle name="Normal 5 3 2 7 2 2 4" xfId="5774" xr:uid="{EE03467A-8B19-454D-A04B-EEAA242A83EA}"/>
    <cellStyle name="Normal 5 3 2 7 2 3" xfId="1684" xr:uid="{96336B56-1913-4D82-84B7-1BDBA40FB1D3}"/>
    <cellStyle name="Normal 5 3 2 7 2 3 2" xfId="4027" xr:uid="{0C822AB0-838D-45E2-A221-8CC772B34176}"/>
    <cellStyle name="Normal 5 3 2 7 2 3 3" xfId="6359" xr:uid="{C2DCBD3C-DAB7-4FC4-96B2-A62B76D76346}"/>
    <cellStyle name="Normal 5 3 2 7 2 4" xfId="2857" xr:uid="{64F6723F-D909-4BFD-88F1-DBB4945CEFD5}"/>
    <cellStyle name="Normal 5 3 2 7 2 5" xfId="5191" xr:uid="{E9A49866-B9D1-4AC1-8C6D-12EA1686B8A4}"/>
    <cellStyle name="Normal 5 3 2 7 3" xfId="806" xr:uid="{199C2BCF-5B71-4D6D-AEFE-7EC6D758F8E8}"/>
    <cellStyle name="Normal 5 3 2 7 3 2" xfId="1981" xr:uid="{44566BC7-E350-4721-A173-FB8EA3AE1F67}"/>
    <cellStyle name="Normal 5 3 2 7 3 2 2" xfId="4324" xr:uid="{8002B9F6-A745-45F5-95D2-72D4630F5278}"/>
    <cellStyle name="Normal 5 3 2 7 3 2 3" xfId="6656" xr:uid="{F6A03DDE-1D7B-424E-B5C8-05C94E6879E1}"/>
    <cellStyle name="Normal 5 3 2 7 3 3" xfId="3154" xr:uid="{34C36FE7-F13F-404D-863C-4B66B9BDAAC1}"/>
    <cellStyle name="Normal 5 3 2 7 3 4" xfId="5488" xr:uid="{E8E69210-CC8E-4285-B6DD-CE6B37BBBBAE}"/>
    <cellStyle name="Normal 5 3 2 7 4" xfId="1398" xr:uid="{09D5A436-3DB5-4B3A-9650-7E594C183055}"/>
    <cellStyle name="Normal 5 3 2 7 4 2" xfId="3741" xr:uid="{069323C4-81E2-4422-91CF-683231473DC3}"/>
    <cellStyle name="Normal 5 3 2 7 4 3" xfId="6073" xr:uid="{A6AF2940-5A79-4D62-9D67-9669D915D1F2}"/>
    <cellStyle name="Normal 5 3 2 7 5" xfId="2571" xr:uid="{528B6ECC-13DE-4E2F-B53F-51617359E7EC}"/>
    <cellStyle name="Normal 5 3 2 7 6" xfId="4905" xr:uid="{0B994381-DF36-45C6-93F3-2116A77249AB}"/>
    <cellStyle name="Normal 5 3 2 8" xfId="380" xr:uid="{4003184D-0563-4A88-A859-1809DD64CC4F}"/>
    <cellStyle name="Normal 5 3 2 8 2" xfId="971" xr:uid="{43BF7B3E-82C2-4981-9CF9-FCAEE4316821}"/>
    <cellStyle name="Normal 5 3 2 8 2 2" xfId="2146" xr:uid="{3F34D98B-382B-493E-9396-0354428C73B3}"/>
    <cellStyle name="Normal 5 3 2 8 2 2 2" xfId="4489" xr:uid="{F62AC4EE-6295-476A-A661-95C8515A5081}"/>
    <cellStyle name="Normal 5 3 2 8 2 2 3" xfId="6821" xr:uid="{98CB8C5A-9258-461A-859A-19FDB078D3E0}"/>
    <cellStyle name="Normal 5 3 2 8 2 3" xfId="3319" xr:uid="{55B46D5D-E61E-4482-A2A8-C20A4FC9C027}"/>
    <cellStyle name="Normal 5 3 2 8 2 4" xfId="5653" xr:uid="{5371C893-D7AD-4303-80F2-118EF00B4538}"/>
    <cellStyle name="Normal 5 3 2 8 3" xfId="1563" xr:uid="{5ADF1139-ACFA-4BB5-9B69-2471CDAC9C59}"/>
    <cellStyle name="Normal 5 3 2 8 3 2" xfId="3906" xr:uid="{74C52ACE-D487-4975-BA1F-737AF54440C6}"/>
    <cellStyle name="Normal 5 3 2 8 3 3" xfId="6238" xr:uid="{A224642B-209E-4E43-BF2F-50C3B6FE799D}"/>
    <cellStyle name="Normal 5 3 2 8 4" xfId="2736" xr:uid="{45239319-6B81-4FD4-B74A-CC5B532B6AAB}"/>
    <cellStyle name="Normal 5 3 2 8 5" xfId="5070" xr:uid="{50C3E3DF-67DA-4A83-B4EE-B1C1D4F402F8}"/>
    <cellStyle name="Normal 5 3 2 9" xfId="685" xr:uid="{9ADAFAFB-3793-4484-8C06-E6A80AD89720}"/>
    <cellStyle name="Normal 5 3 2 9 2" xfId="1860" xr:uid="{B844D1CB-BD15-427E-B5A9-76561C01359E}"/>
    <cellStyle name="Normal 5 3 2 9 2 2" xfId="4203" xr:uid="{F2E4E36F-B2C7-4BA8-B9DE-82641FD95FFC}"/>
    <cellStyle name="Normal 5 3 2 9 2 3" xfId="6535" xr:uid="{3865B529-9AED-45C3-9E74-2E79C25E15CA}"/>
    <cellStyle name="Normal 5 3 2 9 3" xfId="3033" xr:uid="{93905FB4-696A-42E1-B2BC-FD5060D853D9}"/>
    <cellStyle name="Normal 5 3 2 9 4" xfId="5367" xr:uid="{77F0703E-D3F2-4138-AC16-9531EABBFC2C}"/>
    <cellStyle name="Normal 5 3 3" xfId="101" xr:uid="{19C1068C-8F22-491D-BA85-355FFAFCF22A}"/>
    <cellStyle name="Normal 5 3 3 10" xfId="2457" xr:uid="{DEAE045B-126E-4BBB-814E-9B9FB85F0355}"/>
    <cellStyle name="Normal 5 3 3 11" xfId="4791" xr:uid="{E1E0DCE6-6953-4B76-9071-AF60C5B29090}"/>
    <cellStyle name="Normal 5 3 3 2" xfId="128" xr:uid="{B4B366CE-13E1-410A-AFD6-7A5F6EAF8CF5}"/>
    <cellStyle name="Normal 5 3 3 2 2" xfId="290" xr:uid="{26AC435C-0BCC-472E-8F11-60A50503C755}"/>
    <cellStyle name="Normal 5 3 3 2 2 2" xfId="576" xr:uid="{46E5C511-F9B1-450D-A480-B7C95A1DE911}"/>
    <cellStyle name="Normal 5 3 3 2 2 2 2" xfId="1167" xr:uid="{ADBA8F7B-DA2F-4ADF-B8E0-50207343DD2E}"/>
    <cellStyle name="Normal 5 3 3 2 2 2 2 2" xfId="2342" xr:uid="{02856AA4-7941-4CC8-BD6F-31A7718764B7}"/>
    <cellStyle name="Normal 5 3 3 2 2 2 2 2 2" xfId="4685" xr:uid="{A422AD31-D1F2-4898-99D3-7C26D06FD6A6}"/>
    <cellStyle name="Normal 5 3 3 2 2 2 2 2 3" xfId="7017" xr:uid="{7244D261-08F6-4190-B8C9-9E11D3A1E457}"/>
    <cellStyle name="Normal 5 3 3 2 2 2 2 3" xfId="3515" xr:uid="{97204ECA-1A0E-4A07-967C-3882A5B32AA9}"/>
    <cellStyle name="Normal 5 3 3 2 2 2 2 4" xfId="5849" xr:uid="{BEFB8A2A-E435-406F-AA09-36B804BFC96E}"/>
    <cellStyle name="Normal 5 3 3 2 2 2 3" xfId="1759" xr:uid="{D6238FA0-4831-4223-A9C8-41FAFFABCEA2}"/>
    <cellStyle name="Normal 5 3 3 2 2 2 3 2" xfId="4102" xr:uid="{02CF2B04-B6C1-4D89-90F3-B7D45ABAC1FD}"/>
    <cellStyle name="Normal 5 3 3 2 2 2 3 3" xfId="6434" xr:uid="{7EC3FACA-A800-41C3-8175-B5DDE4F41F09}"/>
    <cellStyle name="Normal 5 3 3 2 2 2 4" xfId="2932" xr:uid="{71D14709-1CA0-4D3D-8FD8-D174774DEF90}"/>
    <cellStyle name="Normal 5 3 3 2 2 2 5" xfId="5266" xr:uid="{E96A4AC5-D78D-42FD-A1DB-A71B70404196}"/>
    <cellStyle name="Normal 5 3 3 2 2 3" xfId="881" xr:uid="{C3635EFE-6C75-442D-9BDD-897F500FEAD0}"/>
    <cellStyle name="Normal 5 3 3 2 2 3 2" xfId="2056" xr:uid="{D79D4FF2-AC6E-4364-967D-DAC2386F8EC6}"/>
    <cellStyle name="Normal 5 3 3 2 2 3 2 2" xfId="4399" xr:uid="{2E8A9AD3-095A-46B4-89DD-2D0E9FB2A7D1}"/>
    <cellStyle name="Normal 5 3 3 2 2 3 2 3" xfId="6731" xr:uid="{0C4FD145-1C81-46BD-86CC-0C2CCF955F3F}"/>
    <cellStyle name="Normal 5 3 3 2 2 3 3" xfId="3229" xr:uid="{89FA4ABF-966A-446E-9032-CE6E25CFA8F1}"/>
    <cellStyle name="Normal 5 3 3 2 2 3 4" xfId="5563" xr:uid="{F3365F36-D935-4947-8188-0EE1C2F8808B}"/>
    <cellStyle name="Normal 5 3 3 2 2 4" xfId="1473" xr:uid="{5C154923-5238-4762-B450-0D52629BE1F1}"/>
    <cellStyle name="Normal 5 3 3 2 2 4 2" xfId="3816" xr:uid="{E4C2E0C0-F64B-4638-BEC1-2C173067E480}"/>
    <cellStyle name="Normal 5 3 3 2 2 4 3" xfId="6148" xr:uid="{CBE98ED0-91DF-4B04-92B0-199B03DD0170}"/>
    <cellStyle name="Normal 5 3 3 2 2 5" xfId="2646" xr:uid="{DD3E4619-456B-438C-AE89-F5654C51AEEA}"/>
    <cellStyle name="Normal 5 3 3 2 2 6" xfId="4980" xr:uid="{4BB9EB55-217C-4B51-B9C7-28872A0918B6}"/>
    <cellStyle name="Normal 5 3 3 2 3" xfId="414" xr:uid="{1C0ACD07-0037-402D-B7B7-18762BBF5C5B}"/>
    <cellStyle name="Normal 5 3 3 2 3 2" xfId="1005" xr:uid="{6A44FF5E-D88E-4B0F-BEA2-DA83FB967BA9}"/>
    <cellStyle name="Normal 5 3 3 2 3 2 2" xfId="2180" xr:uid="{105B280F-E2C5-4613-B407-200474E0894E}"/>
    <cellStyle name="Normal 5 3 3 2 3 2 2 2" xfId="4523" xr:uid="{B49562EA-041E-40BB-9A38-2F1066824FE9}"/>
    <cellStyle name="Normal 5 3 3 2 3 2 2 3" xfId="6855" xr:uid="{F7FEC92D-ED02-4B0E-90F3-AD9B84589F11}"/>
    <cellStyle name="Normal 5 3 3 2 3 2 3" xfId="3353" xr:uid="{AF0EFC89-629B-4728-8995-8E84DA3A1312}"/>
    <cellStyle name="Normal 5 3 3 2 3 2 4" xfId="5687" xr:uid="{0951BB2D-B42A-4DAB-81C4-18729ACD4B97}"/>
    <cellStyle name="Normal 5 3 3 2 3 3" xfId="1597" xr:uid="{63130C0B-B8A3-48F3-94CE-AA510C87767B}"/>
    <cellStyle name="Normal 5 3 3 2 3 3 2" xfId="3940" xr:uid="{BA0160F0-DD19-45DB-8698-E54F693D3F67}"/>
    <cellStyle name="Normal 5 3 3 2 3 3 3" xfId="6272" xr:uid="{22AFBF08-06DA-421B-A10E-064D80AC05F2}"/>
    <cellStyle name="Normal 5 3 3 2 3 4" xfId="2770" xr:uid="{26C5EE98-5BB7-458B-9879-26A207BD6F46}"/>
    <cellStyle name="Normal 5 3 3 2 3 5" xfId="5104" xr:uid="{154DEAEC-826E-46A5-940D-9B6EA6784C86}"/>
    <cellStyle name="Normal 5 3 3 2 4" xfId="719" xr:uid="{B98DDE43-CFAA-46DE-B03B-EFDAA26CA0D5}"/>
    <cellStyle name="Normal 5 3 3 2 4 2" xfId="1894" xr:uid="{28282885-EF5B-4524-B10A-F36BB0086C17}"/>
    <cellStyle name="Normal 5 3 3 2 4 2 2" xfId="4237" xr:uid="{8D7D3973-C5F7-4250-8F24-BE148541BF45}"/>
    <cellStyle name="Normal 5 3 3 2 4 2 3" xfId="6569" xr:uid="{064D3ED0-92FC-4F4C-A672-D2CEF6084C64}"/>
    <cellStyle name="Normal 5 3 3 2 4 3" xfId="3067" xr:uid="{F4DAA751-8356-4581-AFDF-7B2F4651A7F6}"/>
    <cellStyle name="Normal 5 3 3 2 4 4" xfId="5401" xr:uid="{25861300-BC2C-4349-A373-936904AFE94D}"/>
    <cellStyle name="Normal 5 3 3 2 5" xfId="1311" xr:uid="{EF4BDC9F-BE48-4805-8230-59F274906030}"/>
    <cellStyle name="Normal 5 3 3 2 5 2" xfId="3654" xr:uid="{B240FEA1-B4CD-4065-B575-B35FAD0F426D}"/>
    <cellStyle name="Normal 5 3 3 2 5 3" xfId="5986" xr:uid="{D7872C64-723B-4BB1-A200-F94DBAA6567A}"/>
    <cellStyle name="Normal 5 3 3 2 6" xfId="2484" xr:uid="{22809153-F340-416A-9DEB-2C390FB2C0C2}"/>
    <cellStyle name="Normal 5 3 3 2 7" xfId="4818" xr:uid="{A22DC556-D969-45CB-AB3A-AEDD8D84408D}"/>
    <cellStyle name="Normal 5 3 3 3" xfId="169" xr:uid="{8969CA8F-C121-4FF9-8989-BF17200B7585}"/>
    <cellStyle name="Normal 5 3 3 3 2" xfId="331" xr:uid="{943ADBA1-F250-49E6-BEB4-848CAD0B58F3}"/>
    <cellStyle name="Normal 5 3 3 3 2 2" xfId="617" xr:uid="{7A453028-7BE2-4F9B-968E-F0A72E6DE49C}"/>
    <cellStyle name="Normal 5 3 3 3 2 2 2" xfId="1208" xr:uid="{FCDD03CD-5D69-439A-9FEC-AA3E525CED08}"/>
    <cellStyle name="Normal 5 3 3 3 2 2 2 2" xfId="2383" xr:uid="{67AEAEF8-E2CB-4FAE-8EF9-60DEA7DB62AA}"/>
    <cellStyle name="Normal 5 3 3 3 2 2 2 2 2" xfId="4726" xr:uid="{EA1A1F61-24F0-4CB5-92B2-5F2AD1957CD9}"/>
    <cellStyle name="Normal 5 3 3 3 2 2 2 2 3" xfId="7058" xr:uid="{C4AAD48E-9F05-4004-88D7-A58638FBD79A}"/>
    <cellStyle name="Normal 5 3 3 3 2 2 2 3" xfId="3556" xr:uid="{9BD8E6EF-11CF-4E4D-B7CA-CF7507AE4B54}"/>
    <cellStyle name="Normal 5 3 3 3 2 2 2 4" xfId="5890" xr:uid="{967965FC-EBE0-4DEA-BCEF-B94B9195F6F8}"/>
    <cellStyle name="Normal 5 3 3 3 2 2 3" xfId="1800" xr:uid="{55BE54AB-4F02-4ECC-BD32-C47F8007EC8A}"/>
    <cellStyle name="Normal 5 3 3 3 2 2 3 2" xfId="4143" xr:uid="{48C3D7DF-2325-424D-9DC5-67FB6B0AA8FC}"/>
    <cellStyle name="Normal 5 3 3 3 2 2 3 3" xfId="6475" xr:uid="{E3CACC01-E31D-40FB-894D-BB3F7D2CF2E8}"/>
    <cellStyle name="Normal 5 3 3 3 2 2 4" xfId="2973" xr:uid="{8BFD0910-7C95-4941-8913-3B93FBC5BC4A}"/>
    <cellStyle name="Normal 5 3 3 3 2 2 5" xfId="5307" xr:uid="{BE7FE0A3-12FA-419E-A608-331A89586C73}"/>
    <cellStyle name="Normal 5 3 3 3 2 3" xfId="922" xr:uid="{BF5392B4-5D68-43A0-9324-8D4F527332E1}"/>
    <cellStyle name="Normal 5 3 3 3 2 3 2" xfId="2097" xr:uid="{5C8169AC-FF0C-4684-984B-F9C81AFFE3ED}"/>
    <cellStyle name="Normal 5 3 3 3 2 3 2 2" xfId="4440" xr:uid="{A2061DD3-F76D-4D96-B40C-F9BA64A8DF23}"/>
    <cellStyle name="Normal 5 3 3 3 2 3 2 3" xfId="6772" xr:uid="{5E7D1B7B-4217-4034-A5C4-92DC4330A872}"/>
    <cellStyle name="Normal 5 3 3 3 2 3 3" xfId="3270" xr:uid="{14CF9EBA-F4B7-492A-A25D-0CE3C144D271}"/>
    <cellStyle name="Normal 5 3 3 3 2 3 4" xfId="5604" xr:uid="{D5C2B59A-4ED8-4A82-A58C-00A03AC42037}"/>
    <cellStyle name="Normal 5 3 3 3 2 4" xfId="1514" xr:uid="{A1CEBFDC-1578-4061-BAB1-6172B3506E9A}"/>
    <cellStyle name="Normal 5 3 3 3 2 4 2" xfId="3857" xr:uid="{64245673-9F68-4ED6-8378-2BCAF2A7E16B}"/>
    <cellStyle name="Normal 5 3 3 3 2 4 3" xfId="6189" xr:uid="{32E29C71-8079-46C3-B524-936D546594A0}"/>
    <cellStyle name="Normal 5 3 3 3 2 5" xfId="2687" xr:uid="{CBC7C6C1-587B-4150-B644-A6C823AF14D7}"/>
    <cellStyle name="Normal 5 3 3 3 2 6" xfId="5021" xr:uid="{66A8E241-D63F-4115-BB2C-CA9D9BB196C1}"/>
    <cellStyle name="Normal 5 3 3 3 3" xfId="455" xr:uid="{DDBB3562-71BB-4967-A13D-3F34C013011C}"/>
    <cellStyle name="Normal 5 3 3 3 3 2" xfId="1046" xr:uid="{2A728B59-E530-454E-9759-0F1F0DE93B37}"/>
    <cellStyle name="Normal 5 3 3 3 3 2 2" xfId="2221" xr:uid="{73D1C729-1F76-4C24-880E-9CACB1B3B7DC}"/>
    <cellStyle name="Normal 5 3 3 3 3 2 2 2" xfId="4564" xr:uid="{0A267604-4885-4D75-A13A-88622A85CA74}"/>
    <cellStyle name="Normal 5 3 3 3 3 2 2 3" xfId="6896" xr:uid="{9AEA47F9-2673-4C68-97FA-83DC0E7320E6}"/>
    <cellStyle name="Normal 5 3 3 3 3 2 3" xfId="3394" xr:uid="{0DA50010-666E-42AE-BA7D-87C0CDBB3060}"/>
    <cellStyle name="Normal 5 3 3 3 3 2 4" xfId="5728" xr:uid="{03646E7C-39F8-438D-8F78-27AEE5DA8B08}"/>
    <cellStyle name="Normal 5 3 3 3 3 3" xfId="1638" xr:uid="{7ADBBB0F-E953-405D-A13F-A73E45DA3CF4}"/>
    <cellStyle name="Normal 5 3 3 3 3 3 2" xfId="3981" xr:uid="{92BCA853-7B68-4E91-93DA-AFB98FC3737A}"/>
    <cellStyle name="Normal 5 3 3 3 3 3 3" xfId="6313" xr:uid="{0B361109-C1D6-4638-A735-4CF3592BF52E}"/>
    <cellStyle name="Normal 5 3 3 3 3 4" xfId="2811" xr:uid="{BCEE7B19-C1BA-430B-B2FB-95050970E8AA}"/>
    <cellStyle name="Normal 5 3 3 3 3 5" xfId="5145" xr:uid="{1D239913-6DD7-45EA-BC75-8F9A36994D0F}"/>
    <cellStyle name="Normal 5 3 3 3 4" xfId="760" xr:uid="{5A9B6066-5153-4708-B905-A7163A359AD0}"/>
    <cellStyle name="Normal 5 3 3 3 4 2" xfId="1935" xr:uid="{1562BFF1-8EDE-41D1-8821-50821EC6AE7F}"/>
    <cellStyle name="Normal 5 3 3 3 4 2 2" xfId="4278" xr:uid="{024A7564-B263-4D45-8E33-79B8F6591E98}"/>
    <cellStyle name="Normal 5 3 3 3 4 2 3" xfId="6610" xr:uid="{704FA956-B655-4CC0-9820-BF02748380ED}"/>
    <cellStyle name="Normal 5 3 3 3 4 3" xfId="3108" xr:uid="{A3C11842-6922-44DE-823C-CD732584BBEA}"/>
    <cellStyle name="Normal 5 3 3 3 4 4" xfId="5442" xr:uid="{09E2900A-99FB-4D2D-AB1A-75A2F40ACA50}"/>
    <cellStyle name="Normal 5 3 3 3 5" xfId="1352" xr:uid="{F9CA78E1-51A2-4439-AC8F-FEF4A21185C8}"/>
    <cellStyle name="Normal 5 3 3 3 5 2" xfId="3695" xr:uid="{ECFB22C4-EDBB-46C1-AE23-F940954BBB21}"/>
    <cellStyle name="Normal 5 3 3 3 5 3" xfId="6027" xr:uid="{EEBE1216-AE8A-4BA2-916F-275A919657FA}"/>
    <cellStyle name="Normal 5 3 3 3 6" xfId="2525" xr:uid="{FA11E69D-501B-4663-836B-2CAEC0C60FF6}"/>
    <cellStyle name="Normal 5 3 3 3 7" xfId="4859" xr:uid="{83796922-B757-4FCD-BF07-90E80D85F25D}"/>
    <cellStyle name="Normal 5 3 3 4" xfId="196" xr:uid="{2A1EC9B0-6819-4962-B04E-735607515A28}"/>
    <cellStyle name="Normal 5 3 3 4 2" xfId="263" xr:uid="{DB2B1272-76F8-4E6C-9997-731A25070881}"/>
    <cellStyle name="Normal 5 3 3 4 2 2" xfId="549" xr:uid="{62A0C43B-0174-44CE-AA4D-D131010EB576}"/>
    <cellStyle name="Normal 5 3 3 4 2 2 2" xfId="1140" xr:uid="{C340C0DD-7E58-48AE-B069-B3D43910B53B}"/>
    <cellStyle name="Normal 5 3 3 4 2 2 2 2" xfId="2315" xr:uid="{9DAB6E59-2E4A-46EA-AD5D-301DB5D99CF2}"/>
    <cellStyle name="Normal 5 3 3 4 2 2 2 2 2" xfId="4658" xr:uid="{84DA9A86-96F2-4124-B691-67B49008D384}"/>
    <cellStyle name="Normal 5 3 3 4 2 2 2 2 3" xfId="6990" xr:uid="{3B8F70F7-1EF5-41D6-85A0-A9F084D17EA8}"/>
    <cellStyle name="Normal 5 3 3 4 2 2 2 3" xfId="3488" xr:uid="{54E7E909-4187-4E09-90B9-ED1F19ACC047}"/>
    <cellStyle name="Normal 5 3 3 4 2 2 2 4" xfId="5822" xr:uid="{FC01B0D5-000A-483A-8E66-B975A495ABB0}"/>
    <cellStyle name="Normal 5 3 3 4 2 2 3" xfId="1732" xr:uid="{C5D568DE-27A1-42E5-B7C9-DE1DFC32CD5F}"/>
    <cellStyle name="Normal 5 3 3 4 2 2 3 2" xfId="4075" xr:uid="{D5F03E70-227E-473A-BBD1-66D9E1060B2C}"/>
    <cellStyle name="Normal 5 3 3 4 2 2 3 3" xfId="6407" xr:uid="{4549239B-EEB6-4AEF-8116-21FD12AF0EA4}"/>
    <cellStyle name="Normal 5 3 3 4 2 2 4" xfId="2905" xr:uid="{8B70F38C-FF3D-45E8-9D85-A0A7056355BD}"/>
    <cellStyle name="Normal 5 3 3 4 2 2 5" xfId="5239" xr:uid="{81111B7C-8167-465F-93A9-0C7B9C0DD385}"/>
    <cellStyle name="Normal 5 3 3 4 2 3" xfId="854" xr:uid="{34026EC5-4862-48BF-B5A8-D6FB5FEB2C64}"/>
    <cellStyle name="Normal 5 3 3 4 2 3 2" xfId="2029" xr:uid="{67E7349E-C054-48E6-AC9D-17AAF79EC2CA}"/>
    <cellStyle name="Normal 5 3 3 4 2 3 2 2" xfId="4372" xr:uid="{1ED403B7-6BCE-4E35-A6A8-554A074F7394}"/>
    <cellStyle name="Normal 5 3 3 4 2 3 2 3" xfId="6704" xr:uid="{6C6C7E3F-D686-4CC9-B830-7D7FE0A9903F}"/>
    <cellStyle name="Normal 5 3 3 4 2 3 3" xfId="3202" xr:uid="{3E126599-2D52-407C-9D51-D624605E5CB8}"/>
    <cellStyle name="Normal 5 3 3 4 2 3 4" xfId="5536" xr:uid="{CD7D607C-2FE4-4848-BD9B-00274E70B17B}"/>
    <cellStyle name="Normal 5 3 3 4 2 4" xfId="1446" xr:uid="{142FA19B-62F0-4BD2-BDCA-BF147CADFD71}"/>
    <cellStyle name="Normal 5 3 3 4 2 4 2" xfId="3789" xr:uid="{DFAD85E4-C688-4166-B3F7-6D2DBCDF462D}"/>
    <cellStyle name="Normal 5 3 3 4 2 4 3" xfId="6121" xr:uid="{A3FBB6E9-2958-4530-AF9E-BCB8CC5E57B3}"/>
    <cellStyle name="Normal 5 3 3 4 2 5" xfId="2619" xr:uid="{899EF791-6BE2-417D-82D9-D41E68BB0712}"/>
    <cellStyle name="Normal 5 3 3 4 2 6" xfId="4953" xr:uid="{7FD5C302-DAB3-4200-A290-CCBA7AAE8665}"/>
    <cellStyle name="Normal 5 3 3 4 3" xfId="482" xr:uid="{87F91865-3DDE-4AD0-9A62-E72766940EA0}"/>
    <cellStyle name="Normal 5 3 3 4 3 2" xfId="1073" xr:uid="{F5EA2B4E-EFCA-41BC-AB46-179A6458FBD6}"/>
    <cellStyle name="Normal 5 3 3 4 3 2 2" xfId="2248" xr:uid="{7D5FA6A4-30A7-4FFC-AF11-DB494902F00E}"/>
    <cellStyle name="Normal 5 3 3 4 3 2 2 2" xfId="4591" xr:uid="{2EA31A66-A967-4003-89AC-7A60D4E61FEF}"/>
    <cellStyle name="Normal 5 3 3 4 3 2 2 3" xfId="6923" xr:uid="{F2226BC6-D9EE-48F5-9B4E-E5ACA4B85C34}"/>
    <cellStyle name="Normal 5 3 3 4 3 2 3" xfId="3421" xr:uid="{AAF37FA0-0544-4F37-BB70-34CB38FAFB4E}"/>
    <cellStyle name="Normal 5 3 3 4 3 2 4" xfId="5755" xr:uid="{3CB71E54-FBA7-43BB-ABFD-1B2114226799}"/>
    <cellStyle name="Normal 5 3 3 4 3 3" xfId="1665" xr:uid="{581CD5D9-6F94-4E45-8BFB-D0E89D4B8908}"/>
    <cellStyle name="Normal 5 3 3 4 3 3 2" xfId="4008" xr:uid="{D1A732A4-E040-4F01-9506-02FF35DF40C3}"/>
    <cellStyle name="Normal 5 3 3 4 3 3 3" xfId="6340" xr:uid="{422385DA-37D8-4B2F-A677-9525DD054FAC}"/>
    <cellStyle name="Normal 5 3 3 4 3 4" xfId="2838" xr:uid="{4C173A48-AC6B-45CE-86E7-BC4086187FDB}"/>
    <cellStyle name="Normal 5 3 3 4 3 5" xfId="5172" xr:uid="{E29337F1-43A2-43BC-A3EE-FD0704793BB9}"/>
    <cellStyle name="Normal 5 3 3 4 4" xfId="787" xr:uid="{A24559DF-3082-418F-BA48-1747F261A23C}"/>
    <cellStyle name="Normal 5 3 3 4 4 2" xfId="1962" xr:uid="{491DA371-9253-4A4F-A808-D9807372FA77}"/>
    <cellStyle name="Normal 5 3 3 4 4 2 2" xfId="4305" xr:uid="{DE09B3CD-E71A-4D08-B7AD-A05CC1550394}"/>
    <cellStyle name="Normal 5 3 3 4 4 2 3" xfId="6637" xr:uid="{F48C3DE3-140E-411E-92F8-3E1E7BF5692D}"/>
    <cellStyle name="Normal 5 3 3 4 4 3" xfId="3135" xr:uid="{8E019183-BBDD-4922-B8F5-9A2964075BD8}"/>
    <cellStyle name="Normal 5 3 3 4 4 4" xfId="5469" xr:uid="{2331E93A-09C4-4DC0-B724-A5DE9E55FC6A}"/>
    <cellStyle name="Normal 5 3 3 4 5" xfId="1379" xr:uid="{3E2E2F84-62C4-4E8F-AFA2-CC0150779BFF}"/>
    <cellStyle name="Normal 5 3 3 4 5 2" xfId="3722" xr:uid="{7ED7B0CF-1FCF-4E02-8DA8-06829D106AC2}"/>
    <cellStyle name="Normal 5 3 3 4 5 3" xfId="6054" xr:uid="{08958FDE-D674-45A6-A03A-A11F3DC7F37A}"/>
    <cellStyle name="Normal 5 3 3 4 6" xfId="2552" xr:uid="{1FF11BF2-B355-4087-B045-D7F4091C36B7}"/>
    <cellStyle name="Normal 5 3 3 4 7" xfId="4886" xr:uid="{25123E01-5230-4014-A40E-2BA0FBE16062}"/>
    <cellStyle name="Normal 5 3 3 5" xfId="358" xr:uid="{595E2CB8-0033-40B5-89F3-CD0E46F221B1}"/>
    <cellStyle name="Normal 5 3 3 5 2" xfId="644" xr:uid="{50C1C0A4-D1C6-4B20-976E-02E60CA12F35}"/>
    <cellStyle name="Normal 5 3 3 5 2 2" xfId="1235" xr:uid="{9AB27D96-EC9A-4943-925B-EC275F919A8C}"/>
    <cellStyle name="Normal 5 3 3 5 2 2 2" xfId="2410" xr:uid="{235AD5B7-359E-46C0-AEBB-3C2D0E6E7139}"/>
    <cellStyle name="Normal 5 3 3 5 2 2 2 2" xfId="4753" xr:uid="{E4F46BEE-499F-44A1-9033-1C73A53A0EC3}"/>
    <cellStyle name="Normal 5 3 3 5 2 2 2 3" xfId="7085" xr:uid="{4C6F217A-354A-44D2-84A4-4589FE111E2F}"/>
    <cellStyle name="Normal 5 3 3 5 2 2 3" xfId="3583" xr:uid="{34C367C6-8BAC-41FC-8AA0-B37C520D9426}"/>
    <cellStyle name="Normal 5 3 3 5 2 2 4" xfId="5917" xr:uid="{C12E9BE6-2D04-4BBD-8C26-36B18405D21E}"/>
    <cellStyle name="Normal 5 3 3 5 2 3" xfId="1827" xr:uid="{2EC4B6F8-CB86-480A-A8D2-2DEE0D343D85}"/>
    <cellStyle name="Normal 5 3 3 5 2 3 2" xfId="4170" xr:uid="{712B0113-A927-417F-88AD-48BBA01DFB7B}"/>
    <cellStyle name="Normal 5 3 3 5 2 3 3" xfId="6502" xr:uid="{39AD38D5-2A93-447D-AF3C-8FE918097EE1}"/>
    <cellStyle name="Normal 5 3 3 5 2 4" xfId="3000" xr:uid="{49B94BB2-3ABB-4E8C-9D6E-6FDC3825DE82}"/>
    <cellStyle name="Normal 5 3 3 5 2 5" xfId="5334" xr:uid="{47674D1F-3046-40FF-9AC6-9C43D22317C1}"/>
    <cellStyle name="Normal 5 3 3 5 3" xfId="949" xr:uid="{F5F438B8-D480-4D3C-A424-EB4CB73E62D7}"/>
    <cellStyle name="Normal 5 3 3 5 3 2" xfId="2124" xr:uid="{DE51805C-5CC7-49B5-83D5-47769598B108}"/>
    <cellStyle name="Normal 5 3 3 5 3 2 2" xfId="4467" xr:uid="{6B1CAD0B-0573-4CD3-B6D4-E4607F8AA8E2}"/>
    <cellStyle name="Normal 5 3 3 5 3 2 3" xfId="6799" xr:uid="{3677240A-91DB-4ABD-9673-3E0A582EBF7F}"/>
    <cellStyle name="Normal 5 3 3 5 3 3" xfId="3297" xr:uid="{743B9CBF-1DFF-41BE-95FB-4665B791065D}"/>
    <cellStyle name="Normal 5 3 3 5 3 4" xfId="5631" xr:uid="{3AD29902-6ED2-48B7-B9B4-55D23AB7E622}"/>
    <cellStyle name="Normal 5 3 3 5 4" xfId="1541" xr:uid="{096428A0-49D9-41A5-8EB6-27277B74BF7F}"/>
    <cellStyle name="Normal 5 3 3 5 4 2" xfId="3884" xr:uid="{6524028B-A937-4B94-B012-3DBF582B50E6}"/>
    <cellStyle name="Normal 5 3 3 5 4 3" xfId="6216" xr:uid="{4E2CDFF0-6E8F-4E7B-A4EE-FAB61F283734}"/>
    <cellStyle name="Normal 5 3 3 5 5" xfId="2714" xr:uid="{FDCFED7D-3742-4CF4-A7EE-BDECEB34AD71}"/>
    <cellStyle name="Normal 5 3 3 5 6" xfId="5048" xr:uid="{F1C5FA49-C028-410F-AE39-0149B2591F37}"/>
    <cellStyle name="Normal 5 3 3 6" xfId="236" xr:uid="{E20A9A32-BD4C-44C0-B8F4-35E20F706AD5}"/>
    <cellStyle name="Normal 5 3 3 6 2" xfId="522" xr:uid="{DA8D97A7-D613-4341-AE84-A7F68EC48429}"/>
    <cellStyle name="Normal 5 3 3 6 2 2" xfId="1113" xr:uid="{34612A10-4A8C-40E1-9CD0-6046990238F8}"/>
    <cellStyle name="Normal 5 3 3 6 2 2 2" xfId="2288" xr:uid="{43E6FDCC-6BBA-4CFF-B3E3-88B144ABDE62}"/>
    <cellStyle name="Normal 5 3 3 6 2 2 2 2" xfId="4631" xr:uid="{4DB00CAF-C4F6-4D8F-9235-F35A1CDB9BFC}"/>
    <cellStyle name="Normal 5 3 3 6 2 2 2 3" xfId="6963" xr:uid="{791D133C-BEB9-4C3D-BF51-B9E78D7E446D}"/>
    <cellStyle name="Normal 5 3 3 6 2 2 3" xfId="3461" xr:uid="{31EC4638-A1B7-4BEB-B46B-A9DA907AAC7A}"/>
    <cellStyle name="Normal 5 3 3 6 2 2 4" xfId="5795" xr:uid="{17274764-B900-4F33-B6C0-109A469A1815}"/>
    <cellStyle name="Normal 5 3 3 6 2 3" xfId="1705" xr:uid="{0DA529D9-0A57-4F34-A4D3-0F3D73970E21}"/>
    <cellStyle name="Normal 5 3 3 6 2 3 2" xfId="4048" xr:uid="{E3A80808-833D-432F-9824-171638D7054E}"/>
    <cellStyle name="Normal 5 3 3 6 2 3 3" xfId="6380" xr:uid="{FB3E367E-AF32-43A7-816E-7DB3A487EBE9}"/>
    <cellStyle name="Normal 5 3 3 6 2 4" xfId="2878" xr:uid="{515113AA-244E-429B-B569-8A1DFDD3C2A2}"/>
    <cellStyle name="Normal 5 3 3 6 2 5" xfId="5212" xr:uid="{4592BF33-3E24-444A-A2EF-8E14CA4E595C}"/>
    <cellStyle name="Normal 5 3 3 6 3" xfId="827" xr:uid="{2961A091-F121-49C1-ADD2-A614406F6A18}"/>
    <cellStyle name="Normal 5 3 3 6 3 2" xfId="2002" xr:uid="{D62246FE-2D04-47FD-BA41-AAB484351CED}"/>
    <cellStyle name="Normal 5 3 3 6 3 2 2" xfId="4345" xr:uid="{DF4017A5-8DEB-41F7-BC72-6DAA7A2EDD0C}"/>
    <cellStyle name="Normal 5 3 3 6 3 2 3" xfId="6677" xr:uid="{658BF570-2AC1-4D71-8C98-B1EF33F371B9}"/>
    <cellStyle name="Normal 5 3 3 6 3 3" xfId="3175" xr:uid="{68EE7B3C-EC54-426A-AEAF-52F178195D06}"/>
    <cellStyle name="Normal 5 3 3 6 3 4" xfId="5509" xr:uid="{FBD5C95F-8C38-4837-929F-81C8EB4E4DB5}"/>
    <cellStyle name="Normal 5 3 3 6 4" xfId="1419" xr:uid="{23B98C1A-A4F9-4569-BD7E-A5AE09ACCECE}"/>
    <cellStyle name="Normal 5 3 3 6 4 2" xfId="3762" xr:uid="{A61104B4-12D6-431F-A2A9-0782DD0AE29A}"/>
    <cellStyle name="Normal 5 3 3 6 4 3" xfId="6094" xr:uid="{EBE6510D-5885-4F2E-B21A-74847CBF0371}"/>
    <cellStyle name="Normal 5 3 3 6 5" xfId="2592" xr:uid="{0AB6E97D-6628-4DDC-9844-C95399A729D5}"/>
    <cellStyle name="Normal 5 3 3 6 6" xfId="4926" xr:uid="{A0A3DA5D-A0FE-4A5C-B7B2-13E9EDD1E8F1}"/>
    <cellStyle name="Normal 5 3 3 7" xfId="387" xr:uid="{FD2F7777-9D03-4A27-8D8C-A35648BB530A}"/>
    <cellStyle name="Normal 5 3 3 7 2" xfId="978" xr:uid="{96C9191E-9CAE-4780-9F09-92E78D11F156}"/>
    <cellStyle name="Normal 5 3 3 7 2 2" xfId="2153" xr:uid="{36E9C711-766D-40F0-BFD5-EEB19595C64C}"/>
    <cellStyle name="Normal 5 3 3 7 2 2 2" xfId="4496" xr:uid="{5AD4E4B6-E21C-4C67-B0CE-9C57AD422DA5}"/>
    <cellStyle name="Normal 5 3 3 7 2 2 3" xfId="6828" xr:uid="{56941FDA-4754-4A42-A8C7-53CA951F0D90}"/>
    <cellStyle name="Normal 5 3 3 7 2 3" xfId="3326" xr:uid="{A12E23ED-86B5-4CC5-AD6C-6799E8465183}"/>
    <cellStyle name="Normal 5 3 3 7 2 4" xfId="5660" xr:uid="{ECA1DDB9-CD67-40C7-825B-41181C7E34C9}"/>
    <cellStyle name="Normal 5 3 3 7 3" xfId="1570" xr:uid="{DC9DA9A4-41E4-49F1-8019-779DB5E0BBC7}"/>
    <cellStyle name="Normal 5 3 3 7 3 2" xfId="3913" xr:uid="{991D1544-5A20-49D9-BE6B-D2AF587DE372}"/>
    <cellStyle name="Normal 5 3 3 7 3 3" xfId="6245" xr:uid="{E0AB67A6-C58C-4095-A8F8-23E7DF9A2E9B}"/>
    <cellStyle name="Normal 5 3 3 7 4" xfId="2743" xr:uid="{F638829D-EB84-42A1-A1D4-99DB793F328B}"/>
    <cellStyle name="Normal 5 3 3 7 5" xfId="5077" xr:uid="{FC5E223E-B6D5-4345-8134-AD8E64F657E0}"/>
    <cellStyle name="Normal 5 3 3 8" xfId="692" xr:uid="{A80530DD-E402-4520-80B6-5175BBC81E2B}"/>
    <cellStyle name="Normal 5 3 3 8 2" xfId="1867" xr:uid="{612A4BDD-79CC-4BC4-A23F-FB48F40484B8}"/>
    <cellStyle name="Normal 5 3 3 8 2 2" xfId="4210" xr:uid="{622D34CF-5D18-43B1-A7B9-96AC58D745DE}"/>
    <cellStyle name="Normal 5 3 3 8 2 3" xfId="6542" xr:uid="{ED4C34F0-DEF7-4BFC-A8D1-485BA547C432}"/>
    <cellStyle name="Normal 5 3 3 8 3" xfId="3040" xr:uid="{233DDEF2-4891-4B8C-A287-9442369C0196}"/>
    <cellStyle name="Normal 5 3 3 8 4" xfId="5374" xr:uid="{A4B7C164-9D15-4BEA-BDEC-B2842AF8D7B8}"/>
    <cellStyle name="Normal 5 3 3 9" xfId="1284" xr:uid="{F38BA6A9-68B4-404C-950E-F0E85972693E}"/>
    <cellStyle name="Normal 5 3 3 9 2" xfId="3627" xr:uid="{301DA371-1190-4049-9C0C-4F0F798ECCB0}"/>
    <cellStyle name="Normal 5 3 3 9 3" xfId="5959" xr:uid="{BBB531DD-238B-4CE5-B843-04331FF0E087}"/>
    <cellStyle name="Normal 5 3 4" xfId="115" xr:uid="{38BE6F25-3FF1-4DFE-9343-EA68368C5171}"/>
    <cellStyle name="Normal 5 3 4 2" xfId="156" xr:uid="{26935EE4-9867-4B81-8C4F-6532E1D589A8}"/>
    <cellStyle name="Normal 5 3 4 2 2" xfId="318" xr:uid="{A0A0438A-5BE5-42AF-BD60-858FF855661E}"/>
    <cellStyle name="Normal 5 3 4 2 2 2" xfId="604" xr:uid="{94E13D90-4132-4112-9C99-AB22A19A1944}"/>
    <cellStyle name="Normal 5 3 4 2 2 2 2" xfId="1195" xr:uid="{E99A1A38-2D23-4CCC-9746-C1C534F97BD6}"/>
    <cellStyle name="Normal 5 3 4 2 2 2 2 2" xfId="2370" xr:uid="{123D625D-7E8A-4960-9CBF-BE4D8D8A8C27}"/>
    <cellStyle name="Normal 5 3 4 2 2 2 2 2 2" xfId="4713" xr:uid="{4738B804-F2B5-4CFB-9025-881DE765DA5F}"/>
    <cellStyle name="Normal 5 3 4 2 2 2 2 2 3" xfId="7045" xr:uid="{6881D335-F3B1-41F0-B2D3-966161B8FC97}"/>
    <cellStyle name="Normal 5 3 4 2 2 2 2 3" xfId="3543" xr:uid="{B1B8DA9D-1FBF-4839-883D-26E1F9A982BE}"/>
    <cellStyle name="Normal 5 3 4 2 2 2 2 4" xfId="5877" xr:uid="{E1B1C403-FB63-4D4D-9277-667099EF1587}"/>
    <cellStyle name="Normal 5 3 4 2 2 2 3" xfId="1787" xr:uid="{4D19820D-2E10-430C-AE15-7069C1D1FA11}"/>
    <cellStyle name="Normal 5 3 4 2 2 2 3 2" xfId="4130" xr:uid="{136C382A-96A2-4353-8A16-C78B2699A9C9}"/>
    <cellStyle name="Normal 5 3 4 2 2 2 3 3" xfId="6462" xr:uid="{7EA078F5-D412-4336-AC73-F7DE67AB7934}"/>
    <cellStyle name="Normal 5 3 4 2 2 2 4" xfId="2960" xr:uid="{0584B36A-9380-4235-B19B-18D5C932C623}"/>
    <cellStyle name="Normal 5 3 4 2 2 2 5" xfId="5294" xr:uid="{5A6553DD-2BC6-43C5-A7EE-A7FDEBDBC55B}"/>
    <cellStyle name="Normal 5 3 4 2 2 3" xfId="909" xr:uid="{42C9CC2C-A17E-4132-87DD-69FA21B8E3CB}"/>
    <cellStyle name="Normal 5 3 4 2 2 3 2" xfId="2084" xr:uid="{65FF465A-0669-4CE6-ADFD-AA83B113E864}"/>
    <cellStyle name="Normal 5 3 4 2 2 3 2 2" xfId="4427" xr:uid="{BA679DEB-5B37-4AE7-8531-4CC468CA7073}"/>
    <cellStyle name="Normal 5 3 4 2 2 3 2 3" xfId="6759" xr:uid="{8FF4628F-DC2A-4A14-A42D-A42171B43EC1}"/>
    <cellStyle name="Normal 5 3 4 2 2 3 3" xfId="3257" xr:uid="{468C1194-11F6-4F1B-810C-6CC6B61456DE}"/>
    <cellStyle name="Normal 5 3 4 2 2 3 4" xfId="5591" xr:uid="{50C52345-8C85-43F5-81C8-E4F6F4AD6B40}"/>
    <cellStyle name="Normal 5 3 4 2 2 4" xfId="1501" xr:uid="{8D894EE7-6FEE-458B-92A6-FEF6F8EAC82C}"/>
    <cellStyle name="Normal 5 3 4 2 2 4 2" xfId="3844" xr:uid="{BB549014-74B8-4B5A-9730-A7167AB8BCD4}"/>
    <cellStyle name="Normal 5 3 4 2 2 4 3" xfId="6176" xr:uid="{2EC7FDA7-BB7E-4212-A4B1-FFB818F94BBE}"/>
    <cellStyle name="Normal 5 3 4 2 2 5" xfId="2674" xr:uid="{BAE7B2AF-08DE-49C6-90D6-C83E5544C3EF}"/>
    <cellStyle name="Normal 5 3 4 2 2 6" xfId="5008" xr:uid="{0D37FA58-5BED-470D-87BF-4A7E46088ABE}"/>
    <cellStyle name="Normal 5 3 4 2 3" xfId="442" xr:uid="{C46CDAA6-0212-44A0-8C1D-745E4D42B9F1}"/>
    <cellStyle name="Normal 5 3 4 2 3 2" xfId="1033" xr:uid="{7AF31603-CDDC-4255-BD6A-28A4D63D7018}"/>
    <cellStyle name="Normal 5 3 4 2 3 2 2" xfId="2208" xr:uid="{FFCAB23D-7020-484D-B22E-21B2E7DB977F}"/>
    <cellStyle name="Normal 5 3 4 2 3 2 2 2" xfId="4551" xr:uid="{68FBAA12-07C3-4FFE-9152-9FA0D90E9DA1}"/>
    <cellStyle name="Normal 5 3 4 2 3 2 2 3" xfId="6883" xr:uid="{84D799E1-F4C4-4FEB-9EA2-3DCE6210F8DD}"/>
    <cellStyle name="Normal 5 3 4 2 3 2 3" xfId="3381" xr:uid="{CB127065-FCFC-4DB4-A87F-4FE85946D9F1}"/>
    <cellStyle name="Normal 5 3 4 2 3 2 4" xfId="5715" xr:uid="{BEDFAEA9-CADD-4678-B0E7-82A92FC7FBE3}"/>
    <cellStyle name="Normal 5 3 4 2 3 3" xfId="1625" xr:uid="{D73034A8-DB2D-422A-B4F8-708BFD6C5DFA}"/>
    <cellStyle name="Normal 5 3 4 2 3 3 2" xfId="3968" xr:uid="{0CFCD15D-C9DA-4C85-946D-9669FCD900FA}"/>
    <cellStyle name="Normal 5 3 4 2 3 3 3" xfId="6300" xr:uid="{D5676BA4-6A66-4C6B-B1EE-6B4A68CE368A}"/>
    <cellStyle name="Normal 5 3 4 2 3 4" xfId="2798" xr:uid="{0074B994-8471-48C8-9A0E-F6FF3964F447}"/>
    <cellStyle name="Normal 5 3 4 2 3 5" xfId="5132" xr:uid="{28F7B47D-1C9F-4A6F-B443-5CEAE6F2DE76}"/>
    <cellStyle name="Normal 5 3 4 2 4" xfId="747" xr:uid="{6A93436C-053A-4044-AB2C-D33E68AE5E47}"/>
    <cellStyle name="Normal 5 3 4 2 4 2" xfId="1922" xr:uid="{169DE471-8FAA-40A1-B890-0C80BE857409}"/>
    <cellStyle name="Normal 5 3 4 2 4 2 2" xfId="4265" xr:uid="{A1A8AEEC-820A-44FD-B681-2075D824CF8C}"/>
    <cellStyle name="Normal 5 3 4 2 4 2 3" xfId="6597" xr:uid="{F6DFAB1F-6EE2-489B-98C3-F3CF0E853DCD}"/>
    <cellStyle name="Normal 5 3 4 2 4 3" xfId="3095" xr:uid="{98BAD83F-7396-48B1-858A-37C7C6EDBC8C}"/>
    <cellStyle name="Normal 5 3 4 2 4 4" xfId="5429" xr:uid="{065F44AA-069E-429D-89B6-F513CA16331D}"/>
    <cellStyle name="Normal 5 3 4 2 5" xfId="1339" xr:uid="{D866C9D3-0623-4442-807A-E436CC47779E}"/>
    <cellStyle name="Normal 5 3 4 2 5 2" xfId="3682" xr:uid="{70786782-3BB9-46AA-836B-F9375F0A2CE0}"/>
    <cellStyle name="Normal 5 3 4 2 5 3" xfId="6014" xr:uid="{2B3DFD30-38C0-4DF8-BCF6-6601B710BDF0}"/>
    <cellStyle name="Normal 5 3 4 2 6" xfId="2512" xr:uid="{3244B574-73CE-46FB-BEAA-4B9067BB752B}"/>
    <cellStyle name="Normal 5 3 4 2 7" xfId="4846" xr:uid="{5F3858AF-8DC1-4B92-A838-3F6C07697A24}"/>
    <cellStyle name="Normal 5 3 4 3" xfId="277" xr:uid="{68ED1BC5-DD28-471D-8639-54F3C78AEFAF}"/>
    <cellStyle name="Normal 5 3 4 3 2" xfId="563" xr:uid="{7E51B822-E4A9-45EF-9ECF-F524200830F1}"/>
    <cellStyle name="Normal 5 3 4 3 2 2" xfId="1154" xr:uid="{F4F84A81-78F1-4A1A-B5B1-1873A1F0953B}"/>
    <cellStyle name="Normal 5 3 4 3 2 2 2" xfId="2329" xr:uid="{87F2D73D-1DF1-41E1-A664-891CED62038E}"/>
    <cellStyle name="Normal 5 3 4 3 2 2 2 2" xfId="4672" xr:uid="{64543030-E232-4514-A317-D7C3ADBB067A}"/>
    <cellStyle name="Normal 5 3 4 3 2 2 2 3" xfId="7004" xr:uid="{ED3D8D56-006B-4E2C-AFFF-DD000587C507}"/>
    <cellStyle name="Normal 5 3 4 3 2 2 3" xfId="3502" xr:uid="{96A581AA-D9D9-414A-9311-732B69BF02DE}"/>
    <cellStyle name="Normal 5 3 4 3 2 2 4" xfId="5836" xr:uid="{968D4E4F-69B7-4E4D-9AC4-D3BA54E6EDD4}"/>
    <cellStyle name="Normal 5 3 4 3 2 3" xfId="1746" xr:uid="{9DBC90C0-F4FD-4EB9-B359-E314C8C04F40}"/>
    <cellStyle name="Normal 5 3 4 3 2 3 2" xfId="4089" xr:uid="{DF92072F-4B97-4785-8085-9397A903CA63}"/>
    <cellStyle name="Normal 5 3 4 3 2 3 3" xfId="6421" xr:uid="{85701B4E-15CF-4DCE-AE00-B1D06A877603}"/>
    <cellStyle name="Normal 5 3 4 3 2 4" xfId="2919" xr:uid="{0095C9B3-AA8F-4B02-A9D5-64BCA71CFD8B}"/>
    <cellStyle name="Normal 5 3 4 3 2 5" xfId="5253" xr:uid="{DF144C15-8360-44BB-A429-BC34DA1207B8}"/>
    <cellStyle name="Normal 5 3 4 3 3" xfId="868" xr:uid="{2A793251-DEC8-424A-8FB3-979EF27522EE}"/>
    <cellStyle name="Normal 5 3 4 3 3 2" xfId="2043" xr:uid="{29941183-188B-46E4-80BD-F6E0B56306B2}"/>
    <cellStyle name="Normal 5 3 4 3 3 2 2" xfId="4386" xr:uid="{D9B97C1A-4D5D-4EFA-BEB1-A365059DE840}"/>
    <cellStyle name="Normal 5 3 4 3 3 2 3" xfId="6718" xr:uid="{27B8DE77-43CF-47F5-919B-5DCF74CB8B53}"/>
    <cellStyle name="Normal 5 3 4 3 3 3" xfId="3216" xr:uid="{D27820A3-B62F-4737-90A0-2B780385C4BF}"/>
    <cellStyle name="Normal 5 3 4 3 3 4" xfId="5550" xr:uid="{F1F4A263-BFAA-4887-B69F-E97764A4A184}"/>
    <cellStyle name="Normal 5 3 4 3 4" xfId="1460" xr:uid="{391787C5-7EFE-4B51-90EE-DC68F309498C}"/>
    <cellStyle name="Normal 5 3 4 3 4 2" xfId="3803" xr:uid="{29F692DC-6C6D-49B8-9030-7D4EDDE3DA50}"/>
    <cellStyle name="Normal 5 3 4 3 4 3" xfId="6135" xr:uid="{8BF64FFC-1921-4D2C-9B25-1B42456A1CCE}"/>
    <cellStyle name="Normal 5 3 4 3 5" xfId="2633" xr:uid="{C83C3CAF-4252-4EBE-9D26-2020BE4FE91E}"/>
    <cellStyle name="Normal 5 3 4 3 6" xfId="4967" xr:uid="{3C8AD0E2-137E-4103-BB09-EF9BC8F22EC5}"/>
    <cellStyle name="Normal 5 3 4 4" xfId="223" xr:uid="{399BE0A9-E8B5-4A95-8D33-24EF8099F2C9}"/>
    <cellStyle name="Normal 5 3 4 4 2" xfId="509" xr:uid="{473CEC4D-34F3-4BDA-9505-7F92A867484A}"/>
    <cellStyle name="Normal 5 3 4 4 2 2" xfId="1100" xr:uid="{65B11949-811D-452D-8329-DB691855DD1E}"/>
    <cellStyle name="Normal 5 3 4 4 2 2 2" xfId="2275" xr:uid="{F8F9C212-7CC1-4360-A56E-4F5ECDB4806E}"/>
    <cellStyle name="Normal 5 3 4 4 2 2 2 2" xfId="4618" xr:uid="{F9C0F0B6-E05C-48CB-83EF-375E0904F160}"/>
    <cellStyle name="Normal 5 3 4 4 2 2 2 3" xfId="6950" xr:uid="{364AFBE1-4531-4B99-AEE0-D660356573A1}"/>
    <cellStyle name="Normal 5 3 4 4 2 2 3" xfId="3448" xr:uid="{547F13AA-A01B-4754-88E0-4410D68A1A36}"/>
    <cellStyle name="Normal 5 3 4 4 2 2 4" xfId="5782" xr:uid="{34A9F14A-9907-4686-A131-DED8BB41A367}"/>
    <cellStyle name="Normal 5 3 4 4 2 3" xfId="1692" xr:uid="{E7AD8A0B-FEF3-498F-A9AB-E5489EAD8551}"/>
    <cellStyle name="Normal 5 3 4 4 2 3 2" xfId="4035" xr:uid="{158C598A-0E6F-441B-831D-7965EC506CA9}"/>
    <cellStyle name="Normal 5 3 4 4 2 3 3" xfId="6367" xr:uid="{CDDA50C9-3B27-4434-AFBE-AE34E0ABAD65}"/>
    <cellStyle name="Normal 5 3 4 4 2 4" xfId="2865" xr:uid="{6C0EA0AF-787A-425F-BC34-D58B783BD694}"/>
    <cellStyle name="Normal 5 3 4 4 2 5" xfId="5199" xr:uid="{DD820463-C4C9-44D3-A782-1B6BE83C4C0A}"/>
    <cellStyle name="Normal 5 3 4 4 3" xfId="814" xr:uid="{7C1483A6-4688-4050-8D51-EEF5CBA47867}"/>
    <cellStyle name="Normal 5 3 4 4 3 2" xfId="1989" xr:uid="{DFDDD0A8-4185-4E7D-89A5-B907F0729ACA}"/>
    <cellStyle name="Normal 5 3 4 4 3 2 2" xfId="4332" xr:uid="{9C18BA16-B8E4-473A-B2A2-1C8CF5244451}"/>
    <cellStyle name="Normal 5 3 4 4 3 2 3" xfId="6664" xr:uid="{ED9DE55D-E3B5-4869-B487-31E5040BC8E7}"/>
    <cellStyle name="Normal 5 3 4 4 3 3" xfId="3162" xr:uid="{BEA87A69-E497-40B8-8456-993AB3E4431C}"/>
    <cellStyle name="Normal 5 3 4 4 3 4" xfId="5496" xr:uid="{9BC905F2-CA7D-4E7E-9E54-C426A5D4739E}"/>
    <cellStyle name="Normal 5 3 4 4 4" xfId="1406" xr:uid="{73E01832-8286-4BCF-B34F-D91866D98982}"/>
    <cellStyle name="Normal 5 3 4 4 4 2" xfId="3749" xr:uid="{8832237C-17A1-4B2A-8345-375779854914}"/>
    <cellStyle name="Normal 5 3 4 4 4 3" xfId="6081" xr:uid="{137E4AAE-0C45-439B-A4F6-CD573211BF23}"/>
    <cellStyle name="Normal 5 3 4 4 5" xfId="2579" xr:uid="{95BF7A5F-C935-4302-AF76-4767ABBB6C7F}"/>
    <cellStyle name="Normal 5 3 4 4 6" xfId="4913" xr:uid="{C434A6A2-D4F4-474C-8F31-D8373AF7A853}"/>
    <cellStyle name="Normal 5 3 4 5" xfId="401" xr:uid="{EA5FCEC3-2871-4418-A43E-589B4B573832}"/>
    <cellStyle name="Normal 5 3 4 5 2" xfId="992" xr:uid="{7BC498ED-AE8A-4605-B6FB-B7023BA45454}"/>
    <cellStyle name="Normal 5 3 4 5 2 2" xfId="2167" xr:uid="{8A082839-3BA1-4887-ACF6-D7C762B88B74}"/>
    <cellStyle name="Normal 5 3 4 5 2 2 2" xfId="4510" xr:uid="{6747345B-DD78-442D-BB78-33799A05DC09}"/>
    <cellStyle name="Normal 5 3 4 5 2 2 3" xfId="6842" xr:uid="{2732F688-1438-463D-80D2-1B29BA1E9F9D}"/>
    <cellStyle name="Normal 5 3 4 5 2 3" xfId="3340" xr:uid="{B3F487DE-4DA7-4916-BA7E-9FDE0A640395}"/>
    <cellStyle name="Normal 5 3 4 5 2 4" xfId="5674" xr:uid="{3473D139-DE58-4FFB-838A-DB0B4DFE1334}"/>
    <cellStyle name="Normal 5 3 4 5 3" xfId="1584" xr:uid="{739A012F-B759-4A1E-9381-41C913F13019}"/>
    <cellStyle name="Normal 5 3 4 5 3 2" xfId="3927" xr:uid="{312AB0E1-75D6-4314-9186-971248201D34}"/>
    <cellStyle name="Normal 5 3 4 5 3 3" xfId="6259" xr:uid="{B1061E6C-FD5B-46D6-82EC-C5B5E0ACFDAC}"/>
    <cellStyle name="Normal 5 3 4 5 4" xfId="2757" xr:uid="{C1A7416B-1EEA-49C7-8CBA-AA26F58686A4}"/>
    <cellStyle name="Normal 5 3 4 5 5" xfId="5091" xr:uid="{70F31679-DED4-4C26-95D7-013495B7C555}"/>
    <cellStyle name="Normal 5 3 4 6" xfId="706" xr:uid="{DB46A74A-C554-46FA-BBAB-24FA47F593AC}"/>
    <cellStyle name="Normal 5 3 4 6 2" xfId="1881" xr:uid="{86B82E2A-1142-4E1A-B332-7F134B12249A}"/>
    <cellStyle name="Normal 5 3 4 6 2 2" xfId="4224" xr:uid="{ABCC9720-EBF9-4DDF-8AD9-20B27E75D084}"/>
    <cellStyle name="Normal 5 3 4 6 2 3" xfId="6556" xr:uid="{1401F042-3433-4F85-A1C9-AAFF4D39AB4C}"/>
    <cellStyle name="Normal 5 3 4 6 3" xfId="3054" xr:uid="{4468A951-F1A9-4F8E-AB78-F7AF6912864D}"/>
    <cellStyle name="Normal 5 3 4 6 4" xfId="5388" xr:uid="{69225FAB-13E5-4FA3-876C-A6841CD4F69B}"/>
    <cellStyle name="Normal 5 3 4 7" xfId="1298" xr:uid="{B2B5B969-2DB8-4EF7-83F9-1F2242A15F28}"/>
    <cellStyle name="Normal 5 3 4 7 2" xfId="3641" xr:uid="{0B4BF51C-F101-42C4-8868-753C60B424CE}"/>
    <cellStyle name="Normal 5 3 4 7 3" xfId="5973" xr:uid="{8CFF204F-D51E-4BB4-95D2-D4812502B32D}"/>
    <cellStyle name="Normal 5 3 4 8" xfId="2471" xr:uid="{56F4AB5D-12B3-4E2A-B13D-CC8A20318AA9}"/>
    <cellStyle name="Normal 5 3 4 9" xfId="4805" xr:uid="{CCBF4936-7898-4D23-BC27-E6FA900791AE}"/>
    <cellStyle name="Normal 5 3 5" xfId="142" xr:uid="{765BE19D-B30F-4449-A03E-1A85AC833900}"/>
    <cellStyle name="Normal 5 3 5 2" xfId="304" xr:uid="{2B3AB785-5CCB-428E-9CF8-DC28A0AF57A2}"/>
    <cellStyle name="Normal 5 3 5 2 2" xfId="590" xr:uid="{7EFAAB94-D116-45E7-8BC4-101662E64496}"/>
    <cellStyle name="Normal 5 3 5 2 2 2" xfId="1181" xr:uid="{4FD6B162-03CC-4F96-93EE-C7B2013FC89F}"/>
    <cellStyle name="Normal 5 3 5 2 2 2 2" xfId="2356" xr:uid="{88EFE87A-21D0-4895-BED3-D86D1419FA36}"/>
    <cellStyle name="Normal 5 3 5 2 2 2 2 2" xfId="4699" xr:uid="{7959F816-55DC-40A6-AC50-7353105AB7C7}"/>
    <cellStyle name="Normal 5 3 5 2 2 2 2 3" xfId="7031" xr:uid="{937B532C-26D8-4E22-B3C7-788929B13719}"/>
    <cellStyle name="Normal 5 3 5 2 2 2 3" xfId="3529" xr:uid="{065D9A59-A7FF-4336-941E-EEA55B1416D9}"/>
    <cellStyle name="Normal 5 3 5 2 2 2 4" xfId="5863" xr:uid="{AF520A32-CEFA-4448-A38D-84DC2AC41898}"/>
    <cellStyle name="Normal 5 3 5 2 2 3" xfId="1773" xr:uid="{9E60A355-3663-484B-AD27-DA87912BAF4D}"/>
    <cellStyle name="Normal 5 3 5 2 2 3 2" xfId="4116" xr:uid="{F439DBAF-0FBC-48CB-8D9D-4CD8D0D3FAEA}"/>
    <cellStyle name="Normal 5 3 5 2 2 3 3" xfId="6448" xr:uid="{C44F017F-53A9-4051-A5C6-091AAA813C41}"/>
    <cellStyle name="Normal 5 3 5 2 2 4" xfId="2946" xr:uid="{864F181A-F1C3-49AB-96EB-076C38477E78}"/>
    <cellStyle name="Normal 5 3 5 2 2 5" xfId="5280" xr:uid="{CE009926-34D9-44B7-9DDB-3D960E2F4080}"/>
    <cellStyle name="Normal 5 3 5 2 3" xfId="895" xr:uid="{DAEDB91E-9704-4CFA-BC87-8E4F9EA33A15}"/>
    <cellStyle name="Normal 5 3 5 2 3 2" xfId="2070" xr:uid="{8DBA23F0-CA66-4A0C-91F7-081478CE4F4E}"/>
    <cellStyle name="Normal 5 3 5 2 3 2 2" xfId="4413" xr:uid="{9F341504-35C6-4863-8BE6-C62A22C7EFF0}"/>
    <cellStyle name="Normal 5 3 5 2 3 2 3" xfId="6745" xr:uid="{E7D5BDBF-E661-4F21-8CB3-D8E97E4D9B61}"/>
    <cellStyle name="Normal 5 3 5 2 3 3" xfId="3243" xr:uid="{F19F1D8F-8021-40C5-A850-7DB12998E2B8}"/>
    <cellStyle name="Normal 5 3 5 2 3 4" xfId="5577" xr:uid="{38E3E039-F75C-4963-8F51-950D5A9F1E69}"/>
    <cellStyle name="Normal 5 3 5 2 4" xfId="1487" xr:uid="{7DAF3ED5-EA22-4F14-B875-B47EA621C989}"/>
    <cellStyle name="Normal 5 3 5 2 4 2" xfId="3830" xr:uid="{AA64EF2A-E953-49A7-8EE9-97288DADB8F6}"/>
    <cellStyle name="Normal 5 3 5 2 4 3" xfId="6162" xr:uid="{0FFA9640-F31F-4F3D-B1BE-6AD7B8730BC5}"/>
    <cellStyle name="Normal 5 3 5 2 5" xfId="2660" xr:uid="{8D243C8F-E8BA-4C8B-89A5-365D116ECCD9}"/>
    <cellStyle name="Normal 5 3 5 2 6" xfId="4994" xr:uid="{7D617B0C-937B-4DF5-804A-025E2CE23A24}"/>
    <cellStyle name="Normal 5 3 5 3" xfId="428" xr:uid="{7A2D1597-B81E-401B-BCF9-01C555A34826}"/>
    <cellStyle name="Normal 5 3 5 3 2" xfId="1019" xr:uid="{DD3EFD3E-421D-4EFE-8ED7-40D8583BFFEB}"/>
    <cellStyle name="Normal 5 3 5 3 2 2" xfId="2194" xr:uid="{B8CCA212-F0BE-4B0E-8212-FFA66F465B78}"/>
    <cellStyle name="Normal 5 3 5 3 2 2 2" xfId="4537" xr:uid="{FB8D2809-A3E1-4EC1-AF0B-EDC8A429B934}"/>
    <cellStyle name="Normal 5 3 5 3 2 2 3" xfId="6869" xr:uid="{505EBCB3-5950-4367-9EE9-44C9EB057DDC}"/>
    <cellStyle name="Normal 5 3 5 3 2 3" xfId="3367" xr:uid="{DE551FEC-3D18-48FE-93D4-1860926F1827}"/>
    <cellStyle name="Normal 5 3 5 3 2 4" xfId="5701" xr:uid="{9D3ED27A-332B-4349-8683-3C1A431D2538}"/>
    <cellStyle name="Normal 5 3 5 3 3" xfId="1611" xr:uid="{87D15CEB-69C2-4C95-B363-001ACF7C1C04}"/>
    <cellStyle name="Normal 5 3 5 3 3 2" xfId="3954" xr:uid="{48BAA54A-CD8C-4B01-A1B8-5AD4C4A9C4B6}"/>
    <cellStyle name="Normal 5 3 5 3 3 3" xfId="6286" xr:uid="{3337A316-48A8-4698-AD43-26264FDB4C08}"/>
    <cellStyle name="Normal 5 3 5 3 4" xfId="2784" xr:uid="{60050242-0D70-4BBC-B8A0-B451098E9C4F}"/>
    <cellStyle name="Normal 5 3 5 3 5" xfId="5118" xr:uid="{4FBBAED0-F62C-470C-87C6-A67EEAF3ED8A}"/>
    <cellStyle name="Normal 5 3 5 4" xfId="733" xr:uid="{9A7B189A-1AF7-40AF-A4E4-7393DA140C23}"/>
    <cellStyle name="Normal 5 3 5 4 2" xfId="1908" xr:uid="{11904E5C-B2ED-472E-86EF-73B58F5B3C11}"/>
    <cellStyle name="Normal 5 3 5 4 2 2" xfId="4251" xr:uid="{82B97264-3479-4D1B-B414-EA2FFE6AC108}"/>
    <cellStyle name="Normal 5 3 5 4 2 3" xfId="6583" xr:uid="{9C414817-A96F-40F4-8595-B60DD2381B71}"/>
    <cellStyle name="Normal 5 3 5 4 3" xfId="3081" xr:uid="{15ACB74D-990F-4545-89EC-0BF3FF417064}"/>
    <cellStyle name="Normal 5 3 5 4 4" xfId="5415" xr:uid="{EEB06388-AA21-4E2B-8FA2-FCE7F891F5DD}"/>
    <cellStyle name="Normal 5 3 5 5" xfId="1325" xr:uid="{BFD39031-1B7D-44C3-B808-609D804CE29A}"/>
    <cellStyle name="Normal 5 3 5 5 2" xfId="3668" xr:uid="{8DAD92A7-6C71-48A5-91EE-5C088FB725D6}"/>
    <cellStyle name="Normal 5 3 5 5 3" xfId="6000" xr:uid="{583C6C67-82EA-4477-8282-4FDBB1B32ABB}"/>
    <cellStyle name="Normal 5 3 5 6" xfId="2498" xr:uid="{20AE6C34-01AE-479C-A4E4-060921A5220E}"/>
    <cellStyle name="Normal 5 3 5 7" xfId="4832" xr:uid="{18FB3E83-CB33-4F96-9618-9E4C341DF88E}"/>
    <cellStyle name="Normal 5 3 6" xfId="183" xr:uid="{A572C295-FC7B-4ED9-9355-F96F83058FD9}"/>
    <cellStyle name="Normal 5 3 6 2" xfId="250" xr:uid="{F5A2F66F-712E-48BF-8618-DEA5AA527620}"/>
    <cellStyle name="Normal 5 3 6 2 2" xfId="536" xr:uid="{366DD93C-7734-4895-8BA5-44AE50F95E7B}"/>
    <cellStyle name="Normal 5 3 6 2 2 2" xfId="1127" xr:uid="{91230C0F-4E50-442B-B38E-2E380584A520}"/>
    <cellStyle name="Normal 5 3 6 2 2 2 2" xfId="2302" xr:uid="{79038A0F-B9D5-4D71-9D9E-1695A9CE2B8D}"/>
    <cellStyle name="Normal 5 3 6 2 2 2 2 2" xfId="4645" xr:uid="{B8D742B3-BE68-42D5-8B8E-B217F644C061}"/>
    <cellStyle name="Normal 5 3 6 2 2 2 2 3" xfId="6977" xr:uid="{2E533FD8-29F4-465A-A804-433FAF0D3CBD}"/>
    <cellStyle name="Normal 5 3 6 2 2 2 3" xfId="3475" xr:uid="{7D1CBBB0-87D7-4D94-837B-924BC3BD8F50}"/>
    <cellStyle name="Normal 5 3 6 2 2 2 4" xfId="5809" xr:uid="{6C1EDA51-A412-4326-B551-48224BBE7EDB}"/>
    <cellStyle name="Normal 5 3 6 2 2 3" xfId="1719" xr:uid="{C16F2375-0238-4ED2-8758-9546C47067BD}"/>
    <cellStyle name="Normal 5 3 6 2 2 3 2" xfId="4062" xr:uid="{D314A5F6-B1A8-431B-A83D-FD19DB43B2A4}"/>
    <cellStyle name="Normal 5 3 6 2 2 3 3" xfId="6394" xr:uid="{A4AFC94A-C2B0-49A6-8CE5-A1BFE0449C77}"/>
    <cellStyle name="Normal 5 3 6 2 2 4" xfId="2892" xr:uid="{59FB8AE6-A2B6-412C-B782-7293E7CD35B1}"/>
    <cellStyle name="Normal 5 3 6 2 2 5" xfId="5226" xr:uid="{2BB44003-5D0C-427C-8FE5-AD1FD6F83DC1}"/>
    <cellStyle name="Normal 5 3 6 2 3" xfId="841" xr:uid="{62389901-64C6-4F06-AA23-64B952A3D034}"/>
    <cellStyle name="Normal 5 3 6 2 3 2" xfId="2016" xr:uid="{41179073-97D9-4AAB-A6E8-1CA09DB4C2A0}"/>
    <cellStyle name="Normal 5 3 6 2 3 2 2" xfId="4359" xr:uid="{2A469F83-F104-4B85-B70B-E031FED89FCD}"/>
    <cellStyle name="Normal 5 3 6 2 3 2 3" xfId="6691" xr:uid="{CD97BD38-3117-4BB6-A5B9-1C7C47C999CA}"/>
    <cellStyle name="Normal 5 3 6 2 3 3" xfId="3189" xr:uid="{EF05EBBD-D6A2-4014-8CAB-ADC06141C34D}"/>
    <cellStyle name="Normal 5 3 6 2 3 4" xfId="5523" xr:uid="{A4D466BD-D8F9-482D-861B-ED3B9540557A}"/>
    <cellStyle name="Normal 5 3 6 2 4" xfId="1433" xr:uid="{44062FFD-0110-4A29-852A-4C4406C97DE2}"/>
    <cellStyle name="Normal 5 3 6 2 4 2" xfId="3776" xr:uid="{4E0EB08A-D303-432C-B650-DC9A59F0FC65}"/>
    <cellStyle name="Normal 5 3 6 2 4 3" xfId="6108" xr:uid="{503E15D0-2741-49F2-B47B-B3FF6B54D752}"/>
    <cellStyle name="Normal 5 3 6 2 5" xfId="2606" xr:uid="{8CF58D7E-393B-4D6A-A1C0-6B5A6446BAA6}"/>
    <cellStyle name="Normal 5 3 6 2 6" xfId="4940" xr:uid="{B42D7D05-1EFF-4D32-BF9A-C3B036D18AA9}"/>
    <cellStyle name="Normal 5 3 6 3" xfId="469" xr:uid="{CA8BAD98-B7AE-46F0-901F-06B8E495B88E}"/>
    <cellStyle name="Normal 5 3 6 3 2" xfId="1060" xr:uid="{300FF10A-02F5-4A00-8E27-0FDAD832B722}"/>
    <cellStyle name="Normal 5 3 6 3 2 2" xfId="2235" xr:uid="{BCB4CEEA-5AFD-42E5-B315-627939FDCED2}"/>
    <cellStyle name="Normal 5 3 6 3 2 2 2" xfId="4578" xr:uid="{15D4842A-BCA2-47AB-8E67-C89EBE21D35F}"/>
    <cellStyle name="Normal 5 3 6 3 2 2 3" xfId="6910" xr:uid="{16F3DC2E-77D7-45D6-B4AF-16AB5811C8B0}"/>
    <cellStyle name="Normal 5 3 6 3 2 3" xfId="3408" xr:uid="{C7D6035D-E890-4129-B457-7BBBEB3C2569}"/>
    <cellStyle name="Normal 5 3 6 3 2 4" xfId="5742" xr:uid="{81724ABB-12AD-49A1-8AB7-27EDA17774F1}"/>
    <cellStyle name="Normal 5 3 6 3 3" xfId="1652" xr:uid="{B82161C4-9C0F-44B9-AC5C-92546FED10AA}"/>
    <cellStyle name="Normal 5 3 6 3 3 2" xfId="3995" xr:uid="{D62BBBFE-4639-4294-8407-C9FD7C7F2720}"/>
    <cellStyle name="Normal 5 3 6 3 3 3" xfId="6327" xr:uid="{937C6584-6B45-43D5-9FA3-E6DF2B84E32B}"/>
    <cellStyle name="Normal 5 3 6 3 4" xfId="2825" xr:uid="{EC3D6876-7502-40FC-B339-FEAB25A5BBC4}"/>
    <cellStyle name="Normal 5 3 6 3 5" xfId="5159" xr:uid="{738E796A-DDDB-4142-9739-E81B3E33CA73}"/>
    <cellStyle name="Normal 5 3 6 4" xfId="774" xr:uid="{0A27EB85-02BC-4F85-A73D-FADE0A49B899}"/>
    <cellStyle name="Normal 5 3 6 4 2" xfId="1949" xr:uid="{80C0C489-070D-4944-81B0-5EF24B5CC837}"/>
    <cellStyle name="Normal 5 3 6 4 2 2" xfId="4292" xr:uid="{D90F77CB-A7DA-4371-936C-8830D71A4144}"/>
    <cellStyle name="Normal 5 3 6 4 2 3" xfId="6624" xr:uid="{A7BFBFDC-ACCD-4614-9D56-3F809839F6E9}"/>
    <cellStyle name="Normal 5 3 6 4 3" xfId="3122" xr:uid="{9AEBDADD-3D51-43E5-B6E1-E1EB5C071D52}"/>
    <cellStyle name="Normal 5 3 6 4 4" xfId="5456" xr:uid="{BB3A6162-B182-42BE-8DDA-E4B6C4383CE0}"/>
    <cellStyle name="Normal 5 3 6 5" xfId="1366" xr:uid="{824CDDDC-206B-4FC6-A359-FD182F2C087E}"/>
    <cellStyle name="Normal 5 3 6 5 2" xfId="3709" xr:uid="{864CE1D7-4D42-4F16-BCB9-9B79799C7E00}"/>
    <cellStyle name="Normal 5 3 6 5 3" xfId="6041" xr:uid="{A5483748-98DA-47C6-9015-C66088BE96FB}"/>
    <cellStyle name="Normal 5 3 6 6" xfId="2539" xr:uid="{BB6B01A7-1269-4B33-A790-7624A7FBD4B7}"/>
    <cellStyle name="Normal 5 3 6 7" xfId="4873" xr:uid="{83D81026-013C-4275-94C0-FB5245664421}"/>
    <cellStyle name="Normal 5 3 7" xfId="343" xr:uid="{E095DB5F-0201-4CFE-9AAF-216ED629574A}"/>
    <cellStyle name="Normal 5 3 7 2" xfId="629" xr:uid="{A42BC82E-FEB4-44FE-B389-2C03DBE2E3B2}"/>
    <cellStyle name="Normal 5 3 7 2 2" xfId="1220" xr:uid="{7DFEA233-D7F2-4ACD-97B3-E82BFB6C5C80}"/>
    <cellStyle name="Normal 5 3 7 2 2 2" xfId="2395" xr:uid="{E7259B3F-3716-44A9-937D-A970F78F075E}"/>
    <cellStyle name="Normal 5 3 7 2 2 2 2" xfId="4738" xr:uid="{52427176-0A37-4B4D-84D8-614CA9F63B54}"/>
    <cellStyle name="Normal 5 3 7 2 2 2 3" xfId="7070" xr:uid="{7F486C69-F718-45B3-82E8-61D183600A34}"/>
    <cellStyle name="Normal 5 3 7 2 2 3" xfId="3568" xr:uid="{0B0C5CAD-47ED-48A2-86DC-F02A1FAA7F0C}"/>
    <cellStyle name="Normal 5 3 7 2 2 4" xfId="5902" xr:uid="{0EAA2D1B-66E0-41F3-825E-AC772C37CBF6}"/>
    <cellStyle name="Normal 5 3 7 2 3" xfId="1812" xr:uid="{60943328-5B54-49C7-9BAF-C7758D004FBF}"/>
    <cellStyle name="Normal 5 3 7 2 3 2" xfId="4155" xr:uid="{6220E784-EB7E-4333-8125-78A0B36027D0}"/>
    <cellStyle name="Normal 5 3 7 2 3 3" xfId="6487" xr:uid="{305619FB-6F4C-4AC7-B51B-427CA4A0CEBB}"/>
    <cellStyle name="Normal 5 3 7 2 4" xfId="2985" xr:uid="{1F0D7E38-0FCF-4D6E-A1EF-6C2D7E9F3330}"/>
    <cellStyle name="Normal 5 3 7 2 5" xfId="5319" xr:uid="{A0C0E04A-3BBA-4528-9D6E-B1DA8D473148}"/>
    <cellStyle name="Normal 5 3 7 3" xfId="934" xr:uid="{B0E906CA-F4DA-4463-9534-1CD1A72C06EF}"/>
    <cellStyle name="Normal 5 3 7 3 2" xfId="2109" xr:uid="{E7AC69B5-CF2C-4039-9236-0F606A2B9139}"/>
    <cellStyle name="Normal 5 3 7 3 2 2" xfId="4452" xr:uid="{54438901-B771-4CE5-8B9B-E4A864DA236A}"/>
    <cellStyle name="Normal 5 3 7 3 2 3" xfId="6784" xr:uid="{FA2B4375-B096-4D33-BE07-E555A805585D}"/>
    <cellStyle name="Normal 5 3 7 3 3" xfId="3282" xr:uid="{C04F211F-8A44-40B5-A67E-7F1A3AB83385}"/>
    <cellStyle name="Normal 5 3 7 3 4" xfId="5616" xr:uid="{F31D6591-3015-4216-81BF-8E910D61285D}"/>
    <cellStyle name="Normal 5 3 7 4" xfId="1526" xr:uid="{8B98EE27-8FC1-404A-8789-896000D11493}"/>
    <cellStyle name="Normal 5 3 7 4 2" xfId="3869" xr:uid="{B7226DEA-850B-4D04-B6F3-8A52FD5A6583}"/>
    <cellStyle name="Normal 5 3 7 4 3" xfId="6201" xr:uid="{D959A902-53F2-47ED-962F-6783AF735037}"/>
    <cellStyle name="Normal 5 3 7 5" xfId="2699" xr:uid="{924772B4-CD96-48B1-BA09-493A55AD9AE2}"/>
    <cellStyle name="Normal 5 3 7 6" xfId="5033" xr:uid="{4A68B2E7-EBAB-4D78-BFF7-D2CF4FC371F9}"/>
    <cellStyle name="Normal 5 3 8" xfId="209" xr:uid="{684778F7-120C-4514-BA1D-CA66125DE850}"/>
    <cellStyle name="Normal 5 3 8 2" xfId="495" xr:uid="{4DBD69EC-1B04-4811-891E-2D1DA8B9090F}"/>
    <cellStyle name="Normal 5 3 8 2 2" xfId="1086" xr:uid="{8128F46B-D632-4810-ADF7-200ED5BD019F}"/>
    <cellStyle name="Normal 5 3 8 2 2 2" xfId="2261" xr:uid="{9D928135-7A88-4132-81EA-D532490C27DE}"/>
    <cellStyle name="Normal 5 3 8 2 2 2 2" xfId="4604" xr:uid="{F42B97FA-6A0D-4E03-BAA3-92149DEA8074}"/>
    <cellStyle name="Normal 5 3 8 2 2 2 3" xfId="6936" xr:uid="{37E4D654-C370-47C9-8B4F-13FF569FBCA8}"/>
    <cellStyle name="Normal 5 3 8 2 2 3" xfId="3434" xr:uid="{7F887688-4CB2-4F39-A7BB-93024B27EAB7}"/>
    <cellStyle name="Normal 5 3 8 2 2 4" xfId="5768" xr:uid="{FA5CE5DC-9457-44A7-8F13-07A3BABFB11E}"/>
    <cellStyle name="Normal 5 3 8 2 3" xfId="1678" xr:uid="{CDF3A3C5-D296-49BF-8335-76B434734895}"/>
    <cellStyle name="Normal 5 3 8 2 3 2" xfId="4021" xr:uid="{A8389772-0281-4AE5-91DE-410E02F3CD41}"/>
    <cellStyle name="Normal 5 3 8 2 3 3" xfId="6353" xr:uid="{BFA36C75-3680-4C76-9FF2-CFB7CAE1655F}"/>
    <cellStyle name="Normal 5 3 8 2 4" xfId="2851" xr:uid="{2CB6E425-AB3E-4C31-AF80-C91E8180A5EA}"/>
    <cellStyle name="Normal 5 3 8 2 5" xfId="5185" xr:uid="{CD5EA0A5-7AD8-42E7-9238-60F451E7E8DC}"/>
    <cellStyle name="Normal 5 3 8 3" xfId="800" xr:uid="{30887304-C6ED-42CC-B087-1027758D47B7}"/>
    <cellStyle name="Normal 5 3 8 3 2" xfId="1975" xr:uid="{4D75AE49-F309-4060-8CEB-BFB886EF41A2}"/>
    <cellStyle name="Normal 5 3 8 3 2 2" xfId="4318" xr:uid="{1D06D1F2-BED1-46A9-8EC9-A59F65923F06}"/>
    <cellStyle name="Normal 5 3 8 3 2 3" xfId="6650" xr:uid="{B2597F6D-B142-4E85-874F-C1C0B987E03D}"/>
    <cellStyle name="Normal 5 3 8 3 3" xfId="3148" xr:uid="{9420BA12-E7A1-4676-A5EE-51734FF1E286}"/>
    <cellStyle name="Normal 5 3 8 3 4" xfId="5482" xr:uid="{F0C66179-8D22-44AD-8204-72D533706B7C}"/>
    <cellStyle name="Normal 5 3 8 4" xfId="1392" xr:uid="{C0901C79-8729-464A-BEA4-5B4EBBD4299C}"/>
    <cellStyle name="Normal 5 3 8 4 2" xfId="3735" xr:uid="{CC4CD459-DAE6-4EB0-BE51-4623A15087DA}"/>
    <cellStyle name="Normal 5 3 8 4 3" xfId="6067" xr:uid="{79324CF1-83A8-4072-8F0F-F2F240ACBAB2}"/>
    <cellStyle name="Normal 5 3 8 5" xfId="2565" xr:uid="{664C5830-9AFC-46BC-81B1-819FCF8742E8}"/>
    <cellStyle name="Normal 5 3 8 6" xfId="4899" xr:uid="{546705A4-38F5-47A3-BB52-47D0540D4274}"/>
    <cellStyle name="Normal 5 3 9" xfId="374" xr:uid="{D279C751-235E-472D-9E59-61D663EBC777}"/>
    <cellStyle name="Normal 5 3 9 2" xfId="965" xr:uid="{7D5F4E46-6C3C-4776-A5B3-E9EFF068826B}"/>
    <cellStyle name="Normal 5 3 9 2 2" xfId="2140" xr:uid="{2EE4802B-BDB8-4802-A179-6E403B655436}"/>
    <cellStyle name="Normal 5 3 9 2 2 2" xfId="4483" xr:uid="{4DAF5B8C-8855-4A17-9671-FA6F028C9065}"/>
    <cellStyle name="Normal 5 3 9 2 2 3" xfId="6815" xr:uid="{BCA3BBFF-015C-43DD-9C35-4E84C8E97007}"/>
    <cellStyle name="Normal 5 3 9 2 3" xfId="3313" xr:uid="{91064198-CAAE-4612-A315-D53FC360961B}"/>
    <cellStyle name="Normal 5 3 9 2 4" xfId="5647" xr:uid="{B2A871A3-3797-464F-B580-15826EE81250}"/>
    <cellStyle name="Normal 5 3 9 3" xfId="1557" xr:uid="{5B498A44-3859-492A-9BF2-E3708490BEA5}"/>
    <cellStyle name="Normal 5 3 9 3 2" xfId="3900" xr:uid="{5CD0D251-32BC-419C-989B-2D36DBB19AB5}"/>
    <cellStyle name="Normal 5 3 9 3 3" xfId="6232" xr:uid="{F7298180-A9E4-4B1D-A2D2-710AB331FC90}"/>
    <cellStyle name="Normal 5 3 9 4" xfId="2730" xr:uid="{27A13C95-503F-41E2-A58D-1265358C55FB}"/>
    <cellStyle name="Normal 5 3 9 5" xfId="5064" xr:uid="{BFD27C59-7C42-46A3-AD78-38E66873B6E9}"/>
    <cellStyle name="Normal 5 4" xfId="80" xr:uid="{8582A86A-42A4-43F2-B86C-B681C1E79B7E}"/>
    <cellStyle name="Normal 5 4 10" xfId="1266" xr:uid="{897FB49D-7DAE-48A9-AFDE-9ED1D2335AD0}"/>
    <cellStyle name="Normal 5 4 10 2" xfId="3609" xr:uid="{C069FC68-C292-43B5-9113-4829501BF323}"/>
    <cellStyle name="Normal 5 4 10 3" xfId="5941" xr:uid="{281BCCAF-FDB2-4E12-9DF3-B6949EAD9115}"/>
    <cellStyle name="Normal 5 4 11" xfId="2439" xr:uid="{6263B013-2848-48AE-B8FD-3ECC80A0F7EB}"/>
    <cellStyle name="Normal 5 4 12" xfId="4773" xr:uid="{01B9BE8D-79FE-4B54-8B78-836239249697}"/>
    <cellStyle name="Normal 5 4 2" xfId="96" xr:uid="{04C8F8BC-8377-4FC8-BE36-FA66441B953C}"/>
    <cellStyle name="Normal 5 4 2 10" xfId="2452" xr:uid="{DC36623E-D58F-46CB-81E2-67B5CA8D9559}"/>
    <cellStyle name="Normal 5 4 2 11" xfId="4786" xr:uid="{F9164A76-197A-48D2-BA39-8BF8364A6946}"/>
    <cellStyle name="Normal 5 4 2 2" xfId="123" xr:uid="{E515D685-ED62-4D07-B142-96706F600065}"/>
    <cellStyle name="Normal 5 4 2 2 2" xfId="285" xr:uid="{0A790BD9-B1EF-4F3E-940F-1006CBC9CF75}"/>
    <cellStyle name="Normal 5 4 2 2 2 2" xfId="571" xr:uid="{AEB18D27-425E-42C6-A4E8-C827059D296D}"/>
    <cellStyle name="Normal 5 4 2 2 2 2 2" xfId="1162" xr:uid="{6FD29AF8-EC9D-4569-985E-EA498772BEE0}"/>
    <cellStyle name="Normal 5 4 2 2 2 2 2 2" xfId="2337" xr:uid="{9A273100-F546-4904-BE39-062E1B9CCA8E}"/>
    <cellStyle name="Normal 5 4 2 2 2 2 2 2 2" xfId="4680" xr:uid="{7EDA2609-7627-4DDC-9CF2-6C633659F3DE}"/>
    <cellStyle name="Normal 5 4 2 2 2 2 2 2 3" xfId="7012" xr:uid="{1C7C0456-CFB0-420E-B7C3-3ED90A61ED6E}"/>
    <cellStyle name="Normal 5 4 2 2 2 2 2 3" xfId="3510" xr:uid="{ED5F322F-8FF9-47D7-8B2C-142F268ACE0B}"/>
    <cellStyle name="Normal 5 4 2 2 2 2 2 4" xfId="5844" xr:uid="{1389F753-ACF3-48A7-A577-AF6AD914EF63}"/>
    <cellStyle name="Normal 5 4 2 2 2 2 3" xfId="1754" xr:uid="{64E204CB-B7D3-4333-9170-1039680B0172}"/>
    <cellStyle name="Normal 5 4 2 2 2 2 3 2" xfId="4097" xr:uid="{96760743-2730-4C14-AF79-058832952728}"/>
    <cellStyle name="Normal 5 4 2 2 2 2 3 3" xfId="6429" xr:uid="{FC67BE7F-9CFD-4A45-84B5-6A202AD8EDD4}"/>
    <cellStyle name="Normal 5 4 2 2 2 2 4" xfId="2927" xr:uid="{F6AAB065-338F-477B-B013-6D3707E04D8F}"/>
    <cellStyle name="Normal 5 4 2 2 2 2 5" xfId="5261" xr:uid="{22268DE3-DF1D-408C-ADF4-6A4CB44D7189}"/>
    <cellStyle name="Normal 5 4 2 2 2 3" xfId="876" xr:uid="{70502554-07F1-40F8-A8A9-46F3E1BD99C7}"/>
    <cellStyle name="Normal 5 4 2 2 2 3 2" xfId="2051" xr:uid="{3E95772F-41C7-4FE3-85B6-4ACCA720E162}"/>
    <cellStyle name="Normal 5 4 2 2 2 3 2 2" xfId="4394" xr:uid="{BA4951D3-0514-400A-835F-4B1E49A477AE}"/>
    <cellStyle name="Normal 5 4 2 2 2 3 2 3" xfId="6726" xr:uid="{F1911449-3793-4D86-982A-C7CABFA26A35}"/>
    <cellStyle name="Normal 5 4 2 2 2 3 3" xfId="3224" xr:uid="{38EF59AD-3A0F-41CF-88A0-25A37ACC0CFF}"/>
    <cellStyle name="Normal 5 4 2 2 2 3 4" xfId="5558" xr:uid="{0E2D4192-D8D0-4754-A58B-204C3BC6DDE2}"/>
    <cellStyle name="Normal 5 4 2 2 2 4" xfId="1468" xr:uid="{D6C6ABF2-3B62-4857-BB72-16BB55806CF8}"/>
    <cellStyle name="Normal 5 4 2 2 2 4 2" xfId="3811" xr:uid="{FB3DECE4-8129-40A1-ADFE-C18B592A8FF1}"/>
    <cellStyle name="Normal 5 4 2 2 2 4 3" xfId="6143" xr:uid="{E0463475-930E-4974-A1A6-2C78FA4A0BB1}"/>
    <cellStyle name="Normal 5 4 2 2 2 5" xfId="2641" xr:uid="{753F3CA5-DF9F-40A1-BA6F-7D7320498D25}"/>
    <cellStyle name="Normal 5 4 2 2 2 6" xfId="4975" xr:uid="{01736DB7-C590-4BD3-9158-BB509017625D}"/>
    <cellStyle name="Normal 5 4 2 2 3" xfId="409" xr:uid="{BE7A3513-3312-4658-B46C-E97B9857987C}"/>
    <cellStyle name="Normal 5 4 2 2 3 2" xfId="1000" xr:uid="{1EA0FD2A-3BC2-4393-8DD6-86B587DCEDA3}"/>
    <cellStyle name="Normal 5 4 2 2 3 2 2" xfId="2175" xr:uid="{41328E00-9962-4215-A5C0-0104C4E4AC6B}"/>
    <cellStyle name="Normal 5 4 2 2 3 2 2 2" xfId="4518" xr:uid="{02348DA6-8436-47D1-A9C3-9A115655A351}"/>
    <cellStyle name="Normal 5 4 2 2 3 2 2 3" xfId="6850" xr:uid="{13D77F74-2E31-489A-8884-A43B473C1765}"/>
    <cellStyle name="Normal 5 4 2 2 3 2 3" xfId="3348" xr:uid="{59B5D849-40CF-4253-B394-B58A649C5BC9}"/>
    <cellStyle name="Normal 5 4 2 2 3 2 4" xfId="5682" xr:uid="{F5BA0250-884B-4E4D-A6B4-A434AC76CE75}"/>
    <cellStyle name="Normal 5 4 2 2 3 3" xfId="1592" xr:uid="{AC83024B-7287-4D2F-AEFF-CE5D8AD9963B}"/>
    <cellStyle name="Normal 5 4 2 2 3 3 2" xfId="3935" xr:uid="{B884B80D-2AF6-4A87-9FF7-8C523185EB8E}"/>
    <cellStyle name="Normal 5 4 2 2 3 3 3" xfId="6267" xr:uid="{F53A547E-4902-4BAF-87DD-977B80CA8725}"/>
    <cellStyle name="Normal 5 4 2 2 3 4" xfId="2765" xr:uid="{2ED3D1AA-488E-40EC-8556-12B05D6D2EDE}"/>
    <cellStyle name="Normal 5 4 2 2 3 5" xfId="5099" xr:uid="{186B72E2-0AFB-49C8-892C-690158642E48}"/>
    <cellStyle name="Normal 5 4 2 2 4" xfId="714" xr:uid="{D44CB360-97F8-487B-B2AD-3FAB2B9BDC98}"/>
    <cellStyle name="Normal 5 4 2 2 4 2" xfId="1889" xr:uid="{D4A7B39B-7672-4C38-B6E6-7FD6C4974F0F}"/>
    <cellStyle name="Normal 5 4 2 2 4 2 2" xfId="4232" xr:uid="{B211B508-9891-4B0A-97D4-BB1C84F25FF6}"/>
    <cellStyle name="Normal 5 4 2 2 4 2 3" xfId="6564" xr:uid="{A69489A9-4C40-49D1-8133-CC195A10DC46}"/>
    <cellStyle name="Normal 5 4 2 2 4 3" xfId="3062" xr:uid="{5CC3F2D3-DCE9-465E-AC4D-FEA9E4A9A0EC}"/>
    <cellStyle name="Normal 5 4 2 2 4 4" xfId="5396" xr:uid="{19472380-37A6-4EFC-A6AE-BD376E72B137}"/>
    <cellStyle name="Normal 5 4 2 2 5" xfId="1306" xr:uid="{327BB065-57CC-43F9-8F3A-5A36838D7CA2}"/>
    <cellStyle name="Normal 5 4 2 2 5 2" xfId="3649" xr:uid="{663B12FF-7128-4FCF-A847-5AB66BCB50F1}"/>
    <cellStyle name="Normal 5 4 2 2 5 3" xfId="5981" xr:uid="{3E8931F5-77F1-4DF1-A749-41359D0284F9}"/>
    <cellStyle name="Normal 5 4 2 2 6" xfId="2479" xr:uid="{40553030-64FD-4CF9-A3FE-5F0FBAB3EC71}"/>
    <cellStyle name="Normal 5 4 2 2 7" xfId="4813" xr:uid="{2E79363A-860B-4A5A-AB35-E91524F54F49}"/>
    <cellStyle name="Normal 5 4 2 3" xfId="164" xr:uid="{CD2056AC-0846-4ED0-9663-E87BDE86349D}"/>
    <cellStyle name="Normal 5 4 2 3 2" xfId="326" xr:uid="{A6F90B1F-1DDD-4C0D-9565-75D83B93B353}"/>
    <cellStyle name="Normal 5 4 2 3 2 2" xfId="612" xr:uid="{29611571-2A38-4578-A0A0-A297453E972A}"/>
    <cellStyle name="Normal 5 4 2 3 2 2 2" xfId="1203" xr:uid="{FAEE2B2F-6BC4-432A-ADBB-F6C31EAE927E}"/>
    <cellStyle name="Normal 5 4 2 3 2 2 2 2" xfId="2378" xr:uid="{801ACA3B-E77E-44A1-B880-5CCEF915217E}"/>
    <cellStyle name="Normal 5 4 2 3 2 2 2 2 2" xfId="4721" xr:uid="{06BB90EF-7DB2-4320-A0F8-F8849C8D92DC}"/>
    <cellStyle name="Normal 5 4 2 3 2 2 2 2 3" xfId="7053" xr:uid="{33F24605-AA6A-40E3-89D8-99B5AF2635C9}"/>
    <cellStyle name="Normal 5 4 2 3 2 2 2 3" xfId="3551" xr:uid="{60A10E4A-A540-40B7-B9DF-79CF195F5E49}"/>
    <cellStyle name="Normal 5 4 2 3 2 2 2 4" xfId="5885" xr:uid="{E892C5E0-EE66-47D7-ADF5-62D94FD80290}"/>
    <cellStyle name="Normal 5 4 2 3 2 2 3" xfId="1795" xr:uid="{E06B54BF-5F1A-4149-AF76-0D78CD168322}"/>
    <cellStyle name="Normal 5 4 2 3 2 2 3 2" xfId="4138" xr:uid="{FB683C4C-4B95-4A4B-94F0-C44DC9FD619A}"/>
    <cellStyle name="Normal 5 4 2 3 2 2 3 3" xfId="6470" xr:uid="{52DB15C2-77DF-432D-80A9-613B44969DAC}"/>
    <cellStyle name="Normal 5 4 2 3 2 2 4" xfId="2968" xr:uid="{B9F3BDFD-9E00-444A-A5A8-E6F0D2A53611}"/>
    <cellStyle name="Normal 5 4 2 3 2 2 5" xfId="5302" xr:uid="{64C84008-5B47-4F13-B008-A7E7454BA5F4}"/>
    <cellStyle name="Normal 5 4 2 3 2 3" xfId="917" xr:uid="{3B7D8FD8-4D66-4FB6-B5DE-B77AC6CE3C83}"/>
    <cellStyle name="Normal 5 4 2 3 2 3 2" xfId="2092" xr:uid="{7FCCCEFC-591D-4CE1-9EB4-91EF0B91B653}"/>
    <cellStyle name="Normal 5 4 2 3 2 3 2 2" xfId="4435" xr:uid="{526C3BA4-AA67-4235-8E0C-9F52F4F9BBF9}"/>
    <cellStyle name="Normal 5 4 2 3 2 3 2 3" xfId="6767" xr:uid="{51C0A5B9-62B5-4A40-BD01-5E5F90E78865}"/>
    <cellStyle name="Normal 5 4 2 3 2 3 3" xfId="3265" xr:uid="{7BC3F132-2C66-4F21-B768-1B7F50A62269}"/>
    <cellStyle name="Normal 5 4 2 3 2 3 4" xfId="5599" xr:uid="{1C6E7F18-70C8-4CFD-B371-8825585177C0}"/>
    <cellStyle name="Normal 5 4 2 3 2 4" xfId="1509" xr:uid="{1E463CDD-F8B9-4EAA-A998-DE3C5B1DC1EE}"/>
    <cellStyle name="Normal 5 4 2 3 2 4 2" xfId="3852" xr:uid="{5B0068C6-8A0D-478C-B365-8D8F0A047EB8}"/>
    <cellStyle name="Normal 5 4 2 3 2 4 3" xfId="6184" xr:uid="{23B315B5-F809-4F4A-AC39-406667F401C9}"/>
    <cellStyle name="Normal 5 4 2 3 2 5" xfId="2682" xr:uid="{86589480-5F20-493C-A45A-DEC6777F0A59}"/>
    <cellStyle name="Normal 5 4 2 3 2 6" xfId="5016" xr:uid="{FF3DAD9A-7450-4291-8D80-5F4460C8495B}"/>
    <cellStyle name="Normal 5 4 2 3 3" xfId="450" xr:uid="{699F17F9-3A8F-4CFE-AC47-F2800DC850EA}"/>
    <cellStyle name="Normal 5 4 2 3 3 2" xfId="1041" xr:uid="{745A515D-A3E8-4172-B6AB-6AA7DF52B472}"/>
    <cellStyle name="Normal 5 4 2 3 3 2 2" xfId="2216" xr:uid="{9E6AFC8D-86F5-4725-B7B6-BA57D7E03D68}"/>
    <cellStyle name="Normal 5 4 2 3 3 2 2 2" xfId="4559" xr:uid="{82EC631D-215A-499B-AC39-390242EFBE61}"/>
    <cellStyle name="Normal 5 4 2 3 3 2 2 3" xfId="6891" xr:uid="{6ECDEA8A-A6E8-40C9-BAB5-2860969917D5}"/>
    <cellStyle name="Normal 5 4 2 3 3 2 3" xfId="3389" xr:uid="{4E94FCE2-9700-4D62-9013-160B5BA58093}"/>
    <cellStyle name="Normal 5 4 2 3 3 2 4" xfId="5723" xr:uid="{1410BE71-5EAE-439D-90C0-4A60BFDD8AF0}"/>
    <cellStyle name="Normal 5 4 2 3 3 3" xfId="1633" xr:uid="{281205A4-9B3E-4B3C-A03E-123A6F9C1577}"/>
    <cellStyle name="Normal 5 4 2 3 3 3 2" xfId="3976" xr:uid="{3CCB891C-5C38-4B93-B19E-8EA15C10E1DD}"/>
    <cellStyle name="Normal 5 4 2 3 3 3 3" xfId="6308" xr:uid="{9FDE57B0-A17A-44AB-803D-7C9CEF689E51}"/>
    <cellStyle name="Normal 5 4 2 3 3 4" xfId="2806" xr:uid="{7FA5A202-1B3D-4ED1-9792-C3E74DC89FA9}"/>
    <cellStyle name="Normal 5 4 2 3 3 5" xfId="5140" xr:uid="{931250EB-4DDB-4ACD-9425-92FB4F9694F3}"/>
    <cellStyle name="Normal 5 4 2 3 4" xfId="755" xr:uid="{83A852C5-BE5F-4362-B0BB-13EC1F53A1FC}"/>
    <cellStyle name="Normal 5 4 2 3 4 2" xfId="1930" xr:uid="{89ECB557-7D7B-433E-9AB8-B98CC03D17F7}"/>
    <cellStyle name="Normal 5 4 2 3 4 2 2" xfId="4273" xr:uid="{D1A8B505-7459-49D9-814A-42745C842A5C}"/>
    <cellStyle name="Normal 5 4 2 3 4 2 3" xfId="6605" xr:uid="{FC880916-336D-4507-80FA-5C3B102CA240}"/>
    <cellStyle name="Normal 5 4 2 3 4 3" xfId="3103" xr:uid="{F5F78AEA-D401-4FAA-B6FB-5D9E2D194AF6}"/>
    <cellStyle name="Normal 5 4 2 3 4 4" xfId="5437" xr:uid="{63ED795C-7F6D-44C3-B66C-B74EE3C8BB71}"/>
    <cellStyle name="Normal 5 4 2 3 5" xfId="1347" xr:uid="{212EBC50-1799-482C-927E-DC15F2D3C967}"/>
    <cellStyle name="Normal 5 4 2 3 5 2" xfId="3690" xr:uid="{F914FBAA-0072-4E2E-94B9-E005D4A3EE38}"/>
    <cellStyle name="Normal 5 4 2 3 5 3" xfId="6022" xr:uid="{23A010A7-1A24-4847-9FB7-03DC6C2CB30A}"/>
    <cellStyle name="Normal 5 4 2 3 6" xfId="2520" xr:uid="{DFE9ECFD-C038-4CC0-A1D3-711AF0080432}"/>
    <cellStyle name="Normal 5 4 2 3 7" xfId="4854" xr:uid="{DE580657-AE27-4648-A40D-AF3193326FA3}"/>
    <cellStyle name="Normal 5 4 2 4" xfId="191" xr:uid="{0C0FB4E3-718A-44E3-A170-4AA93C700D07}"/>
    <cellStyle name="Normal 5 4 2 4 2" xfId="258" xr:uid="{7C3E85F4-71DE-46B6-B46F-885870867983}"/>
    <cellStyle name="Normal 5 4 2 4 2 2" xfId="544" xr:uid="{6CF033D4-5D77-413A-9A7E-67AFB1DB2478}"/>
    <cellStyle name="Normal 5 4 2 4 2 2 2" xfId="1135" xr:uid="{C0494D4A-2A76-416C-A5CA-BBEE8DD53CCB}"/>
    <cellStyle name="Normal 5 4 2 4 2 2 2 2" xfId="2310" xr:uid="{6983E921-2F6B-46D7-9236-1E949D9E7E5E}"/>
    <cellStyle name="Normal 5 4 2 4 2 2 2 2 2" xfId="4653" xr:uid="{242A79C1-2B5A-4819-A006-B38C8B6AC8A0}"/>
    <cellStyle name="Normal 5 4 2 4 2 2 2 2 3" xfId="6985" xr:uid="{F618FEEB-B6AC-4858-9FA0-4DCF913CB23B}"/>
    <cellStyle name="Normal 5 4 2 4 2 2 2 3" xfId="3483" xr:uid="{0420CD75-8EE6-450A-AA41-6DBFB5D37F13}"/>
    <cellStyle name="Normal 5 4 2 4 2 2 2 4" xfId="5817" xr:uid="{F3F66A3F-CDE2-45BD-B573-78F812E65AAB}"/>
    <cellStyle name="Normal 5 4 2 4 2 2 3" xfId="1727" xr:uid="{209FDFF7-448F-4A1C-BD05-5E97BE75B618}"/>
    <cellStyle name="Normal 5 4 2 4 2 2 3 2" xfId="4070" xr:uid="{292990BF-AA6A-4DB5-9C67-A1880E65B38A}"/>
    <cellStyle name="Normal 5 4 2 4 2 2 3 3" xfId="6402" xr:uid="{2F19B28D-F412-41AE-A7EB-E795309D3373}"/>
    <cellStyle name="Normal 5 4 2 4 2 2 4" xfId="2900" xr:uid="{A7A8ECA7-5CAC-4553-8347-7393133B8B7C}"/>
    <cellStyle name="Normal 5 4 2 4 2 2 5" xfId="5234" xr:uid="{78EDB441-E39F-43B2-86AA-7333C06508F5}"/>
    <cellStyle name="Normal 5 4 2 4 2 3" xfId="849" xr:uid="{4423CD01-91D7-4F4B-89A6-C44B0D8C9BBE}"/>
    <cellStyle name="Normal 5 4 2 4 2 3 2" xfId="2024" xr:uid="{C1E60BF1-FF69-4701-BEDD-4327FBFC1357}"/>
    <cellStyle name="Normal 5 4 2 4 2 3 2 2" xfId="4367" xr:uid="{89505AA6-4052-45AB-B874-6CAE26F6D2BD}"/>
    <cellStyle name="Normal 5 4 2 4 2 3 2 3" xfId="6699" xr:uid="{AC2FE3C5-5021-4814-A0C7-02F292FE89C6}"/>
    <cellStyle name="Normal 5 4 2 4 2 3 3" xfId="3197" xr:uid="{29433D4E-1818-49E2-B439-DBF083893C9C}"/>
    <cellStyle name="Normal 5 4 2 4 2 3 4" xfId="5531" xr:uid="{F946CEFB-2010-4594-BD49-9694E2029A63}"/>
    <cellStyle name="Normal 5 4 2 4 2 4" xfId="1441" xr:uid="{C67DB696-0DC4-44D7-A11E-D6210CAE4D71}"/>
    <cellStyle name="Normal 5 4 2 4 2 4 2" xfId="3784" xr:uid="{4650AC7B-ACFE-4D7B-8E88-78E7DF6D141A}"/>
    <cellStyle name="Normal 5 4 2 4 2 4 3" xfId="6116" xr:uid="{F93BAF45-CF72-47C7-A74D-3892AEFAB3B1}"/>
    <cellStyle name="Normal 5 4 2 4 2 5" xfId="2614" xr:uid="{9C655A58-2923-4D08-A0E4-D253833A334B}"/>
    <cellStyle name="Normal 5 4 2 4 2 6" xfId="4948" xr:uid="{A3461151-74B2-4B02-943F-C3F59E97E961}"/>
    <cellStyle name="Normal 5 4 2 4 3" xfId="477" xr:uid="{AAF45E9E-9E20-422E-B2F8-B7CA16B6825E}"/>
    <cellStyle name="Normal 5 4 2 4 3 2" xfId="1068" xr:uid="{E5750683-923E-4B7E-85BF-853095256386}"/>
    <cellStyle name="Normal 5 4 2 4 3 2 2" xfId="2243" xr:uid="{49AA8298-D6F4-497A-8739-70153D695A61}"/>
    <cellStyle name="Normal 5 4 2 4 3 2 2 2" xfId="4586" xr:uid="{71EBA78C-FDD3-4DEF-9361-87760E32F83D}"/>
    <cellStyle name="Normal 5 4 2 4 3 2 2 3" xfId="6918" xr:uid="{AA08AFCA-004B-4041-A8C7-4080D3F26FFB}"/>
    <cellStyle name="Normal 5 4 2 4 3 2 3" xfId="3416" xr:uid="{EB626643-365A-4444-A349-959B79219D5B}"/>
    <cellStyle name="Normal 5 4 2 4 3 2 4" xfId="5750" xr:uid="{D63711C7-B795-4876-86B1-3E2E7627A027}"/>
    <cellStyle name="Normal 5 4 2 4 3 3" xfId="1660" xr:uid="{8ED71D0F-B6E4-4D51-9AAA-E96F7343AAFC}"/>
    <cellStyle name="Normal 5 4 2 4 3 3 2" xfId="4003" xr:uid="{97926A83-0243-4A04-8B87-C1388232500C}"/>
    <cellStyle name="Normal 5 4 2 4 3 3 3" xfId="6335" xr:uid="{48DB09A5-1AE1-42C2-836F-0493EE98EDF2}"/>
    <cellStyle name="Normal 5 4 2 4 3 4" xfId="2833" xr:uid="{8A2C1B1A-760A-4957-BE35-E216D9E3D17A}"/>
    <cellStyle name="Normal 5 4 2 4 3 5" xfId="5167" xr:uid="{E7F34A0F-1F07-4C45-8B94-4963B1928D0C}"/>
    <cellStyle name="Normal 5 4 2 4 4" xfId="782" xr:uid="{71E9B9FD-E6E7-4DE0-9D75-439C671C8C58}"/>
    <cellStyle name="Normal 5 4 2 4 4 2" xfId="1957" xr:uid="{D7E8C551-AE4C-4C2D-BB33-E8E3BDB95679}"/>
    <cellStyle name="Normal 5 4 2 4 4 2 2" xfId="4300" xr:uid="{0D74AC96-DB8B-4078-9666-2F5CCC642B78}"/>
    <cellStyle name="Normal 5 4 2 4 4 2 3" xfId="6632" xr:uid="{1A1287C6-3320-47DA-9923-10BEFF79E2D2}"/>
    <cellStyle name="Normal 5 4 2 4 4 3" xfId="3130" xr:uid="{2178F649-3BA3-4B26-A989-3A5C5A185496}"/>
    <cellStyle name="Normal 5 4 2 4 4 4" xfId="5464" xr:uid="{F879221A-EF21-4110-8775-C3B889EEAF63}"/>
    <cellStyle name="Normal 5 4 2 4 5" xfId="1374" xr:uid="{204580B1-52EF-45B4-A601-191792986E9F}"/>
    <cellStyle name="Normal 5 4 2 4 5 2" xfId="3717" xr:uid="{3E31C634-F459-4E2D-A8A2-59070B357CF2}"/>
    <cellStyle name="Normal 5 4 2 4 5 3" xfId="6049" xr:uid="{F723BD3C-EC9A-4273-B202-B9E920B31179}"/>
    <cellStyle name="Normal 5 4 2 4 6" xfId="2547" xr:uid="{B67E3B39-D66D-47EB-99FF-DBEA686E2CD3}"/>
    <cellStyle name="Normal 5 4 2 4 7" xfId="4881" xr:uid="{51E77594-5175-49B2-9F16-DEC68882A831}"/>
    <cellStyle name="Normal 5 4 2 5" xfId="353" xr:uid="{46A93371-68AE-43E9-888D-199376204FF4}"/>
    <cellStyle name="Normal 5 4 2 5 2" xfId="639" xr:uid="{2E911177-F8DB-4EE1-97B3-9D11931F9BD5}"/>
    <cellStyle name="Normal 5 4 2 5 2 2" xfId="1230" xr:uid="{5547BF63-5281-47B4-8477-0B627F5C438B}"/>
    <cellStyle name="Normal 5 4 2 5 2 2 2" xfId="2405" xr:uid="{D6D6D946-1938-4E7D-AD02-E01240E6D07C}"/>
    <cellStyle name="Normal 5 4 2 5 2 2 2 2" xfId="4748" xr:uid="{5B75D066-6BBC-483A-AAC8-350A46CC9417}"/>
    <cellStyle name="Normal 5 4 2 5 2 2 2 3" xfId="7080" xr:uid="{510540DC-8333-450F-A0DB-47238340B648}"/>
    <cellStyle name="Normal 5 4 2 5 2 2 3" xfId="3578" xr:uid="{EBAB1A02-738B-47B9-974A-2EC20074DF21}"/>
    <cellStyle name="Normal 5 4 2 5 2 2 4" xfId="5912" xr:uid="{81943EEB-A7D3-4FDD-9D4F-B25F9FD708FA}"/>
    <cellStyle name="Normal 5 4 2 5 2 3" xfId="1822" xr:uid="{24A0324C-7643-4BE4-877B-BDD007AE414D}"/>
    <cellStyle name="Normal 5 4 2 5 2 3 2" xfId="4165" xr:uid="{870DF685-9325-48A2-A16E-7436C928431D}"/>
    <cellStyle name="Normal 5 4 2 5 2 3 3" xfId="6497" xr:uid="{6E87CCA5-AD87-41D6-B9DA-5905F50CC9EF}"/>
    <cellStyle name="Normal 5 4 2 5 2 4" xfId="2995" xr:uid="{31C56F1F-1626-4EE5-9639-F6B03C4BC1E5}"/>
    <cellStyle name="Normal 5 4 2 5 2 5" xfId="5329" xr:uid="{4BD54559-FE3E-49FF-A51B-C7C3C0D137C2}"/>
    <cellStyle name="Normal 5 4 2 5 3" xfId="944" xr:uid="{D7537CEC-9CA9-45B0-89FA-9AFE0F6CA8DD}"/>
    <cellStyle name="Normal 5 4 2 5 3 2" xfId="2119" xr:uid="{7F4F3C1A-2A6D-4D57-9BAC-942E8C4979B9}"/>
    <cellStyle name="Normal 5 4 2 5 3 2 2" xfId="4462" xr:uid="{339F56A2-7BFD-41B5-BDB3-B5320E6EFE01}"/>
    <cellStyle name="Normal 5 4 2 5 3 2 3" xfId="6794" xr:uid="{0517C71C-BC84-4D51-98AF-F582522F91CF}"/>
    <cellStyle name="Normal 5 4 2 5 3 3" xfId="3292" xr:uid="{799751E6-2828-4A74-A922-D28ECA88BEEE}"/>
    <cellStyle name="Normal 5 4 2 5 3 4" xfId="5626" xr:uid="{1CE199C8-D428-498D-A786-AE2E7C252CA5}"/>
    <cellStyle name="Normal 5 4 2 5 4" xfId="1536" xr:uid="{3AD72B0E-1223-4631-BBC7-99317D12C786}"/>
    <cellStyle name="Normal 5 4 2 5 4 2" xfId="3879" xr:uid="{3AFA2E16-1DD0-4A44-9199-19946F0DB133}"/>
    <cellStyle name="Normal 5 4 2 5 4 3" xfId="6211" xr:uid="{D48AAFB9-CA5E-4130-AD66-8DA7EE21F0CC}"/>
    <cellStyle name="Normal 5 4 2 5 5" xfId="2709" xr:uid="{F216179B-1964-420F-B9F7-921005F4D4BA}"/>
    <cellStyle name="Normal 5 4 2 5 6" xfId="5043" xr:uid="{B45FB57F-8650-46C7-A2D8-E3458DB3EAFB}"/>
    <cellStyle name="Normal 5 4 2 6" xfId="231" xr:uid="{D69CA495-F84C-4337-8F38-5B3626A2D108}"/>
    <cellStyle name="Normal 5 4 2 6 2" xfId="517" xr:uid="{75614B08-6E32-4FD9-ABE6-A7C37A654781}"/>
    <cellStyle name="Normal 5 4 2 6 2 2" xfId="1108" xr:uid="{D6BD1E44-E4E6-46B6-A739-8CB11F3D38E8}"/>
    <cellStyle name="Normal 5 4 2 6 2 2 2" xfId="2283" xr:uid="{EFC1FC1B-7A64-445E-B043-98CD953A64E7}"/>
    <cellStyle name="Normal 5 4 2 6 2 2 2 2" xfId="4626" xr:uid="{62E654F2-A8B8-46C5-A20C-9E2B94860B6C}"/>
    <cellStyle name="Normal 5 4 2 6 2 2 2 3" xfId="6958" xr:uid="{59630DDA-5A48-43E0-A1E3-37C413E4263F}"/>
    <cellStyle name="Normal 5 4 2 6 2 2 3" xfId="3456" xr:uid="{0BA3C185-56F2-4BDD-97F4-23108A4CCB48}"/>
    <cellStyle name="Normal 5 4 2 6 2 2 4" xfId="5790" xr:uid="{8DBECF77-AC85-4567-8358-C7818F896B48}"/>
    <cellStyle name="Normal 5 4 2 6 2 3" xfId="1700" xr:uid="{625CDC07-7BF8-4C2A-B229-06B1D63B2D4C}"/>
    <cellStyle name="Normal 5 4 2 6 2 3 2" xfId="4043" xr:uid="{CBBEE1DF-172A-49B6-B7E2-A05502AAD198}"/>
    <cellStyle name="Normal 5 4 2 6 2 3 3" xfId="6375" xr:uid="{DAC763FD-D17B-44D6-A61B-5B16EADB4D85}"/>
    <cellStyle name="Normal 5 4 2 6 2 4" xfId="2873" xr:uid="{E696F08A-367A-463E-A76A-D5BBC1630F03}"/>
    <cellStyle name="Normal 5 4 2 6 2 5" xfId="5207" xr:uid="{6B3E6FE7-CFB9-40B1-B503-0F0654089704}"/>
    <cellStyle name="Normal 5 4 2 6 3" xfId="822" xr:uid="{F8BA5A5C-DC2E-4F76-8E90-CD2424DADE3D}"/>
    <cellStyle name="Normal 5 4 2 6 3 2" xfId="1997" xr:uid="{70438735-00AC-4C3F-9AF5-C210B83EF2C3}"/>
    <cellStyle name="Normal 5 4 2 6 3 2 2" xfId="4340" xr:uid="{E1D224B5-2A21-4692-A95C-FEF9D6A51281}"/>
    <cellStyle name="Normal 5 4 2 6 3 2 3" xfId="6672" xr:uid="{ADECA7E1-019F-4272-B1FF-528DC3F82562}"/>
    <cellStyle name="Normal 5 4 2 6 3 3" xfId="3170" xr:uid="{4A0764B1-4688-498F-960C-B9745E3C261A}"/>
    <cellStyle name="Normal 5 4 2 6 3 4" xfId="5504" xr:uid="{E714049E-275A-4F69-A595-F365306836A6}"/>
    <cellStyle name="Normal 5 4 2 6 4" xfId="1414" xr:uid="{91844162-DEE0-4987-BF6C-634300630B6A}"/>
    <cellStyle name="Normal 5 4 2 6 4 2" xfId="3757" xr:uid="{8CBC5A9F-9652-421A-8033-443FC7C7CAF0}"/>
    <cellStyle name="Normal 5 4 2 6 4 3" xfId="6089" xr:uid="{8F8E1148-3D55-4C51-86C9-BC943B6EF738}"/>
    <cellStyle name="Normal 5 4 2 6 5" xfId="2587" xr:uid="{4E936571-36B3-4DDD-8321-FD96F3DEC653}"/>
    <cellStyle name="Normal 5 4 2 6 6" xfId="4921" xr:uid="{FBB52786-E951-4AA1-A953-005D0CB51D0E}"/>
    <cellStyle name="Normal 5 4 2 7" xfId="382" xr:uid="{8C1C665B-351A-4761-A006-E17090827083}"/>
    <cellStyle name="Normal 5 4 2 7 2" xfId="973" xr:uid="{D9BBBFBA-F9BB-411B-968A-725A987BCCC5}"/>
    <cellStyle name="Normal 5 4 2 7 2 2" xfId="2148" xr:uid="{B01152E2-3CD9-4D72-86CC-1346F396D02B}"/>
    <cellStyle name="Normal 5 4 2 7 2 2 2" xfId="4491" xr:uid="{BEF340E4-FDB8-4F57-B6FE-AE11D4FB8259}"/>
    <cellStyle name="Normal 5 4 2 7 2 2 3" xfId="6823" xr:uid="{03271830-CFEB-4DE5-832A-701BD0DC3534}"/>
    <cellStyle name="Normal 5 4 2 7 2 3" xfId="3321" xr:uid="{A0AB9BD0-64BE-48B1-988E-8AEFDB817906}"/>
    <cellStyle name="Normal 5 4 2 7 2 4" xfId="5655" xr:uid="{96516CF7-56A8-4192-A4CA-DC2DE145F1AB}"/>
    <cellStyle name="Normal 5 4 2 7 3" xfId="1565" xr:uid="{33FF5B82-1015-4327-A34C-F2D4ABE0FA8B}"/>
    <cellStyle name="Normal 5 4 2 7 3 2" xfId="3908" xr:uid="{9D9C90D5-1425-4B2F-A770-2D395624B7B2}"/>
    <cellStyle name="Normal 5 4 2 7 3 3" xfId="6240" xr:uid="{1E472338-8E7C-4B83-B265-B56651E43687}"/>
    <cellStyle name="Normal 5 4 2 7 4" xfId="2738" xr:uid="{E34808AE-85C4-4A94-89E0-37641BB354B7}"/>
    <cellStyle name="Normal 5 4 2 7 5" xfId="5072" xr:uid="{B31906CB-1823-4858-B274-7D1BA7A5A332}"/>
    <cellStyle name="Normal 5 4 2 8" xfId="687" xr:uid="{A8F724A4-2049-4BB1-BFD4-FC4DEDD0E68F}"/>
    <cellStyle name="Normal 5 4 2 8 2" xfId="1862" xr:uid="{901ACA6D-F339-4702-9F96-840B2589E4F7}"/>
    <cellStyle name="Normal 5 4 2 8 2 2" xfId="4205" xr:uid="{332A53C4-736B-49D4-9CE1-4B24B61A6AFA}"/>
    <cellStyle name="Normal 5 4 2 8 2 3" xfId="6537" xr:uid="{CC7284B5-35C0-4EF2-86FA-606AC60CECB9}"/>
    <cellStyle name="Normal 5 4 2 8 3" xfId="3035" xr:uid="{91144D0A-80D2-447D-8F50-0B79480FA6C9}"/>
    <cellStyle name="Normal 5 4 2 8 4" xfId="5369" xr:uid="{506F6CDF-0D21-4309-AF31-C72BE6CE6E30}"/>
    <cellStyle name="Normal 5 4 2 9" xfId="1279" xr:uid="{62536FBE-CB8D-445A-9C1D-C3A5414009B0}"/>
    <cellStyle name="Normal 5 4 2 9 2" xfId="3622" xr:uid="{5BC6E8E2-55EE-443A-9F49-9B919FA03ABE}"/>
    <cellStyle name="Normal 5 4 2 9 3" xfId="5954" xr:uid="{3BFC3315-AA50-43EB-8B07-2A3724CC26BE}"/>
    <cellStyle name="Normal 5 4 3" xfId="110" xr:uid="{D15C489C-7102-4D35-8C2D-FB3A6D1085C6}"/>
    <cellStyle name="Normal 5 4 3 2" xfId="151" xr:uid="{2DB361ED-B1E9-4C5E-A66C-98C50E02F2BB}"/>
    <cellStyle name="Normal 5 4 3 2 2" xfId="313" xr:uid="{D6A7D4D9-1034-4046-94CC-3431356A317F}"/>
    <cellStyle name="Normal 5 4 3 2 2 2" xfId="599" xr:uid="{4AA05510-8A36-49E0-8460-9D2099A5A48F}"/>
    <cellStyle name="Normal 5 4 3 2 2 2 2" xfId="1190" xr:uid="{E115DF57-8E2E-41A7-BB5E-42B52D294A74}"/>
    <cellStyle name="Normal 5 4 3 2 2 2 2 2" xfId="2365" xr:uid="{7CA0FD41-B0E7-46AE-BCFA-3C6005EE6809}"/>
    <cellStyle name="Normal 5 4 3 2 2 2 2 2 2" xfId="4708" xr:uid="{7FB5D985-DB93-4454-8FB9-81BC4FAF1A07}"/>
    <cellStyle name="Normal 5 4 3 2 2 2 2 2 3" xfId="7040" xr:uid="{811737BE-5492-4FDD-A3C5-E3263DD518BA}"/>
    <cellStyle name="Normal 5 4 3 2 2 2 2 3" xfId="3538" xr:uid="{FA2C1DBF-466B-4AF1-9D19-1F583B589C2B}"/>
    <cellStyle name="Normal 5 4 3 2 2 2 2 4" xfId="5872" xr:uid="{D116A727-E650-4276-B5CC-CA5B787D3633}"/>
    <cellStyle name="Normal 5 4 3 2 2 2 3" xfId="1782" xr:uid="{B398BCA6-E809-4DBB-AA21-923F89FB6A6B}"/>
    <cellStyle name="Normal 5 4 3 2 2 2 3 2" xfId="4125" xr:uid="{4070D15C-FEF8-413B-A3A3-8E754FA5D58C}"/>
    <cellStyle name="Normal 5 4 3 2 2 2 3 3" xfId="6457" xr:uid="{01F291D8-5817-4D06-8E6E-57BDC7693989}"/>
    <cellStyle name="Normal 5 4 3 2 2 2 4" xfId="2955" xr:uid="{2AE8DB7D-9608-4AC9-AD9C-4C01DAADBF95}"/>
    <cellStyle name="Normal 5 4 3 2 2 2 5" xfId="5289" xr:uid="{37E45BF5-2196-4A93-87CC-ED814BC9AD02}"/>
    <cellStyle name="Normal 5 4 3 2 2 3" xfId="904" xr:uid="{753FDD13-FBBB-4BD8-9BAF-7F808AFBD843}"/>
    <cellStyle name="Normal 5 4 3 2 2 3 2" xfId="2079" xr:uid="{A6A33541-4951-4EE7-8B3F-52E35E45D9D9}"/>
    <cellStyle name="Normal 5 4 3 2 2 3 2 2" xfId="4422" xr:uid="{958136F1-3AAC-4467-9A20-4BDA0718DCE1}"/>
    <cellStyle name="Normal 5 4 3 2 2 3 2 3" xfId="6754" xr:uid="{2C532970-7B3A-4525-9413-73ABA9E04C02}"/>
    <cellStyle name="Normal 5 4 3 2 2 3 3" xfId="3252" xr:uid="{EFFA29C0-C060-41E6-A30A-BCCB4C630A42}"/>
    <cellStyle name="Normal 5 4 3 2 2 3 4" xfId="5586" xr:uid="{E2EEAA2A-6305-45C2-827C-00329BE6CB3E}"/>
    <cellStyle name="Normal 5 4 3 2 2 4" xfId="1496" xr:uid="{5E4D0655-C1E2-49C2-8DDA-D7B9DCF1D881}"/>
    <cellStyle name="Normal 5 4 3 2 2 4 2" xfId="3839" xr:uid="{AA25C623-9ACA-4B6C-BCCA-266A4DC822E7}"/>
    <cellStyle name="Normal 5 4 3 2 2 4 3" xfId="6171" xr:uid="{2F54C236-5CE2-4C8D-B06B-5C6B3A1D385C}"/>
    <cellStyle name="Normal 5 4 3 2 2 5" xfId="2669" xr:uid="{A0E8FBCA-3808-4471-A6C0-A9B0F53B277E}"/>
    <cellStyle name="Normal 5 4 3 2 2 6" xfId="5003" xr:uid="{A3B5B6F7-F74F-4DFE-8D65-C615E305B7DB}"/>
    <cellStyle name="Normal 5 4 3 2 3" xfId="437" xr:uid="{0C0FEE26-3382-494E-BB3F-B8038B15132A}"/>
    <cellStyle name="Normal 5 4 3 2 3 2" xfId="1028" xr:uid="{D75AC7C4-55BF-40D3-9836-9037F0297C8B}"/>
    <cellStyle name="Normal 5 4 3 2 3 2 2" xfId="2203" xr:uid="{8AB62E5D-04BF-4C08-8C46-0242E752098E}"/>
    <cellStyle name="Normal 5 4 3 2 3 2 2 2" xfId="4546" xr:uid="{E8238F9A-D8A3-41F0-BB43-44D56856A7EB}"/>
    <cellStyle name="Normal 5 4 3 2 3 2 2 3" xfId="6878" xr:uid="{53735CB7-DB6C-4B4E-A5DE-FAAB156C4BE5}"/>
    <cellStyle name="Normal 5 4 3 2 3 2 3" xfId="3376" xr:uid="{F3A1CA32-021A-4087-8911-DF688B963BF9}"/>
    <cellStyle name="Normal 5 4 3 2 3 2 4" xfId="5710" xr:uid="{FD1996CE-715F-4C6C-B059-B6DC30CD20F5}"/>
    <cellStyle name="Normal 5 4 3 2 3 3" xfId="1620" xr:uid="{4C2CCBB9-D300-4579-9877-BC13D68E55C6}"/>
    <cellStyle name="Normal 5 4 3 2 3 3 2" xfId="3963" xr:uid="{897F505F-0666-4804-B6B7-F711FC24EFAF}"/>
    <cellStyle name="Normal 5 4 3 2 3 3 3" xfId="6295" xr:uid="{BE1C5B6F-175B-4E47-B269-1E83A3E50F07}"/>
    <cellStyle name="Normal 5 4 3 2 3 4" xfId="2793" xr:uid="{FEB71008-371F-4A0F-9D8C-11FCC8C2EBEB}"/>
    <cellStyle name="Normal 5 4 3 2 3 5" xfId="5127" xr:uid="{E67107BF-9CD7-4F03-8380-7AC1D7D8C31E}"/>
    <cellStyle name="Normal 5 4 3 2 4" xfId="742" xr:uid="{31AE877D-82E1-4660-9135-C4AFC65E6BFE}"/>
    <cellStyle name="Normal 5 4 3 2 4 2" xfId="1917" xr:uid="{75562D95-0091-475C-B09C-7D9B7FB1AC04}"/>
    <cellStyle name="Normal 5 4 3 2 4 2 2" xfId="4260" xr:uid="{CABB2293-6C24-43EA-A6A3-F2B851CC946A}"/>
    <cellStyle name="Normal 5 4 3 2 4 2 3" xfId="6592" xr:uid="{08A633FC-87D1-4517-BD18-2B55FC547840}"/>
    <cellStyle name="Normal 5 4 3 2 4 3" xfId="3090" xr:uid="{2A4333EC-C403-4C6B-BE35-866BB579050D}"/>
    <cellStyle name="Normal 5 4 3 2 4 4" xfId="5424" xr:uid="{864301FF-ADC0-4AD1-A6B2-B7CF059F9EB2}"/>
    <cellStyle name="Normal 5 4 3 2 5" xfId="1334" xr:uid="{ABB2983A-A1FB-43D3-82A3-ADD10F9BC990}"/>
    <cellStyle name="Normal 5 4 3 2 5 2" xfId="3677" xr:uid="{DC71F900-A99D-4BA8-90F8-DC346DE74139}"/>
    <cellStyle name="Normal 5 4 3 2 5 3" xfId="6009" xr:uid="{D35D8B99-397D-41A3-94A7-AE876CCB127F}"/>
    <cellStyle name="Normal 5 4 3 2 6" xfId="2507" xr:uid="{4994C1D0-D4D6-4F66-B346-57CF2E055DE3}"/>
    <cellStyle name="Normal 5 4 3 2 7" xfId="4841" xr:uid="{890E1799-8131-4CE7-BC8E-1962F4D5B8EB}"/>
    <cellStyle name="Normal 5 4 3 3" xfId="272" xr:uid="{662DBF16-ECAF-489E-B933-66CFA186740B}"/>
    <cellStyle name="Normal 5 4 3 3 2" xfId="558" xr:uid="{5098C419-5980-45E2-AAFF-02D92AB6070E}"/>
    <cellStyle name="Normal 5 4 3 3 2 2" xfId="1149" xr:uid="{D582CE6C-7A49-4723-9E65-A0E8EA91331D}"/>
    <cellStyle name="Normal 5 4 3 3 2 2 2" xfId="2324" xr:uid="{064FB956-EC3B-4BC7-A83C-CFF625A45486}"/>
    <cellStyle name="Normal 5 4 3 3 2 2 2 2" xfId="4667" xr:uid="{7813963C-B900-4914-9439-35FE305AEE55}"/>
    <cellStyle name="Normal 5 4 3 3 2 2 2 3" xfId="6999" xr:uid="{E3AD640A-B3B9-4E47-86CE-15161ACE176C}"/>
    <cellStyle name="Normal 5 4 3 3 2 2 3" xfId="3497" xr:uid="{300485B0-D689-4ECA-94A9-D2C24A2E7913}"/>
    <cellStyle name="Normal 5 4 3 3 2 2 4" xfId="5831" xr:uid="{783FAB3F-493A-4CBF-A5DB-252E94332F84}"/>
    <cellStyle name="Normal 5 4 3 3 2 3" xfId="1741" xr:uid="{688F0D4E-0F85-454A-B49B-A9F62BCC03EB}"/>
    <cellStyle name="Normal 5 4 3 3 2 3 2" xfId="4084" xr:uid="{6D60ED2F-31EB-4186-998C-0B11F3EC45F4}"/>
    <cellStyle name="Normal 5 4 3 3 2 3 3" xfId="6416" xr:uid="{39D058D5-84F0-42B0-8A31-7AA16C5A57DA}"/>
    <cellStyle name="Normal 5 4 3 3 2 4" xfId="2914" xr:uid="{A7CE8154-C3B3-4F3B-AFF7-3F8456340492}"/>
    <cellStyle name="Normal 5 4 3 3 2 5" xfId="5248" xr:uid="{0C6621CA-7C0F-481A-BDBE-6D05DDCE7790}"/>
    <cellStyle name="Normal 5 4 3 3 3" xfId="863" xr:uid="{CE8F3942-A24C-4CAA-835E-BDC533CE7EBA}"/>
    <cellStyle name="Normal 5 4 3 3 3 2" xfId="2038" xr:uid="{CD90F758-AA8E-495F-8E2D-91D46F56F159}"/>
    <cellStyle name="Normal 5 4 3 3 3 2 2" xfId="4381" xr:uid="{6041DB8C-238B-4B1E-9158-AF89326A2937}"/>
    <cellStyle name="Normal 5 4 3 3 3 2 3" xfId="6713" xr:uid="{BDE114BC-06DD-4578-B4F5-189754CB99B3}"/>
    <cellStyle name="Normal 5 4 3 3 3 3" xfId="3211" xr:uid="{90B8BB6E-035E-4C01-AC7A-3D5B42633E65}"/>
    <cellStyle name="Normal 5 4 3 3 3 4" xfId="5545" xr:uid="{1563D367-7865-4E0D-8F30-BAAE1D9CF335}"/>
    <cellStyle name="Normal 5 4 3 3 4" xfId="1455" xr:uid="{F86C6077-7C0F-4B65-B837-A5039CA36022}"/>
    <cellStyle name="Normal 5 4 3 3 4 2" xfId="3798" xr:uid="{B1F7658B-EC9C-4985-AA80-BF9447A61522}"/>
    <cellStyle name="Normal 5 4 3 3 4 3" xfId="6130" xr:uid="{EB4536DB-335A-4AF0-B440-7B7D426DC0CA}"/>
    <cellStyle name="Normal 5 4 3 3 5" xfId="2628" xr:uid="{EDAE3841-F5BA-430B-B1BE-3EB2851BCD23}"/>
    <cellStyle name="Normal 5 4 3 3 6" xfId="4962" xr:uid="{57081ED7-5E6C-46F1-8F1A-DE16403CDB11}"/>
    <cellStyle name="Normal 5 4 3 4" xfId="218" xr:uid="{550BF25C-856D-434D-9AED-F034041A07C5}"/>
    <cellStyle name="Normal 5 4 3 4 2" xfId="504" xr:uid="{E0261ABE-F9A8-4A10-82E4-E880E7633D2E}"/>
    <cellStyle name="Normal 5 4 3 4 2 2" xfId="1095" xr:uid="{3BFC2C2E-36A4-457C-A0BB-471B959C9641}"/>
    <cellStyle name="Normal 5 4 3 4 2 2 2" xfId="2270" xr:uid="{AFE6C81F-420E-4169-8B44-A385AB5044EA}"/>
    <cellStyle name="Normal 5 4 3 4 2 2 2 2" xfId="4613" xr:uid="{29212CA2-7E3C-47CD-9549-F9BF34F26FD0}"/>
    <cellStyle name="Normal 5 4 3 4 2 2 2 3" xfId="6945" xr:uid="{D106094F-5185-4F7E-A7CF-CDFDE0DE6B70}"/>
    <cellStyle name="Normal 5 4 3 4 2 2 3" xfId="3443" xr:uid="{4F01DDDC-ED96-4769-8DDC-42341F77B948}"/>
    <cellStyle name="Normal 5 4 3 4 2 2 4" xfId="5777" xr:uid="{4453FE6D-D11F-47DF-84A2-D423C1253CCB}"/>
    <cellStyle name="Normal 5 4 3 4 2 3" xfId="1687" xr:uid="{43BDD838-734D-4F91-B762-18EE3869F54A}"/>
    <cellStyle name="Normal 5 4 3 4 2 3 2" xfId="4030" xr:uid="{67012AD6-647F-4587-963E-6C7FA6CCB92C}"/>
    <cellStyle name="Normal 5 4 3 4 2 3 3" xfId="6362" xr:uid="{1C374EDC-8203-4CA0-B2DF-ECE42D4A1045}"/>
    <cellStyle name="Normal 5 4 3 4 2 4" xfId="2860" xr:uid="{3791DE87-A1F4-4269-93BF-EBDDD7AC9AC1}"/>
    <cellStyle name="Normal 5 4 3 4 2 5" xfId="5194" xr:uid="{E1C5FE0B-CC41-4072-9CA5-0DADEB2ADDF3}"/>
    <cellStyle name="Normal 5 4 3 4 3" xfId="809" xr:uid="{BC90419C-692F-4763-B8A1-B23D6E3295D1}"/>
    <cellStyle name="Normal 5 4 3 4 3 2" xfId="1984" xr:uid="{5717BEEB-9B3F-4681-86C4-52F720A6460D}"/>
    <cellStyle name="Normal 5 4 3 4 3 2 2" xfId="4327" xr:uid="{98FFB949-0F8F-4B26-936B-140DB679A407}"/>
    <cellStyle name="Normal 5 4 3 4 3 2 3" xfId="6659" xr:uid="{3819CAAA-61CE-4BCF-8BDC-E2FDFBE0F533}"/>
    <cellStyle name="Normal 5 4 3 4 3 3" xfId="3157" xr:uid="{36944EFC-45FB-4CD6-A8BB-58667E2830A1}"/>
    <cellStyle name="Normal 5 4 3 4 3 4" xfId="5491" xr:uid="{5E51028B-ECD7-4205-87D3-9D9984388F14}"/>
    <cellStyle name="Normal 5 4 3 4 4" xfId="1401" xr:uid="{C79D314E-5F67-43B8-A840-2E0544F5522B}"/>
    <cellStyle name="Normal 5 4 3 4 4 2" xfId="3744" xr:uid="{EA471B3E-1718-4107-80DE-8831D97CF105}"/>
    <cellStyle name="Normal 5 4 3 4 4 3" xfId="6076" xr:uid="{1592F048-46C0-4A7A-9BFF-94E8AA4EFEF4}"/>
    <cellStyle name="Normal 5 4 3 4 5" xfId="2574" xr:uid="{6F3650BE-B35B-4DD2-B34B-27D7A0AB4B6A}"/>
    <cellStyle name="Normal 5 4 3 4 6" xfId="4908" xr:uid="{37B71250-CD3F-4B45-8446-D6C6F050598E}"/>
    <cellStyle name="Normal 5 4 3 5" xfId="396" xr:uid="{C97D1473-ACA0-40B4-A7D2-D1429A953A60}"/>
    <cellStyle name="Normal 5 4 3 5 2" xfId="987" xr:uid="{9B14A37C-BCC2-47C8-875F-5B74FC255B85}"/>
    <cellStyle name="Normal 5 4 3 5 2 2" xfId="2162" xr:uid="{C85B0A21-7435-4786-BEB0-04CDD51FD1CB}"/>
    <cellStyle name="Normal 5 4 3 5 2 2 2" xfId="4505" xr:uid="{970B282B-975A-47FC-B798-6FD8150084B4}"/>
    <cellStyle name="Normal 5 4 3 5 2 2 3" xfId="6837" xr:uid="{B9B7D8E3-6B54-4A14-B123-0C62CC11C606}"/>
    <cellStyle name="Normal 5 4 3 5 2 3" xfId="3335" xr:uid="{F70781CD-BE68-441B-9C67-D7B7CB3A1D85}"/>
    <cellStyle name="Normal 5 4 3 5 2 4" xfId="5669" xr:uid="{DB400853-508D-42A8-B894-C1C485E63996}"/>
    <cellStyle name="Normal 5 4 3 5 3" xfId="1579" xr:uid="{F03B8BCF-5B8E-4469-95B4-0B4EB0E58A24}"/>
    <cellStyle name="Normal 5 4 3 5 3 2" xfId="3922" xr:uid="{DAF6C08F-BD7D-46FB-8776-2A755DBB19EE}"/>
    <cellStyle name="Normal 5 4 3 5 3 3" xfId="6254" xr:uid="{79A8F41D-B2F3-4FD1-ABB9-484CAAAEA271}"/>
    <cellStyle name="Normal 5 4 3 5 4" xfId="2752" xr:uid="{8ABB5016-A3B1-4FAE-88C0-DDCD47DA4244}"/>
    <cellStyle name="Normal 5 4 3 5 5" xfId="5086" xr:uid="{ABAE5590-D7C7-4ABE-A073-3B2805FEF909}"/>
    <cellStyle name="Normal 5 4 3 6" xfId="701" xr:uid="{676A76C0-50BB-4DD2-9EA1-FFBCE5F73076}"/>
    <cellStyle name="Normal 5 4 3 6 2" xfId="1876" xr:uid="{77FCEB92-F236-4B95-9001-B76ABE996056}"/>
    <cellStyle name="Normal 5 4 3 6 2 2" xfId="4219" xr:uid="{462FF0FB-1641-446E-8571-EB06754AE33A}"/>
    <cellStyle name="Normal 5 4 3 6 2 3" xfId="6551" xr:uid="{2881F0BF-D7D2-4B8A-A5E6-CABB6BB1FB9E}"/>
    <cellStyle name="Normal 5 4 3 6 3" xfId="3049" xr:uid="{F3104ADA-DE8D-4D7F-8817-85A5E0D07553}"/>
    <cellStyle name="Normal 5 4 3 6 4" xfId="5383" xr:uid="{1970164A-CA40-4420-8015-24F252057065}"/>
    <cellStyle name="Normal 5 4 3 7" xfId="1293" xr:uid="{2B079607-92C8-49EF-92B8-76BA02AAA18F}"/>
    <cellStyle name="Normal 5 4 3 7 2" xfId="3636" xr:uid="{6149C79A-C40E-4B63-8D26-AF1BEFAFB705}"/>
    <cellStyle name="Normal 5 4 3 7 3" xfId="5968" xr:uid="{383D409D-087B-4485-B190-18F3E9F18D31}"/>
    <cellStyle name="Normal 5 4 3 8" xfId="2466" xr:uid="{C6B5809F-5DA4-4CD7-8FA9-CBB155CE36C8}"/>
    <cellStyle name="Normal 5 4 3 9" xfId="4800" xr:uid="{5ADB74ED-8BF9-4CA3-8CAE-06518FC5FEDF}"/>
    <cellStyle name="Normal 5 4 4" xfId="137" xr:uid="{CE14E11E-8954-4DD3-A5C0-1D235A519009}"/>
    <cellStyle name="Normal 5 4 4 2" xfId="299" xr:uid="{192F41BC-C974-4EDC-823B-AFA11D337730}"/>
    <cellStyle name="Normal 5 4 4 2 2" xfId="585" xr:uid="{958682BE-7D21-47A7-BB97-AAF120E45668}"/>
    <cellStyle name="Normal 5 4 4 2 2 2" xfId="1176" xr:uid="{716E9705-934C-467B-8C91-0CE2EBC4294B}"/>
    <cellStyle name="Normal 5 4 4 2 2 2 2" xfId="2351" xr:uid="{43633AB1-6419-41AE-BCE2-108E0E49E052}"/>
    <cellStyle name="Normal 5 4 4 2 2 2 2 2" xfId="4694" xr:uid="{42C65EC3-CBD1-433D-868B-0E35135E2D59}"/>
    <cellStyle name="Normal 5 4 4 2 2 2 2 3" xfId="7026" xr:uid="{3C0BEF06-650E-4657-AB86-3512264B681F}"/>
    <cellStyle name="Normal 5 4 4 2 2 2 3" xfId="3524" xr:uid="{9EF7660D-ACB0-423D-B782-2691ACDF9186}"/>
    <cellStyle name="Normal 5 4 4 2 2 2 4" xfId="5858" xr:uid="{297E88B1-E40C-4085-8731-79F58FDB6BE4}"/>
    <cellStyle name="Normal 5 4 4 2 2 3" xfId="1768" xr:uid="{076F2702-E9AD-439C-AB9F-1362060B5E52}"/>
    <cellStyle name="Normal 5 4 4 2 2 3 2" xfId="4111" xr:uid="{B64E33D8-D4D1-4D95-BF52-6D3D0F6771AE}"/>
    <cellStyle name="Normal 5 4 4 2 2 3 3" xfId="6443" xr:uid="{191E60CE-AC75-4437-9B6A-611A35210645}"/>
    <cellStyle name="Normal 5 4 4 2 2 4" xfId="2941" xr:uid="{73B85144-695E-44D4-A13C-98137E006A86}"/>
    <cellStyle name="Normal 5 4 4 2 2 5" xfId="5275" xr:uid="{CAFFC89A-19A4-4E56-B662-DF33F62E3BD6}"/>
    <cellStyle name="Normal 5 4 4 2 3" xfId="890" xr:uid="{11FC1675-0D1F-4343-92DB-95BCE2475616}"/>
    <cellStyle name="Normal 5 4 4 2 3 2" xfId="2065" xr:uid="{84E5195E-5D69-4448-979F-B5EBC7905988}"/>
    <cellStyle name="Normal 5 4 4 2 3 2 2" xfId="4408" xr:uid="{F0147DBC-B548-4008-84F6-AE35D645F1C6}"/>
    <cellStyle name="Normal 5 4 4 2 3 2 3" xfId="6740" xr:uid="{C23DB3FC-FCC6-43D5-B1B0-7F7B4AF36612}"/>
    <cellStyle name="Normal 5 4 4 2 3 3" xfId="3238" xr:uid="{13904E7C-9216-4AC4-AAB3-BD82CE01311C}"/>
    <cellStyle name="Normal 5 4 4 2 3 4" xfId="5572" xr:uid="{512FC21A-5887-42B7-80D1-49ABF5D625D5}"/>
    <cellStyle name="Normal 5 4 4 2 4" xfId="1482" xr:uid="{6136A955-EC2A-4B78-A031-168D6482CE08}"/>
    <cellStyle name="Normal 5 4 4 2 4 2" xfId="3825" xr:uid="{6207647F-A1B7-4DCD-B8AD-90A14740DD4E}"/>
    <cellStyle name="Normal 5 4 4 2 4 3" xfId="6157" xr:uid="{BFDC553E-C496-41B9-968F-892A3F78D0F3}"/>
    <cellStyle name="Normal 5 4 4 2 5" xfId="2655" xr:uid="{DB8A0A72-E0C2-4446-B258-8F65B2A857EF}"/>
    <cellStyle name="Normal 5 4 4 2 6" xfId="4989" xr:uid="{6BF758C1-1EA1-4A3E-9C16-C2305DA2987A}"/>
    <cellStyle name="Normal 5 4 4 3" xfId="423" xr:uid="{2245739E-081E-4366-8546-E5B4E686D3C0}"/>
    <cellStyle name="Normal 5 4 4 3 2" xfId="1014" xr:uid="{C8F1EBEB-65EC-484F-9C65-3C0BD6DA0B9D}"/>
    <cellStyle name="Normal 5 4 4 3 2 2" xfId="2189" xr:uid="{7CC3B9BD-E151-44B2-8111-4DABC4CCC64D}"/>
    <cellStyle name="Normal 5 4 4 3 2 2 2" xfId="4532" xr:uid="{E9DE97B5-52F3-410A-A3A3-35D25BB9ECB0}"/>
    <cellStyle name="Normal 5 4 4 3 2 2 3" xfId="6864" xr:uid="{2D2D311A-B7F8-41D3-A73C-A8F690E8224F}"/>
    <cellStyle name="Normal 5 4 4 3 2 3" xfId="3362" xr:uid="{A4B2D3BD-8249-4362-9A80-09333F3077B1}"/>
    <cellStyle name="Normal 5 4 4 3 2 4" xfId="5696" xr:uid="{440C1C45-19B4-4124-9AE2-F95A03E35D16}"/>
    <cellStyle name="Normal 5 4 4 3 3" xfId="1606" xr:uid="{70809312-6641-4197-9846-D0A518624944}"/>
    <cellStyle name="Normal 5 4 4 3 3 2" xfId="3949" xr:uid="{55DD859E-0155-4F11-A8A3-C4DDE7A9C352}"/>
    <cellStyle name="Normal 5 4 4 3 3 3" xfId="6281" xr:uid="{D1345645-3846-4124-ABA3-97A45E933067}"/>
    <cellStyle name="Normal 5 4 4 3 4" xfId="2779" xr:uid="{95C5B7C7-6D3B-4A50-BD84-9A0C438CACF3}"/>
    <cellStyle name="Normal 5 4 4 3 5" xfId="5113" xr:uid="{6FC81681-329A-4C32-A9E6-80A0C40E5493}"/>
    <cellStyle name="Normal 5 4 4 4" xfId="728" xr:uid="{73623DD1-D73B-42CC-8F57-939019B12F09}"/>
    <cellStyle name="Normal 5 4 4 4 2" xfId="1903" xr:uid="{986E115B-22C0-4B08-BDB5-CF7180C18600}"/>
    <cellStyle name="Normal 5 4 4 4 2 2" xfId="4246" xr:uid="{860083C0-4091-4827-9EDF-16A50A4957EF}"/>
    <cellStyle name="Normal 5 4 4 4 2 3" xfId="6578" xr:uid="{D724F7CE-484A-4EFA-A7E7-61134618ECB6}"/>
    <cellStyle name="Normal 5 4 4 4 3" xfId="3076" xr:uid="{06B1C89F-238C-48BF-97F7-EE86C90DF21F}"/>
    <cellStyle name="Normal 5 4 4 4 4" xfId="5410" xr:uid="{35D54805-2003-410D-AD44-22E6F4607068}"/>
    <cellStyle name="Normal 5 4 4 5" xfId="1320" xr:uid="{67ED88F7-E36E-4C6E-8E57-79A456D2BDEA}"/>
    <cellStyle name="Normal 5 4 4 5 2" xfId="3663" xr:uid="{1F29164E-67D9-442F-8DF8-1EE361A28B94}"/>
    <cellStyle name="Normal 5 4 4 5 3" xfId="5995" xr:uid="{51940088-DCE6-4208-8783-3D7AA167CDBC}"/>
    <cellStyle name="Normal 5 4 4 6" xfId="2493" xr:uid="{E39FA7F0-A44F-47EA-B580-60405E5D373F}"/>
    <cellStyle name="Normal 5 4 4 7" xfId="4827" xr:uid="{7FDE478C-7E70-46B0-9F22-E142EC9679B4}"/>
    <cellStyle name="Normal 5 4 5" xfId="178" xr:uid="{3F81716C-3437-4534-BD10-45491270408B}"/>
    <cellStyle name="Normal 5 4 5 2" xfId="245" xr:uid="{D2630771-8C17-4FA4-95AC-43D0097A3563}"/>
    <cellStyle name="Normal 5 4 5 2 2" xfId="531" xr:uid="{301EB867-2821-430F-AF77-B4D16D0BE229}"/>
    <cellStyle name="Normal 5 4 5 2 2 2" xfId="1122" xr:uid="{F494F0A2-1FC7-4199-8800-D13C72F26205}"/>
    <cellStyle name="Normal 5 4 5 2 2 2 2" xfId="2297" xr:uid="{0F137FA0-D870-43AF-8CD0-26A5CFD9D2DD}"/>
    <cellStyle name="Normal 5 4 5 2 2 2 2 2" xfId="4640" xr:uid="{79A7FE44-490F-469A-ADFB-3459DCD5E9CA}"/>
    <cellStyle name="Normal 5 4 5 2 2 2 2 3" xfId="6972" xr:uid="{DE90C7DC-EE22-4C7E-B922-E504AB37423E}"/>
    <cellStyle name="Normal 5 4 5 2 2 2 3" xfId="3470" xr:uid="{6E9255DE-E71B-4FD4-BEF5-2DC005F58C78}"/>
    <cellStyle name="Normal 5 4 5 2 2 2 4" xfId="5804" xr:uid="{7A7D0892-1E55-4C24-B461-DB8C912BE0DA}"/>
    <cellStyle name="Normal 5 4 5 2 2 3" xfId="1714" xr:uid="{1F156F9E-8392-4633-982D-817AEFDE3779}"/>
    <cellStyle name="Normal 5 4 5 2 2 3 2" xfId="4057" xr:uid="{C2F24122-8D9E-4AE5-AE5C-9E8D5712EA92}"/>
    <cellStyle name="Normal 5 4 5 2 2 3 3" xfId="6389" xr:uid="{D3490009-6064-447B-94AC-C3555429C1D7}"/>
    <cellStyle name="Normal 5 4 5 2 2 4" xfId="2887" xr:uid="{CE3E9520-94A3-4E71-8BCD-0A01948C6B6D}"/>
    <cellStyle name="Normal 5 4 5 2 2 5" xfId="5221" xr:uid="{54CD0D82-3858-41F0-AC6E-A2B06EBB3502}"/>
    <cellStyle name="Normal 5 4 5 2 3" xfId="836" xr:uid="{43920469-A4A8-45CB-B317-12A7945109EF}"/>
    <cellStyle name="Normal 5 4 5 2 3 2" xfId="2011" xr:uid="{3C9AA44C-98CB-4B4F-A28F-9290A65BE47B}"/>
    <cellStyle name="Normal 5 4 5 2 3 2 2" xfId="4354" xr:uid="{1A930FF0-D551-4AC8-AC69-68E462819D8E}"/>
    <cellStyle name="Normal 5 4 5 2 3 2 3" xfId="6686" xr:uid="{82FE2AA9-58C0-4327-BA1B-E651B6614F15}"/>
    <cellStyle name="Normal 5 4 5 2 3 3" xfId="3184" xr:uid="{4C912B58-7733-46F7-904F-5DF7E86D358C}"/>
    <cellStyle name="Normal 5 4 5 2 3 4" xfId="5518" xr:uid="{6DF86E21-083D-4790-B76E-669A3C062903}"/>
    <cellStyle name="Normal 5 4 5 2 4" xfId="1428" xr:uid="{BECCC639-5077-49A1-A710-5BAD0071A95D}"/>
    <cellStyle name="Normal 5 4 5 2 4 2" xfId="3771" xr:uid="{F09380AA-BA87-49C8-8834-800C3643541E}"/>
    <cellStyle name="Normal 5 4 5 2 4 3" xfId="6103" xr:uid="{413178B1-426C-425C-8F94-B532D12BBC97}"/>
    <cellStyle name="Normal 5 4 5 2 5" xfId="2601" xr:uid="{06A7AEE4-E88E-43C2-B378-431139352B1C}"/>
    <cellStyle name="Normal 5 4 5 2 6" xfId="4935" xr:uid="{EBE06D00-E469-4A52-B838-A70FE8AC002D}"/>
    <cellStyle name="Normal 5 4 5 3" xfId="464" xr:uid="{83EB1533-20FC-46AC-91B6-FB49457A99D8}"/>
    <cellStyle name="Normal 5 4 5 3 2" xfId="1055" xr:uid="{4819CF76-D4AF-4FDA-A8FE-D95B5ED3AC19}"/>
    <cellStyle name="Normal 5 4 5 3 2 2" xfId="2230" xr:uid="{E55BFBB8-564D-44F4-9A2A-F5261AA581DC}"/>
    <cellStyle name="Normal 5 4 5 3 2 2 2" xfId="4573" xr:uid="{9D2FB391-5882-4161-85A4-DC7F12504DB6}"/>
    <cellStyle name="Normal 5 4 5 3 2 2 3" xfId="6905" xr:uid="{0DA38403-0AFF-4A1B-8F61-0FBDCBBA7D8E}"/>
    <cellStyle name="Normal 5 4 5 3 2 3" xfId="3403" xr:uid="{FEC2A9FC-3481-4126-987F-D68CD3392252}"/>
    <cellStyle name="Normal 5 4 5 3 2 4" xfId="5737" xr:uid="{5235EB68-DEA3-40D6-9068-DF6A96C35199}"/>
    <cellStyle name="Normal 5 4 5 3 3" xfId="1647" xr:uid="{E6EF5C86-FE38-4BCD-AD63-7BB3E41270DB}"/>
    <cellStyle name="Normal 5 4 5 3 3 2" xfId="3990" xr:uid="{4BEC1DD0-3859-457C-973E-07CB0B3DDF6B}"/>
    <cellStyle name="Normal 5 4 5 3 3 3" xfId="6322" xr:uid="{DEC11944-B12B-4793-8CAD-193D949051E6}"/>
    <cellStyle name="Normal 5 4 5 3 4" xfId="2820" xr:uid="{FD0B37B4-9BFF-483C-B396-CAE701D030B5}"/>
    <cellStyle name="Normal 5 4 5 3 5" xfId="5154" xr:uid="{DDE9A600-958D-4E27-86AB-18EAFAAA47F9}"/>
    <cellStyle name="Normal 5 4 5 4" xfId="769" xr:uid="{922C24A2-031E-4230-A52F-E9306114F68D}"/>
    <cellStyle name="Normal 5 4 5 4 2" xfId="1944" xr:uid="{D8E9A319-664F-4633-B1DD-E979F22A961C}"/>
    <cellStyle name="Normal 5 4 5 4 2 2" xfId="4287" xr:uid="{77153E36-856F-4537-93E2-61C0572DC79D}"/>
    <cellStyle name="Normal 5 4 5 4 2 3" xfId="6619" xr:uid="{D5C0CF3A-77F6-4777-8614-4D5FAB7BF113}"/>
    <cellStyle name="Normal 5 4 5 4 3" xfId="3117" xr:uid="{9537991C-6C0C-4398-A813-AFDA25B27FE2}"/>
    <cellStyle name="Normal 5 4 5 4 4" xfId="5451" xr:uid="{31563EAC-D32C-4930-B8E3-220F5B0EC94C}"/>
    <cellStyle name="Normal 5 4 5 5" xfId="1361" xr:uid="{A4608A1A-224D-42E5-8C2B-D3B68EFB6FA2}"/>
    <cellStyle name="Normal 5 4 5 5 2" xfId="3704" xr:uid="{F25386C3-BBA1-4C39-A025-720E92F0554B}"/>
    <cellStyle name="Normal 5 4 5 5 3" xfId="6036" xr:uid="{981D80F0-B397-4882-8BEC-E0497CADAEBE}"/>
    <cellStyle name="Normal 5 4 5 6" xfId="2534" xr:uid="{C96B9E08-D4A0-491C-B799-DE05FCC0279F}"/>
    <cellStyle name="Normal 5 4 5 7" xfId="4868" xr:uid="{24453294-3635-42E0-8D66-B6A10AA81117}"/>
    <cellStyle name="Normal 5 4 6" xfId="345" xr:uid="{EA87614D-8F01-4397-AD34-7AF9BF0E28C0}"/>
    <cellStyle name="Normal 5 4 6 2" xfId="631" xr:uid="{591716E2-5A3F-4F0E-924C-0D8F95801A74}"/>
    <cellStyle name="Normal 5 4 6 2 2" xfId="1222" xr:uid="{F0904BA4-F7B4-4A5B-BACA-3AE6333BFA26}"/>
    <cellStyle name="Normal 5 4 6 2 2 2" xfId="2397" xr:uid="{C139BCBD-1304-4B0A-832C-F93D19C733A9}"/>
    <cellStyle name="Normal 5 4 6 2 2 2 2" xfId="4740" xr:uid="{52DCD853-B588-43FD-965A-43490124423F}"/>
    <cellStyle name="Normal 5 4 6 2 2 2 3" xfId="7072" xr:uid="{63BF66D1-F15F-4833-8C27-74CCAA66A5F1}"/>
    <cellStyle name="Normal 5 4 6 2 2 3" xfId="3570" xr:uid="{90562389-1CDE-4F9E-943F-DA32D1D48C5A}"/>
    <cellStyle name="Normal 5 4 6 2 2 4" xfId="5904" xr:uid="{F1A6CD28-DC76-4957-90B9-8D1AD5C4271D}"/>
    <cellStyle name="Normal 5 4 6 2 3" xfId="1814" xr:uid="{F5637108-4028-467F-B7BE-9CF1693361A9}"/>
    <cellStyle name="Normal 5 4 6 2 3 2" xfId="4157" xr:uid="{988E7E1B-1DFD-4A82-893C-AADF0A15CF23}"/>
    <cellStyle name="Normal 5 4 6 2 3 3" xfId="6489" xr:uid="{5CD80855-86DE-473D-85CE-9C16F2E8DE49}"/>
    <cellStyle name="Normal 5 4 6 2 4" xfId="2987" xr:uid="{3A33233A-4487-4216-B1C6-8673EA70162F}"/>
    <cellStyle name="Normal 5 4 6 2 5" xfId="5321" xr:uid="{4E9B8FA1-6E22-4EA1-B95D-50FFD08457B0}"/>
    <cellStyle name="Normal 5 4 6 3" xfId="936" xr:uid="{A9535857-0C1B-455E-9EC9-10D14E42CD23}"/>
    <cellStyle name="Normal 5 4 6 3 2" xfId="2111" xr:uid="{86DAA69B-D237-4D57-A784-C2719CBBC255}"/>
    <cellStyle name="Normal 5 4 6 3 2 2" xfId="4454" xr:uid="{573F4FEB-18F3-4DA3-BACB-E15C921FAF02}"/>
    <cellStyle name="Normal 5 4 6 3 2 3" xfId="6786" xr:uid="{DC42C56B-89D0-4A8A-8CF3-3A281C572C8A}"/>
    <cellStyle name="Normal 5 4 6 3 3" xfId="3284" xr:uid="{1C6C6E15-95D4-4B82-9C4D-BC93550CC8FD}"/>
    <cellStyle name="Normal 5 4 6 3 4" xfId="5618" xr:uid="{6878B454-F10D-47A9-919F-8CA99747DDCB}"/>
    <cellStyle name="Normal 5 4 6 4" xfId="1528" xr:uid="{4F3347E3-9778-406C-9D51-748DB6795BA8}"/>
    <cellStyle name="Normal 5 4 6 4 2" xfId="3871" xr:uid="{3C669177-EE60-4433-8C2B-C31165058709}"/>
    <cellStyle name="Normal 5 4 6 4 3" xfId="6203" xr:uid="{4412F6AB-CD0F-49E1-A321-D5C69511E75D}"/>
    <cellStyle name="Normal 5 4 6 5" xfId="2701" xr:uid="{8C21AB37-E53C-427F-9DC5-E97B47CC020B}"/>
    <cellStyle name="Normal 5 4 6 6" xfId="5035" xr:uid="{182BEA04-B23C-4750-89F8-866327B76103}"/>
    <cellStyle name="Normal 5 4 7" xfId="204" xr:uid="{4229C973-F7C9-44D9-AE83-7420E6C68DE2}"/>
    <cellStyle name="Normal 5 4 7 2" xfId="490" xr:uid="{B73C87CC-52C7-43EC-8FA8-EC0818910512}"/>
    <cellStyle name="Normal 5 4 7 2 2" xfId="1081" xr:uid="{E0DD13F0-8D4D-47AE-8611-E912BEEA995C}"/>
    <cellStyle name="Normal 5 4 7 2 2 2" xfId="2256" xr:uid="{8CF4AB2E-FA24-414D-8A5A-832D0DAC42A5}"/>
    <cellStyle name="Normal 5 4 7 2 2 2 2" xfId="4599" xr:uid="{5B909CFC-58C2-4806-8097-958304E20884}"/>
    <cellStyle name="Normal 5 4 7 2 2 2 3" xfId="6931" xr:uid="{048FCCFD-8674-4C14-9401-62194B4BAD08}"/>
    <cellStyle name="Normal 5 4 7 2 2 3" xfId="3429" xr:uid="{A26D529B-93E2-41E5-B652-D6F528BA4AA2}"/>
    <cellStyle name="Normal 5 4 7 2 2 4" xfId="5763" xr:uid="{A8059B76-C571-4ABF-BA3B-888FE6178556}"/>
    <cellStyle name="Normal 5 4 7 2 3" xfId="1673" xr:uid="{68C69C27-E076-4808-8F15-8BC3E22E76BC}"/>
    <cellStyle name="Normal 5 4 7 2 3 2" xfId="4016" xr:uid="{480D817E-AD64-4367-A60C-5EED6693B1CE}"/>
    <cellStyle name="Normal 5 4 7 2 3 3" xfId="6348" xr:uid="{65BF5B30-BBEC-48A2-96E3-EF58AF5D3D3F}"/>
    <cellStyle name="Normal 5 4 7 2 4" xfId="2846" xr:uid="{2EF8DABB-8951-4EB5-BE35-C1E3148A049B}"/>
    <cellStyle name="Normal 5 4 7 2 5" xfId="5180" xr:uid="{AB099AC9-C7DF-4685-B371-83A7CC3CAFA2}"/>
    <cellStyle name="Normal 5 4 7 3" xfId="795" xr:uid="{80BE3CD7-0314-4E32-B32C-D69605F66F64}"/>
    <cellStyle name="Normal 5 4 7 3 2" xfId="1970" xr:uid="{BD066D2B-D82A-4D2D-A359-D5BB6A7DBAA1}"/>
    <cellStyle name="Normal 5 4 7 3 2 2" xfId="4313" xr:uid="{574757F4-EB4D-46AF-81CF-1A6BE9DE0EE9}"/>
    <cellStyle name="Normal 5 4 7 3 2 3" xfId="6645" xr:uid="{3B28274F-0D3D-45A7-960A-049ACD8CCE2A}"/>
    <cellStyle name="Normal 5 4 7 3 3" xfId="3143" xr:uid="{39B2399F-2858-4AD8-99C6-867749112087}"/>
    <cellStyle name="Normal 5 4 7 3 4" xfId="5477" xr:uid="{7B30CC9F-DDFD-4A04-939F-E86665163D2A}"/>
    <cellStyle name="Normal 5 4 7 4" xfId="1387" xr:uid="{6E9A1993-C2D4-41F2-B322-C1DD871BE3DE}"/>
    <cellStyle name="Normal 5 4 7 4 2" xfId="3730" xr:uid="{60F6690E-BAE2-43F0-B65E-CD66FA62F110}"/>
    <cellStyle name="Normal 5 4 7 4 3" xfId="6062" xr:uid="{409995EC-4313-4F94-878D-252D4FDE1B0A}"/>
    <cellStyle name="Normal 5 4 7 5" xfId="2560" xr:uid="{747B155B-3493-4423-B7E6-1D8719937568}"/>
    <cellStyle name="Normal 5 4 7 6" xfId="4894" xr:uid="{74F68EDC-16E6-428C-8B8F-8575CAEDA78E}"/>
    <cellStyle name="Normal 5 4 8" xfId="369" xr:uid="{14653BB7-2060-4674-B263-ABF4E1BF7B85}"/>
    <cellStyle name="Normal 5 4 8 2" xfId="960" xr:uid="{AD6DDC0B-0443-4453-9CDD-1744C03CC171}"/>
    <cellStyle name="Normal 5 4 8 2 2" xfId="2135" xr:uid="{7C93CCDD-436F-4B77-9B6D-FADE65C37658}"/>
    <cellStyle name="Normal 5 4 8 2 2 2" xfId="4478" xr:uid="{C4F428F8-7E24-45FA-9BFF-E5A1546DE012}"/>
    <cellStyle name="Normal 5 4 8 2 2 3" xfId="6810" xr:uid="{7C126E50-6420-4A96-9069-7EE60E09BD59}"/>
    <cellStyle name="Normal 5 4 8 2 3" xfId="3308" xr:uid="{311842B8-7745-4694-BB8F-6483E3129796}"/>
    <cellStyle name="Normal 5 4 8 2 4" xfId="5642" xr:uid="{BC8B45C5-A01A-4413-86C5-C8E3B814F644}"/>
    <cellStyle name="Normal 5 4 8 3" xfId="1552" xr:uid="{0AD5B170-2B63-4D7D-9915-96B0C9E9676F}"/>
    <cellStyle name="Normal 5 4 8 3 2" xfId="3895" xr:uid="{54A36D73-D2F5-449C-B118-99DA8C502235}"/>
    <cellStyle name="Normal 5 4 8 3 3" xfId="6227" xr:uid="{2A450082-0C7A-4318-A15A-92E91ECFAB45}"/>
    <cellStyle name="Normal 5 4 8 4" xfId="2725" xr:uid="{37B8630D-5DD2-47B5-9350-17594C43F3B3}"/>
    <cellStyle name="Normal 5 4 8 5" xfId="5059" xr:uid="{A12D7C64-7C2C-499C-A790-77A5C9A9B033}"/>
    <cellStyle name="Normal 5 4 9" xfId="674" xr:uid="{F4B9E2B9-0969-4C34-9D1A-B4C3DD9FB4A2}"/>
    <cellStyle name="Normal 5 4 9 2" xfId="1849" xr:uid="{130A8036-7873-4AE5-AA85-BA58C63302FC}"/>
    <cellStyle name="Normal 5 4 9 2 2" xfId="4192" xr:uid="{567970BC-A60E-4F8E-B969-4D34D93D4F1D}"/>
    <cellStyle name="Normal 5 4 9 2 3" xfId="6524" xr:uid="{97FF3711-27CB-4665-9A79-846B2C3FBDED}"/>
    <cellStyle name="Normal 5 4 9 3" xfId="3022" xr:uid="{59773DEE-AF22-4B98-B085-CF350CE343BE}"/>
    <cellStyle name="Normal 5 4 9 4" xfId="5356" xr:uid="{9087AE86-07A0-4CA7-9D24-AB84C97CAB89}"/>
    <cellStyle name="Normal 5 5" xfId="89" xr:uid="{A25CCD2B-850A-4008-8BE2-E429E214D7AC}"/>
    <cellStyle name="Normal 5 5 10" xfId="1272" xr:uid="{B7789CC0-A84F-4794-91B2-F6933429A4FF}"/>
    <cellStyle name="Normal 5 5 10 2" xfId="3615" xr:uid="{5F1F84FA-F399-4889-9944-7141507B3241}"/>
    <cellStyle name="Normal 5 5 10 3" xfId="5947" xr:uid="{DB752585-A224-4C34-9C6F-51EDC0225693}"/>
    <cellStyle name="Normal 5 5 11" xfId="2445" xr:uid="{25C2C8AF-9203-44DD-B4C4-EC7E188137EC}"/>
    <cellStyle name="Normal 5 5 12" xfId="4779" xr:uid="{C2AE7166-0342-4185-9EF2-6D5334ABE556}"/>
    <cellStyle name="Normal 5 5 2" xfId="102" xr:uid="{C34396D3-1372-4CDA-89DB-EC6179CD55D8}"/>
    <cellStyle name="Normal 5 5 2 10" xfId="2458" xr:uid="{50BF9E5B-5719-4A5F-97D5-6AFC54F4741C}"/>
    <cellStyle name="Normal 5 5 2 11" xfId="4792" xr:uid="{C1868EBC-40D0-4F86-9234-B43F0E72322C}"/>
    <cellStyle name="Normal 5 5 2 2" xfId="129" xr:uid="{F0DF9179-FDB1-44A9-BE32-61B049286BE9}"/>
    <cellStyle name="Normal 5 5 2 2 2" xfId="291" xr:uid="{74CECA85-C7AB-4A51-AED2-70DC97162ACC}"/>
    <cellStyle name="Normal 5 5 2 2 2 2" xfId="577" xr:uid="{6DACC8ED-5799-4B56-9432-921B79028F67}"/>
    <cellStyle name="Normal 5 5 2 2 2 2 2" xfId="1168" xr:uid="{B1501C4E-9AC4-439B-AD03-C3902D6BAA27}"/>
    <cellStyle name="Normal 5 5 2 2 2 2 2 2" xfId="2343" xr:uid="{00614020-FDA0-4140-8EBE-E83C3DF39760}"/>
    <cellStyle name="Normal 5 5 2 2 2 2 2 2 2" xfId="4686" xr:uid="{5AB51F95-ABEE-40AA-B47C-CF6B9E4FF49C}"/>
    <cellStyle name="Normal 5 5 2 2 2 2 2 2 3" xfId="7018" xr:uid="{4CD64819-3E65-4F7D-B40A-6D6A4A61DE62}"/>
    <cellStyle name="Normal 5 5 2 2 2 2 2 3" xfId="3516" xr:uid="{60B6E9AD-3CAF-466C-8B0C-05652583D4C9}"/>
    <cellStyle name="Normal 5 5 2 2 2 2 2 4" xfId="5850" xr:uid="{99AEC54A-26D0-4B74-A0CA-8E46C1F60AC8}"/>
    <cellStyle name="Normal 5 5 2 2 2 2 3" xfId="1760" xr:uid="{3F6E84A8-412A-4CAF-BAC1-EAD59586DEEA}"/>
    <cellStyle name="Normal 5 5 2 2 2 2 3 2" xfId="4103" xr:uid="{1C3B3E1F-A0B7-4DBF-93AB-3E4FCB7BC474}"/>
    <cellStyle name="Normal 5 5 2 2 2 2 3 3" xfId="6435" xr:uid="{B18F6EAF-0D03-4522-9220-62E384B21C40}"/>
    <cellStyle name="Normal 5 5 2 2 2 2 4" xfId="2933" xr:uid="{E88C5620-9222-4602-A81E-BDB9BD72D961}"/>
    <cellStyle name="Normal 5 5 2 2 2 2 5" xfId="5267" xr:uid="{99F8B456-0267-4C18-958E-22C9D80650D9}"/>
    <cellStyle name="Normal 5 5 2 2 2 3" xfId="882" xr:uid="{E8886DD4-3477-4F49-9C91-30FAB54AE9BE}"/>
    <cellStyle name="Normal 5 5 2 2 2 3 2" xfId="2057" xr:uid="{FC3CA754-6882-400A-8E40-C7912453A6E7}"/>
    <cellStyle name="Normal 5 5 2 2 2 3 2 2" xfId="4400" xr:uid="{8E231EA6-1463-42C0-B252-CF9C9E49EB18}"/>
    <cellStyle name="Normal 5 5 2 2 2 3 2 3" xfId="6732" xr:uid="{BD0592B1-5C41-4C0E-A3F0-0915E6640FE5}"/>
    <cellStyle name="Normal 5 5 2 2 2 3 3" xfId="3230" xr:uid="{464E6EFE-25D9-4F04-9426-1EDEEC783C5F}"/>
    <cellStyle name="Normal 5 5 2 2 2 3 4" xfId="5564" xr:uid="{28AC4B61-CA6D-4E09-87C8-6C75E572F823}"/>
    <cellStyle name="Normal 5 5 2 2 2 4" xfId="1474" xr:uid="{D25ED2E9-4189-4195-94EC-99CB69A9E17A}"/>
    <cellStyle name="Normal 5 5 2 2 2 4 2" xfId="3817" xr:uid="{485CEB76-5765-4FFD-BC9D-7FEA4FBF4570}"/>
    <cellStyle name="Normal 5 5 2 2 2 4 3" xfId="6149" xr:uid="{9974496A-C122-48A8-9851-7A5C83EC105D}"/>
    <cellStyle name="Normal 5 5 2 2 2 5" xfId="2647" xr:uid="{5A1293AE-35E9-471C-AFA6-BE122A89CEC2}"/>
    <cellStyle name="Normal 5 5 2 2 2 6" xfId="4981" xr:uid="{B30C3C65-8B21-4653-A905-EE2B5932CCC7}"/>
    <cellStyle name="Normal 5 5 2 2 3" xfId="415" xr:uid="{415BDF7F-E808-4FC4-9D8A-97B8B2516959}"/>
    <cellStyle name="Normal 5 5 2 2 3 2" xfId="1006" xr:uid="{59D28B86-81CE-4D51-8972-938EC8F0ABCE}"/>
    <cellStyle name="Normal 5 5 2 2 3 2 2" xfId="2181" xr:uid="{AC048143-B304-4913-BBA4-709C3141B6E4}"/>
    <cellStyle name="Normal 5 5 2 2 3 2 2 2" xfId="4524" xr:uid="{C86D761C-59D3-4A2E-BD8E-7573A3878F00}"/>
    <cellStyle name="Normal 5 5 2 2 3 2 2 3" xfId="6856" xr:uid="{AE38A842-4610-4819-8ADE-40936CFD33DB}"/>
    <cellStyle name="Normal 5 5 2 2 3 2 3" xfId="3354" xr:uid="{D7FDD9BB-4DF7-4921-93EF-7C137B52E9F9}"/>
    <cellStyle name="Normal 5 5 2 2 3 2 4" xfId="5688" xr:uid="{031A8554-3649-43C7-9554-129F362F357E}"/>
    <cellStyle name="Normal 5 5 2 2 3 3" xfId="1598" xr:uid="{3308AA7E-FAA0-4D67-849F-3A3BF4A8D4C6}"/>
    <cellStyle name="Normal 5 5 2 2 3 3 2" xfId="3941" xr:uid="{18CE3F75-CB1D-4FA7-B003-27FA560F302E}"/>
    <cellStyle name="Normal 5 5 2 2 3 3 3" xfId="6273" xr:uid="{F0C0B725-2F2D-4FDA-8877-947AA1C5C5E0}"/>
    <cellStyle name="Normal 5 5 2 2 3 4" xfId="2771" xr:uid="{58192680-FE8F-41B2-88EC-F42DA778748B}"/>
    <cellStyle name="Normal 5 5 2 2 3 5" xfId="5105" xr:uid="{F83AA1DA-474E-4276-80DE-9BD9B3BE913B}"/>
    <cellStyle name="Normal 5 5 2 2 4" xfId="720" xr:uid="{C7CFDBC0-FBE4-4102-918E-299E6DA15F56}"/>
    <cellStyle name="Normal 5 5 2 2 4 2" xfId="1895" xr:uid="{BB3AD67A-EEF7-43A1-89B4-09D3DC19C668}"/>
    <cellStyle name="Normal 5 5 2 2 4 2 2" xfId="4238" xr:uid="{0A23570B-6C49-45A0-BEFF-A566B32BC78C}"/>
    <cellStyle name="Normal 5 5 2 2 4 2 3" xfId="6570" xr:uid="{2839F996-9757-493A-97D7-524EDDA2A6ED}"/>
    <cellStyle name="Normal 5 5 2 2 4 3" xfId="3068" xr:uid="{446BF0A4-104B-4606-BCF9-28B4242039B5}"/>
    <cellStyle name="Normal 5 5 2 2 4 4" xfId="5402" xr:uid="{06F43DD8-8647-4F04-A5AC-00266BBD1B5A}"/>
    <cellStyle name="Normal 5 5 2 2 5" xfId="1312" xr:uid="{B4EB55D1-AC25-4869-970D-BA40265CF047}"/>
    <cellStyle name="Normal 5 5 2 2 5 2" xfId="3655" xr:uid="{68429522-6BC5-4C55-83A3-64E3607A4CAC}"/>
    <cellStyle name="Normal 5 5 2 2 5 3" xfId="5987" xr:uid="{6C1766F9-E605-45CE-8B50-97DB366407AA}"/>
    <cellStyle name="Normal 5 5 2 2 6" xfId="2485" xr:uid="{836A1AF6-1436-4B1A-8232-0450D7006579}"/>
    <cellStyle name="Normal 5 5 2 2 7" xfId="4819" xr:uid="{A3F73930-ED1C-4A22-822B-4237F2D72C95}"/>
    <cellStyle name="Normal 5 5 2 3" xfId="170" xr:uid="{41B9CA5C-2C2E-4986-BE41-F085BC7DB1D7}"/>
    <cellStyle name="Normal 5 5 2 3 2" xfId="332" xr:uid="{0C9E12E1-B69C-4485-80DB-C9C56288B202}"/>
    <cellStyle name="Normal 5 5 2 3 2 2" xfId="618" xr:uid="{E91A468A-AB33-411B-9713-A1431AA72ABC}"/>
    <cellStyle name="Normal 5 5 2 3 2 2 2" xfId="1209" xr:uid="{884A28D5-3FA9-4C46-9744-E2F3D2B97CB2}"/>
    <cellStyle name="Normal 5 5 2 3 2 2 2 2" xfId="2384" xr:uid="{EA966FFD-EA50-4DC1-A9CB-0EEF9D76C0C7}"/>
    <cellStyle name="Normal 5 5 2 3 2 2 2 2 2" xfId="4727" xr:uid="{42355F8C-29D8-43A2-A16A-7B48175E17FB}"/>
    <cellStyle name="Normal 5 5 2 3 2 2 2 2 3" xfId="7059" xr:uid="{1D2251FE-7D1E-48FF-9115-BDB12EEC4904}"/>
    <cellStyle name="Normal 5 5 2 3 2 2 2 3" xfId="3557" xr:uid="{344013FA-6486-42D8-B0DD-46AF57F9261B}"/>
    <cellStyle name="Normal 5 5 2 3 2 2 2 4" xfId="5891" xr:uid="{94F1CAD3-25DB-4E00-B774-1C85FB5D5948}"/>
    <cellStyle name="Normal 5 5 2 3 2 2 3" xfId="1801" xr:uid="{D2F856FC-7F30-41DB-88FB-C1B8CADCAE3D}"/>
    <cellStyle name="Normal 5 5 2 3 2 2 3 2" xfId="4144" xr:uid="{C97C3436-0A70-4716-8D87-C3436E5C968B}"/>
    <cellStyle name="Normal 5 5 2 3 2 2 3 3" xfId="6476" xr:uid="{B4B272F4-5C2B-40B1-AF5C-62A48F661261}"/>
    <cellStyle name="Normal 5 5 2 3 2 2 4" xfId="2974" xr:uid="{5988919A-F30F-4FBD-9192-A972F7E56D7A}"/>
    <cellStyle name="Normal 5 5 2 3 2 2 5" xfId="5308" xr:uid="{3FE5544E-50CC-4886-B78B-02001445B2DA}"/>
    <cellStyle name="Normal 5 5 2 3 2 3" xfId="923" xr:uid="{BDD2D626-ABBF-458A-B6A7-74AFCFEB3668}"/>
    <cellStyle name="Normal 5 5 2 3 2 3 2" xfId="2098" xr:uid="{7C9052D9-A9F3-4267-9052-73B05E028119}"/>
    <cellStyle name="Normal 5 5 2 3 2 3 2 2" xfId="4441" xr:uid="{19486893-733F-49A8-B382-F7A4A5220550}"/>
    <cellStyle name="Normal 5 5 2 3 2 3 2 3" xfId="6773" xr:uid="{8491BCE2-225B-496F-85CC-E2668A134E88}"/>
    <cellStyle name="Normal 5 5 2 3 2 3 3" xfId="3271" xr:uid="{CAF0AFF4-25C2-4573-83BF-88512A395D41}"/>
    <cellStyle name="Normal 5 5 2 3 2 3 4" xfId="5605" xr:uid="{CE3BF717-24E0-4FFA-BF2F-7F58516309F8}"/>
    <cellStyle name="Normal 5 5 2 3 2 4" xfId="1515" xr:uid="{5917C6B0-420B-41B3-AFB9-1406E87596E5}"/>
    <cellStyle name="Normal 5 5 2 3 2 4 2" xfId="3858" xr:uid="{027F0A7D-B3C4-4523-9C3E-1917BAC916C2}"/>
    <cellStyle name="Normal 5 5 2 3 2 4 3" xfId="6190" xr:uid="{EC8C519B-C32B-42C3-BE43-0CAAAEB00EFF}"/>
    <cellStyle name="Normal 5 5 2 3 2 5" xfId="2688" xr:uid="{046FFD1D-6920-4777-9F81-254327C4B0D1}"/>
    <cellStyle name="Normal 5 5 2 3 2 6" xfId="5022" xr:uid="{553260BF-67A9-4E82-9037-4D67EC511BC2}"/>
    <cellStyle name="Normal 5 5 2 3 3" xfId="456" xr:uid="{139483FE-B7DD-483E-A5BC-763DA29F2A0E}"/>
    <cellStyle name="Normal 5 5 2 3 3 2" xfId="1047" xr:uid="{F69709E1-5523-42E0-857C-51DA00FC00CB}"/>
    <cellStyle name="Normal 5 5 2 3 3 2 2" xfId="2222" xr:uid="{2DD7B691-5B30-4625-836D-75CC703B5EB2}"/>
    <cellStyle name="Normal 5 5 2 3 3 2 2 2" xfId="4565" xr:uid="{850B1923-1F8B-4DCB-A40B-EDB03C2C2BFE}"/>
    <cellStyle name="Normal 5 5 2 3 3 2 2 3" xfId="6897" xr:uid="{A9FF9146-20F1-46D0-B40D-4323E4166D3B}"/>
    <cellStyle name="Normal 5 5 2 3 3 2 3" xfId="3395" xr:uid="{4C5F63A1-FA86-4131-9AAC-E07DD20A7716}"/>
    <cellStyle name="Normal 5 5 2 3 3 2 4" xfId="5729" xr:uid="{9FD43CF3-15EC-4DAC-BE18-5965418F7819}"/>
    <cellStyle name="Normal 5 5 2 3 3 3" xfId="1639" xr:uid="{829EAC9D-A28F-4279-A011-DE635B10D133}"/>
    <cellStyle name="Normal 5 5 2 3 3 3 2" xfId="3982" xr:uid="{468F7ADE-3CDD-44DC-B599-7010DEC9CE21}"/>
    <cellStyle name="Normal 5 5 2 3 3 3 3" xfId="6314" xr:uid="{724A7FF8-177A-42C9-BCF5-B1FE0F38E229}"/>
    <cellStyle name="Normal 5 5 2 3 3 4" xfId="2812" xr:uid="{5B138C35-7A3B-4504-A365-15CB445DBD5B}"/>
    <cellStyle name="Normal 5 5 2 3 3 5" xfId="5146" xr:uid="{A98F4819-AA8D-4AD4-935C-A2BB314CCFD4}"/>
    <cellStyle name="Normal 5 5 2 3 4" xfId="761" xr:uid="{999D91FA-684E-431D-91AA-B5082B3D81A9}"/>
    <cellStyle name="Normal 5 5 2 3 4 2" xfId="1936" xr:uid="{4C33FB00-E6AE-408A-9F29-9DC16917FE72}"/>
    <cellStyle name="Normal 5 5 2 3 4 2 2" xfId="4279" xr:uid="{831D52E4-910B-4621-8748-FF051E52D1F9}"/>
    <cellStyle name="Normal 5 5 2 3 4 2 3" xfId="6611" xr:uid="{582E4BC8-0927-49D9-A2D2-E73694D91E04}"/>
    <cellStyle name="Normal 5 5 2 3 4 3" xfId="3109" xr:uid="{89BFBA6B-72A3-4A42-B935-E67F943F42BB}"/>
    <cellStyle name="Normal 5 5 2 3 4 4" xfId="5443" xr:uid="{D1DD2D49-1BDD-4909-B987-E9965EE5E57A}"/>
    <cellStyle name="Normal 5 5 2 3 5" xfId="1353" xr:uid="{EFB0DAED-E3B3-4D27-887E-DD9F0E01D2BD}"/>
    <cellStyle name="Normal 5 5 2 3 5 2" xfId="3696" xr:uid="{F221D640-73DE-4326-ABC7-97083A7844D7}"/>
    <cellStyle name="Normal 5 5 2 3 5 3" xfId="6028" xr:uid="{4FCD4B32-0DD1-48C0-A380-BD97F0E55060}"/>
    <cellStyle name="Normal 5 5 2 3 6" xfId="2526" xr:uid="{D2DA3E8F-19C6-4982-A441-8205FD06252F}"/>
    <cellStyle name="Normal 5 5 2 3 7" xfId="4860" xr:uid="{B4BC4212-4771-4583-A85D-AB6B70E427E7}"/>
    <cellStyle name="Normal 5 5 2 4" xfId="197" xr:uid="{4F67A1D9-3B7F-4D5B-8EE0-959120635E20}"/>
    <cellStyle name="Normal 5 5 2 4 2" xfId="264" xr:uid="{D1515D87-6830-4ADD-83DA-68F686D960C6}"/>
    <cellStyle name="Normal 5 5 2 4 2 2" xfId="550" xr:uid="{CE70005F-0FAB-4C0D-8E22-A503232257E6}"/>
    <cellStyle name="Normal 5 5 2 4 2 2 2" xfId="1141" xr:uid="{25DF1B37-A81C-40FA-A4E9-CC9D725731D9}"/>
    <cellStyle name="Normal 5 5 2 4 2 2 2 2" xfId="2316" xr:uid="{CC71A455-EB50-46B3-B95A-421434F19211}"/>
    <cellStyle name="Normal 5 5 2 4 2 2 2 2 2" xfId="4659" xr:uid="{76145BDB-4F9D-46BD-9BDA-2A711B831F79}"/>
    <cellStyle name="Normal 5 5 2 4 2 2 2 2 3" xfId="6991" xr:uid="{9B1E0DC3-A162-4A46-9E1A-5370092B1CE7}"/>
    <cellStyle name="Normal 5 5 2 4 2 2 2 3" xfId="3489" xr:uid="{13768C69-22F9-40D5-A68E-6EA5D56BEC83}"/>
    <cellStyle name="Normal 5 5 2 4 2 2 2 4" xfId="5823" xr:uid="{1E01D884-BECA-44B0-B2E2-F71029381430}"/>
    <cellStyle name="Normal 5 5 2 4 2 2 3" xfId="1733" xr:uid="{FBFF26A9-7713-46AE-919A-024C84CCBA98}"/>
    <cellStyle name="Normal 5 5 2 4 2 2 3 2" xfId="4076" xr:uid="{13D576C2-877A-4231-AD85-0CE64F676432}"/>
    <cellStyle name="Normal 5 5 2 4 2 2 3 3" xfId="6408" xr:uid="{35E93571-A430-47FC-8533-B156F34B504E}"/>
    <cellStyle name="Normal 5 5 2 4 2 2 4" xfId="2906" xr:uid="{0DF13B62-DC33-4F49-A4B7-3995A2CB0966}"/>
    <cellStyle name="Normal 5 5 2 4 2 2 5" xfId="5240" xr:uid="{AC552F7D-1D03-438D-A6B0-76D38884B515}"/>
    <cellStyle name="Normal 5 5 2 4 2 3" xfId="855" xr:uid="{FE2584B2-3AD8-4E7C-B78B-CB80C86B1860}"/>
    <cellStyle name="Normal 5 5 2 4 2 3 2" xfId="2030" xr:uid="{EDE081C3-1D16-46B0-8D0D-B8715C733BA9}"/>
    <cellStyle name="Normal 5 5 2 4 2 3 2 2" xfId="4373" xr:uid="{601162D6-D5D6-423E-9FFE-3DB378C1C87E}"/>
    <cellStyle name="Normal 5 5 2 4 2 3 2 3" xfId="6705" xr:uid="{F79AE3E3-3F43-42AB-BCE5-A82F93C61D05}"/>
    <cellStyle name="Normal 5 5 2 4 2 3 3" xfId="3203" xr:uid="{492C2AAF-F1FF-4441-804D-ADCC49CE747B}"/>
    <cellStyle name="Normal 5 5 2 4 2 3 4" xfId="5537" xr:uid="{56BAC3BC-9F8C-42DC-90DE-E09DC1014382}"/>
    <cellStyle name="Normal 5 5 2 4 2 4" xfId="1447" xr:uid="{DA47CB1C-7235-4E45-934B-AFF9F5A519E3}"/>
    <cellStyle name="Normal 5 5 2 4 2 4 2" xfId="3790" xr:uid="{E0FF59F3-2E9F-4198-A517-1EC60DDAAB3F}"/>
    <cellStyle name="Normal 5 5 2 4 2 4 3" xfId="6122" xr:uid="{63BCEA1C-6E27-49BB-BE45-62E583B9A74F}"/>
    <cellStyle name="Normal 5 5 2 4 2 5" xfId="2620" xr:uid="{9C6E6853-88F9-40C3-B7E6-15E0AA0E0B2C}"/>
    <cellStyle name="Normal 5 5 2 4 2 6" xfId="4954" xr:uid="{A10B3758-6A7E-47B5-BE5A-99FFE634DCFA}"/>
    <cellStyle name="Normal 5 5 2 4 3" xfId="483" xr:uid="{4A93CAC7-7137-4C94-9325-6221A17F961A}"/>
    <cellStyle name="Normal 5 5 2 4 3 2" xfId="1074" xr:uid="{85E7CC91-E0FC-45E3-824A-87DD730BA555}"/>
    <cellStyle name="Normal 5 5 2 4 3 2 2" xfId="2249" xr:uid="{3DACF2CF-8899-49FA-84CE-F5BE1D82DCCF}"/>
    <cellStyle name="Normal 5 5 2 4 3 2 2 2" xfId="4592" xr:uid="{F1B1DBF8-5046-436B-8AAF-0F76153775E8}"/>
    <cellStyle name="Normal 5 5 2 4 3 2 2 3" xfId="6924" xr:uid="{937FF5D6-4204-4713-8430-89B5B90ACC97}"/>
    <cellStyle name="Normal 5 5 2 4 3 2 3" xfId="3422" xr:uid="{40990F1A-CC17-4199-9BE0-5147CB3849D0}"/>
    <cellStyle name="Normal 5 5 2 4 3 2 4" xfId="5756" xr:uid="{DB09A7E8-E0D0-4E80-AB75-1F7A0A72B5D4}"/>
    <cellStyle name="Normal 5 5 2 4 3 3" xfId="1666" xr:uid="{71CC63EA-3471-4602-8900-B288D06C455E}"/>
    <cellStyle name="Normal 5 5 2 4 3 3 2" xfId="4009" xr:uid="{8AB666B7-5572-4E77-83C1-894D99EC35FB}"/>
    <cellStyle name="Normal 5 5 2 4 3 3 3" xfId="6341" xr:uid="{0222DB75-A74F-486B-BCAB-C1038491F955}"/>
    <cellStyle name="Normal 5 5 2 4 3 4" xfId="2839" xr:uid="{EBDD61D8-6267-4B61-B0E7-F75CFAB6381B}"/>
    <cellStyle name="Normal 5 5 2 4 3 5" xfId="5173" xr:uid="{EC112CBF-8608-46AF-A140-79A997CE73D5}"/>
    <cellStyle name="Normal 5 5 2 4 4" xfId="788" xr:uid="{602E7F32-170C-45FD-89F8-9634B62605C1}"/>
    <cellStyle name="Normal 5 5 2 4 4 2" xfId="1963" xr:uid="{A9ECD209-917E-4064-8C48-42AA63B96124}"/>
    <cellStyle name="Normal 5 5 2 4 4 2 2" xfId="4306" xr:uid="{2973AEFD-3130-49FF-8AB2-A87189A0E2E8}"/>
    <cellStyle name="Normal 5 5 2 4 4 2 3" xfId="6638" xr:uid="{B67E46B1-511A-4B25-B18E-981875137B07}"/>
    <cellStyle name="Normal 5 5 2 4 4 3" xfId="3136" xr:uid="{A95BBB17-7D60-4D98-A31B-1930956402A9}"/>
    <cellStyle name="Normal 5 5 2 4 4 4" xfId="5470" xr:uid="{15FA5B82-8212-41B2-9EB7-EB024FBF71AB}"/>
    <cellStyle name="Normal 5 5 2 4 5" xfId="1380" xr:uid="{84CBE369-4334-4AC1-8749-2AE638D5C4D3}"/>
    <cellStyle name="Normal 5 5 2 4 5 2" xfId="3723" xr:uid="{C118DCA4-A3A8-4881-826A-D6C86542DF0A}"/>
    <cellStyle name="Normal 5 5 2 4 5 3" xfId="6055" xr:uid="{2F1BD33A-C2B0-43BB-AA8B-6D8AFC04BFAA}"/>
    <cellStyle name="Normal 5 5 2 4 6" xfId="2553" xr:uid="{D7A13953-5261-45FC-A9BC-3D24C8C424AC}"/>
    <cellStyle name="Normal 5 5 2 4 7" xfId="4887" xr:uid="{0EEA6FC9-878B-4739-9A04-DEFD4F80F5B9}"/>
    <cellStyle name="Normal 5 5 2 5" xfId="359" xr:uid="{2EAD83BF-A1EB-46B0-8604-E2BFCD366520}"/>
    <cellStyle name="Normal 5 5 2 5 2" xfId="645" xr:uid="{AE8BE58B-1DC6-4B05-9070-B4CB9AC0F11B}"/>
    <cellStyle name="Normal 5 5 2 5 2 2" xfId="1236" xr:uid="{A73404BE-9D6D-4B3B-B3EC-FD3CBD4151C0}"/>
    <cellStyle name="Normal 5 5 2 5 2 2 2" xfId="2411" xr:uid="{B6C7C697-4D09-4113-8F98-B821034606D5}"/>
    <cellStyle name="Normal 5 5 2 5 2 2 2 2" xfId="4754" xr:uid="{BB8EFFFC-5D37-48E3-898C-4CFC451F9A13}"/>
    <cellStyle name="Normal 5 5 2 5 2 2 2 3" xfId="7086" xr:uid="{5F607924-26C0-4DD0-98EF-DC0694C7725E}"/>
    <cellStyle name="Normal 5 5 2 5 2 2 3" xfId="3584" xr:uid="{78CA39F2-DF2D-4B88-BEFB-4C60BBDD83AD}"/>
    <cellStyle name="Normal 5 5 2 5 2 2 4" xfId="5918" xr:uid="{2A151541-240D-40A8-9FEC-BFEFD818437F}"/>
    <cellStyle name="Normal 5 5 2 5 2 3" xfId="1828" xr:uid="{1B96D4D1-7923-43E6-81CB-C82A9AE7E0D0}"/>
    <cellStyle name="Normal 5 5 2 5 2 3 2" xfId="4171" xr:uid="{0069B03D-243E-4D43-BBFE-D6E7B3F3B319}"/>
    <cellStyle name="Normal 5 5 2 5 2 3 3" xfId="6503" xr:uid="{754AA466-1E0E-44F5-B824-9CB0C0280084}"/>
    <cellStyle name="Normal 5 5 2 5 2 4" xfId="3001" xr:uid="{73396903-B922-4FE6-AE1E-A4DB023B8711}"/>
    <cellStyle name="Normal 5 5 2 5 2 5" xfId="5335" xr:uid="{ABA258A0-981B-49E3-B69A-11D622D2B4A9}"/>
    <cellStyle name="Normal 5 5 2 5 3" xfId="950" xr:uid="{71DBD0A5-9F32-403E-9001-0F87492AF863}"/>
    <cellStyle name="Normal 5 5 2 5 3 2" xfId="2125" xr:uid="{D0B3AD60-ECF3-4F30-B38A-AD1FF87EDF3A}"/>
    <cellStyle name="Normal 5 5 2 5 3 2 2" xfId="4468" xr:uid="{B984EF54-61D9-42DD-9DD0-2DC0B8089FDB}"/>
    <cellStyle name="Normal 5 5 2 5 3 2 3" xfId="6800" xr:uid="{A07B2C60-FC42-497E-B9C8-64FE53081703}"/>
    <cellStyle name="Normal 5 5 2 5 3 3" xfId="3298" xr:uid="{7D49B23D-F07A-4929-9C8D-0609CB1FD3A9}"/>
    <cellStyle name="Normal 5 5 2 5 3 4" xfId="5632" xr:uid="{122C5EAE-F80F-4980-A2C6-A0CEFFB9368E}"/>
    <cellStyle name="Normal 5 5 2 5 4" xfId="1542" xr:uid="{2D2565BF-069B-4A70-91B8-9DFA926AAC74}"/>
    <cellStyle name="Normal 5 5 2 5 4 2" xfId="3885" xr:uid="{683D56F7-E3A0-442A-A813-5E5ED255782C}"/>
    <cellStyle name="Normal 5 5 2 5 4 3" xfId="6217" xr:uid="{5C12CB1B-6DEB-4BC4-BC72-CFE386B89CDE}"/>
    <cellStyle name="Normal 5 5 2 5 5" xfId="2715" xr:uid="{D3D24EC7-18F2-4B4A-A7A1-0FE2247B8665}"/>
    <cellStyle name="Normal 5 5 2 5 6" xfId="5049" xr:uid="{0681A35E-EE48-4827-BD48-D59B4AEA833C}"/>
    <cellStyle name="Normal 5 5 2 6" xfId="237" xr:uid="{E34CBE1A-BA54-47B2-8150-38FDB4CF83E5}"/>
    <cellStyle name="Normal 5 5 2 6 2" xfId="523" xr:uid="{3C57EE10-3A4D-4345-8E6F-023807E171BF}"/>
    <cellStyle name="Normal 5 5 2 6 2 2" xfId="1114" xr:uid="{2000BFF1-6972-4854-814F-41BAC720CC68}"/>
    <cellStyle name="Normal 5 5 2 6 2 2 2" xfId="2289" xr:uid="{5012A836-09B8-4DE8-B750-02897792AE41}"/>
    <cellStyle name="Normal 5 5 2 6 2 2 2 2" xfId="4632" xr:uid="{CF837EEE-8812-44D9-8EAC-463F36C2B945}"/>
    <cellStyle name="Normal 5 5 2 6 2 2 2 3" xfId="6964" xr:uid="{68B3DE1D-4100-4554-9253-A7BF28C525E9}"/>
    <cellStyle name="Normal 5 5 2 6 2 2 3" xfId="3462" xr:uid="{75CFF8E8-AFDB-43AF-B1F4-5D04FB26F7C7}"/>
    <cellStyle name="Normal 5 5 2 6 2 2 4" xfId="5796" xr:uid="{35C763E6-2F2F-488D-B487-753BE6ADD6ED}"/>
    <cellStyle name="Normal 5 5 2 6 2 3" xfId="1706" xr:uid="{06CF6DFC-DCF2-4437-9A1D-9CDCA481706A}"/>
    <cellStyle name="Normal 5 5 2 6 2 3 2" xfId="4049" xr:uid="{55A1AE07-ED84-4E7D-ACCC-D74CFCF4329B}"/>
    <cellStyle name="Normal 5 5 2 6 2 3 3" xfId="6381" xr:uid="{16625E86-BAAA-4019-929E-F7AFCD356BBF}"/>
    <cellStyle name="Normal 5 5 2 6 2 4" xfId="2879" xr:uid="{CC7384CD-BC78-44EA-A53F-9A433F4B827A}"/>
    <cellStyle name="Normal 5 5 2 6 2 5" xfId="5213" xr:uid="{C4FC59EA-A6C6-48D1-B0DE-7FDD1B57081F}"/>
    <cellStyle name="Normal 5 5 2 6 3" xfId="828" xr:uid="{B5FEE7FB-9A42-4BFD-AD9A-F1AD9400548B}"/>
    <cellStyle name="Normal 5 5 2 6 3 2" xfId="2003" xr:uid="{19512652-D4FC-4147-9CFD-4C261F3B3CF7}"/>
    <cellStyle name="Normal 5 5 2 6 3 2 2" xfId="4346" xr:uid="{B8E8BDCB-B7F0-4F2C-B1DC-2FC376F5CF48}"/>
    <cellStyle name="Normal 5 5 2 6 3 2 3" xfId="6678" xr:uid="{C9006B81-6607-4068-BA35-ED7152D8D75E}"/>
    <cellStyle name="Normal 5 5 2 6 3 3" xfId="3176" xr:uid="{0FDD92FE-3CE2-463E-9985-793BC7AFD24D}"/>
    <cellStyle name="Normal 5 5 2 6 3 4" xfId="5510" xr:uid="{F66361A4-7FDD-4CF3-8FD5-8DE522838DC2}"/>
    <cellStyle name="Normal 5 5 2 6 4" xfId="1420" xr:uid="{09C2CC08-E7B7-4C81-A887-EC121774540B}"/>
    <cellStyle name="Normal 5 5 2 6 4 2" xfId="3763" xr:uid="{567A9FEF-F0BA-45C2-9E97-A02F6B6AC6DA}"/>
    <cellStyle name="Normal 5 5 2 6 4 3" xfId="6095" xr:uid="{A252811B-55E3-4423-A1A0-66EA59B2FC03}"/>
    <cellStyle name="Normal 5 5 2 6 5" xfId="2593" xr:uid="{F25E2C10-848A-46FB-8C83-FF904273D754}"/>
    <cellStyle name="Normal 5 5 2 6 6" xfId="4927" xr:uid="{D1AC21E4-1377-4D6B-A747-F29603C9F838}"/>
    <cellStyle name="Normal 5 5 2 7" xfId="388" xr:uid="{38B847E3-6164-424F-8E06-D087ACE0C1D1}"/>
    <cellStyle name="Normal 5 5 2 7 2" xfId="979" xr:uid="{A7C1F35B-67CA-48D6-BD6C-28AB42E91AC6}"/>
    <cellStyle name="Normal 5 5 2 7 2 2" xfId="2154" xr:uid="{8B2D81B3-5953-43F1-A5E3-5BF6A3ECC53B}"/>
    <cellStyle name="Normal 5 5 2 7 2 2 2" xfId="4497" xr:uid="{5A2D59A3-0B41-4B7A-B005-3E0A6878AC68}"/>
    <cellStyle name="Normal 5 5 2 7 2 2 3" xfId="6829" xr:uid="{CC79C930-C723-4980-909D-FD37D5EF5586}"/>
    <cellStyle name="Normal 5 5 2 7 2 3" xfId="3327" xr:uid="{829FF11E-BACC-406E-923C-50DA33BB8E81}"/>
    <cellStyle name="Normal 5 5 2 7 2 4" xfId="5661" xr:uid="{14A6583D-8C19-4CE6-8091-459D6C84C278}"/>
    <cellStyle name="Normal 5 5 2 7 3" xfId="1571" xr:uid="{8E6D1D4C-2D97-4FFE-ADCF-A8E3BE255FC1}"/>
    <cellStyle name="Normal 5 5 2 7 3 2" xfId="3914" xr:uid="{B5910689-0B7E-4C01-B01F-83E8BF3E172C}"/>
    <cellStyle name="Normal 5 5 2 7 3 3" xfId="6246" xr:uid="{6089081F-549E-45ED-BED1-26C867C66522}"/>
    <cellStyle name="Normal 5 5 2 7 4" xfId="2744" xr:uid="{3376D83A-2A12-4D59-A13B-16293C480371}"/>
    <cellStyle name="Normal 5 5 2 7 5" xfId="5078" xr:uid="{4E423F30-65F4-4F62-8EFE-23E2B5D94021}"/>
    <cellStyle name="Normal 5 5 2 8" xfId="693" xr:uid="{DDC94956-3966-4CD8-A66C-C8677D552179}"/>
    <cellStyle name="Normal 5 5 2 8 2" xfId="1868" xr:uid="{892624B3-3945-4125-87F4-4EC9E45C52F7}"/>
    <cellStyle name="Normal 5 5 2 8 2 2" xfId="4211" xr:uid="{35B52757-1655-41EB-9E07-5EDD609242FD}"/>
    <cellStyle name="Normal 5 5 2 8 2 3" xfId="6543" xr:uid="{17EBAA21-247D-4939-832D-8CEF62C64644}"/>
    <cellStyle name="Normal 5 5 2 8 3" xfId="3041" xr:uid="{F6661A1D-3A53-4DD7-BFC7-488953D0882D}"/>
    <cellStyle name="Normal 5 5 2 8 4" xfId="5375" xr:uid="{0F567145-3055-42C0-9D5F-5D6D1E6CB74A}"/>
    <cellStyle name="Normal 5 5 2 9" xfId="1285" xr:uid="{E4369804-6AB4-46EB-8DF9-C2BD23698466}"/>
    <cellStyle name="Normal 5 5 2 9 2" xfId="3628" xr:uid="{20BDACE9-8993-4DEE-9E37-93E47182CDB6}"/>
    <cellStyle name="Normal 5 5 2 9 3" xfId="5960" xr:uid="{8A6B7FA4-E093-468C-B07A-71613E57EF63}"/>
    <cellStyle name="Normal 5 5 3" xfId="116" xr:uid="{EA171BB2-1FAA-446B-BE0A-94E6C634B7E3}"/>
    <cellStyle name="Normal 5 5 3 2" xfId="157" xr:uid="{CD463ADD-EB2D-413B-B041-651E915CC8CA}"/>
    <cellStyle name="Normal 5 5 3 2 2" xfId="319" xr:uid="{5123B787-E520-440B-82AF-C0AD7ADF21AD}"/>
    <cellStyle name="Normal 5 5 3 2 2 2" xfId="605" xr:uid="{7F268458-DCC9-4685-9442-E0F2D27C3E8A}"/>
    <cellStyle name="Normal 5 5 3 2 2 2 2" xfId="1196" xr:uid="{8652FF08-EDF0-4433-9F79-16C51C3BAB5B}"/>
    <cellStyle name="Normal 5 5 3 2 2 2 2 2" xfId="2371" xr:uid="{86B25D41-0406-47A7-8A39-F49414998C2A}"/>
    <cellStyle name="Normal 5 5 3 2 2 2 2 2 2" xfId="4714" xr:uid="{49C7718A-C3DE-401F-A4EF-3400681C6A05}"/>
    <cellStyle name="Normal 5 5 3 2 2 2 2 2 3" xfId="7046" xr:uid="{09C24DE7-0708-40E9-A86B-AD2B4B35E7B5}"/>
    <cellStyle name="Normal 5 5 3 2 2 2 2 3" xfId="3544" xr:uid="{8BC1E24C-3E03-4F3B-B461-11A3C70A18B0}"/>
    <cellStyle name="Normal 5 5 3 2 2 2 2 4" xfId="5878" xr:uid="{F1B5CEE8-1DBF-47B8-AA1E-0AF82463FEC5}"/>
    <cellStyle name="Normal 5 5 3 2 2 2 3" xfId="1788" xr:uid="{02E9FBF1-963B-44A4-9024-BC12C03683E5}"/>
    <cellStyle name="Normal 5 5 3 2 2 2 3 2" xfId="4131" xr:uid="{DABC617A-5ED6-45E9-987D-F47FABC97B60}"/>
    <cellStyle name="Normal 5 5 3 2 2 2 3 3" xfId="6463" xr:uid="{821535F0-6FD4-4827-9233-E9D1FD91AE56}"/>
    <cellStyle name="Normal 5 5 3 2 2 2 4" xfId="2961" xr:uid="{0515C87A-B453-48A4-82AF-D66E42A951A6}"/>
    <cellStyle name="Normal 5 5 3 2 2 2 5" xfId="5295" xr:uid="{29A8BB12-CCDC-48F5-BE26-C6977DC98FEF}"/>
    <cellStyle name="Normal 5 5 3 2 2 3" xfId="910" xr:uid="{794A27E4-3506-4A74-9297-AD356420F5A6}"/>
    <cellStyle name="Normal 5 5 3 2 2 3 2" xfId="2085" xr:uid="{C173719E-5297-4590-8893-955D84507D8D}"/>
    <cellStyle name="Normal 5 5 3 2 2 3 2 2" xfId="4428" xr:uid="{25042115-83A2-4AB7-A6BD-BAD1BA04AA32}"/>
    <cellStyle name="Normal 5 5 3 2 2 3 2 3" xfId="6760" xr:uid="{963C2417-41CE-4C9B-9451-918B7C68115E}"/>
    <cellStyle name="Normal 5 5 3 2 2 3 3" xfId="3258" xr:uid="{C5B880F6-9C71-4C7B-AB88-A88A10B382AC}"/>
    <cellStyle name="Normal 5 5 3 2 2 3 4" xfId="5592" xr:uid="{7E23FC75-87ED-400E-A29E-F0F177C01886}"/>
    <cellStyle name="Normal 5 5 3 2 2 4" xfId="1502" xr:uid="{283B75F7-1A87-415B-8354-BBBFF8D32D7D}"/>
    <cellStyle name="Normal 5 5 3 2 2 4 2" xfId="3845" xr:uid="{52FD3560-6F82-494D-84AB-2CB44FEFBB54}"/>
    <cellStyle name="Normal 5 5 3 2 2 4 3" xfId="6177" xr:uid="{05ECB519-2A1B-4BCF-AA96-B1573129BC36}"/>
    <cellStyle name="Normal 5 5 3 2 2 5" xfId="2675" xr:uid="{9C2BEFB8-CCC8-4F3F-A611-6E280ACADAD1}"/>
    <cellStyle name="Normal 5 5 3 2 2 6" xfId="5009" xr:uid="{0542AE27-94D9-4F48-982C-013C0EDC8BB2}"/>
    <cellStyle name="Normal 5 5 3 2 3" xfId="443" xr:uid="{3DCF2F9D-5473-4A22-A58A-3F1998B1A0F0}"/>
    <cellStyle name="Normal 5 5 3 2 3 2" xfId="1034" xr:uid="{B4ED8AEA-57DC-461C-8AA2-1A9776C9BFBD}"/>
    <cellStyle name="Normal 5 5 3 2 3 2 2" xfId="2209" xr:uid="{7AB8E3FD-4880-4D8D-BE34-2DC07BA93BBA}"/>
    <cellStyle name="Normal 5 5 3 2 3 2 2 2" xfId="4552" xr:uid="{95111B7E-383A-4AAD-BA65-293BB90A0D24}"/>
    <cellStyle name="Normal 5 5 3 2 3 2 2 3" xfId="6884" xr:uid="{DD786EB5-9645-40D3-9D25-8C0EB7B605E8}"/>
    <cellStyle name="Normal 5 5 3 2 3 2 3" xfId="3382" xr:uid="{20F4C0A9-C231-46F2-90FE-3E2429219E72}"/>
    <cellStyle name="Normal 5 5 3 2 3 2 4" xfId="5716" xr:uid="{149ED372-6210-40AC-A3FD-CA75EDA41B3A}"/>
    <cellStyle name="Normal 5 5 3 2 3 3" xfId="1626" xr:uid="{6E6A66F9-2234-4CCF-BE73-3CA2A9E900AF}"/>
    <cellStyle name="Normal 5 5 3 2 3 3 2" xfId="3969" xr:uid="{271AAE87-C9C2-4341-9A8C-C10B147CBB21}"/>
    <cellStyle name="Normal 5 5 3 2 3 3 3" xfId="6301" xr:uid="{2FF8E3D9-19B7-4CAC-ACFB-135E2E0D150D}"/>
    <cellStyle name="Normal 5 5 3 2 3 4" xfId="2799" xr:uid="{98D44CE9-6A1F-48B7-82A7-ABE5CBF3C8F9}"/>
    <cellStyle name="Normal 5 5 3 2 3 5" xfId="5133" xr:uid="{7AD69BDE-A4C4-45A6-9487-FB2B93C6F867}"/>
    <cellStyle name="Normal 5 5 3 2 4" xfId="748" xr:uid="{37770185-6B2B-450E-881D-AD55CDEF10F4}"/>
    <cellStyle name="Normal 5 5 3 2 4 2" xfId="1923" xr:uid="{E74F0720-4C53-482F-8EFC-A9244BFDAE64}"/>
    <cellStyle name="Normal 5 5 3 2 4 2 2" xfId="4266" xr:uid="{0E98ECB2-C9F6-4C15-B48A-FD35E4F0696C}"/>
    <cellStyle name="Normal 5 5 3 2 4 2 3" xfId="6598" xr:uid="{0FF9D6D4-C179-494E-BD19-A2403402DBA4}"/>
    <cellStyle name="Normal 5 5 3 2 4 3" xfId="3096" xr:uid="{645E4D18-4661-4FBC-8657-5B8ECD36A4FE}"/>
    <cellStyle name="Normal 5 5 3 2 4 4" xfId="5430" xr:uid="{9BDD5BD1-BE38-403D-8679-05A34D3A273F}"/>
    <cellStyle name="Normal 5 5 3 2 5" xfId="1340" xr:uid="{0D42267B-D338-4324-B112-06E01B83B895}"/>
    <cellStyle name="Normal 5 5 3 2 5 2" xfId="3683" xr:uid="{B33250F0-BF8A-460A-B460-D95F17DC499E}"/>
    <cellStyle name="Normal 5 5 3 2 5 3" xfId="6015" xr:uid="{3F17CD4A-185D-46D1-AC73-C7F9B169B181}"/>
    <cellStyle name="Normal 5 5 3 2 6" xfId="2513" xr:uid="{29BFF365-405D-40F4-8EA2-583D629E8608}"/>
    <cellStyle name="Normal 5 5 3 2 7" xfId="4847" xr:uid="{C7AB21C3-B39C-4A44-A40C-C9041EDDD9A8}"/>
    <cellStyle name="Normal 5 5 3 3" xfId="278" xr:uid="{935D94E8-510E-4BF8-BE22-E0B7F1C360BE}"/>
    <cellStyle name="Normal 5 5 3 3 2" xfId="564" xr:uid="{E5C2C98F-548B-4668-ADCE-E0D372FB2F2C}"/>
    <cellStyle name="Normal 5 5 3 3 2 2" xfId="1155" xr:uid="{6FD8F9F1-21E1-441C-AE40-97B3415EC8ED}"/>
    <cellStyle name="Normal 5 5 3 3 2 2 2" xfId="2330" xr:uid="{30D66613-D96E-4429-9A0D-6A212389B931}"/>
    <cellStyle name="Normal 5 5 3 3 2 2 2 2" xfId="4673" xr:uid="{E9BEB50C-A63E-44F8-84DA-042F242B0F0D}"/>
    <cellStyle name="Normal 5 5 3 3 2 2 2 3" xfId="7005" xr:uid="{B32154CB-8B02-4800-A24A-AF0E7C735221}"/>
    <cellStyle name="Normal 5 5 3 3 2 2 3" xfId="3503" xr:uid="{76FCD6B9-B850-4ADB-ABC6-1D362CE03948}"/>
    <cellStyle name="Normal 5 5 3 3 2 2 4" xfId="5837" xr:uid="{EA6D070C-EDBB-4E67-AE97-64154824A1B9}"/>
    <cellStyle name="Normal 5 5 3 3 2 3" xfId="1747" xr:uid="{7E9D3EFB-BB5D-48B1-A3F1-1A5AECAD68FE}"/>
    <cellStyle name="Normal 5 5 3 3 2 3 2" xfId="4090" xr:uid="{2FED351E-E164-4CA8-94D1-C0E9F46A8C6D}"/>
    <cellStyle name="Normal 5 5 3 3 2 3 3" xfId="6422" xr:uid="{347BD065-8C06-407F-B526-6EFC96162E76}"/>
    <cellStyle name="Normal 5 5 3 3 2 4" xfId="2920" xr:uid="{2A59D847-C403-45AC-8F50-985C4D7E6CC1}"/>
    <cellStyle name="Normal 5 5 3 3 2 5" xfId="5254" xr:uid="{333D9F8B-E110-4B18-B352-5F7CB6D5852F}"/>
    <cellStyle name="Normal 5 5 3 3 3" xfId="869" xr:uid="{F7FF6A52-AFCC-415B-B883-288DCF8CFE33}"/>
    <cellStyle name="Normal 5 5 3 3 3 2" xfId="2044" xr:uid="{FF5874C6-4D23-4053-AB69-B3A7BB52B245}"/>
    <cellStyle name="Normal 5 5 3 3 3 2 2" xfId="4387" xr:uid="{4ED01819-AD83-4822-BF49-1A945076D8AA}"/>
    <cellStyle name="Normal 5 5 3 3 3 2 3" xfId="6719" xr:uid="{5F050E19-697F-4006-9869-A008962089F3}"/>
    <cellStyle name="Normal 5 5 3 3 3 3" xfId="3217" xr:uid="{05167C7B-2D45-413E-B3D0-4F0DFEF0868C}"/>
    <cellStyle name="Normal 5 5 3 3 3 4" xfId="5551" xr:uid="{C9580877-63A8-47AD-B46D-8D62F9FB3084}"/>
    <cellStyle name="Normal 5 5 3 3 4" xfId="1461" xr:uid="{121F9B88-6C2F-40F7-A894-80E04F2809C9}"/>
    <cellStyle name="Normal 5 5 3 3 4 2" xfId="3804" xr:uid="{8EEA3EAE-C0F9-476F-ADC0-4FDA0BCDF71C}"/>
    <cellStyle name="Normal 5 5 3 3 4 3" xfId="6136" xr:uid="{7133DD16-3183-4327-896E-6CA8554A3C63}"/>
    <cellStyle name="Normal 5 5 3 3 5" xfId="2634" xr:uid="{822A2592-2648-452F-9D34-970A0F2BA042}"/>
    <cellStyle name="Normal 5 5 3 3 6" xfId="4968" xr:uid="{C6947AAD-6DAB-4809-ABCD-09B7B709144B}"/>
    <cellStyle name="Normal 5 5 3 4" xfId="224" xr:uid="{F76D03A5-76BF-4FF8-AD7F-6AB7CFD62B52}"/>
    <cellStyle name="Normal 5 5 3 4 2" xfId="510" xr:uid="{086B81BA-A0B4-4918-9B3B-4A81AC63E92B}"/>
    <cellStyle name="Normal 5 5 3 4 2 2" xfId="1101" xr:uid="{6A95D30C-936C-4327-B43C-D5CCFC298FC9}"/>
    <cellStyle name="Normal 5 5 3 4 2 2 2" xfId="2276" xr:uid="{9779B41B-EA89-48B5-BCD9-7BCF60D8731B}"/>
    <cellStyle name="Normal 5 5 3 4 2 2 2 2" xfId="4619" xr:uid="{C5D71323-D8AB-428A-9C3A-F6B85D05EC57}"/>
    <cellStyle name="Normal 5 5 3 4 2 2 2 3" xfId="6951" xr:uid="{3D46B578-28FA-49C8-ADBB-588E19C55C31}"/>
    <cellStyle name="Normal 5 5 3 4 2 2 3" xfId="3449" xr:uid="{DFC1410C-2E48-4C72-880F-19A7F05541BE}"/>
    <cellStyle name="Normal 5 5 3 4 2 2 4" xfId="5783" xr:uid="{1A628CF7-1522-41DF-A827-4FDECF319604}"/>
    <cellStyle name="Normal 5 5 3 4 2 3" xfId="1693" xr:uid="{3233FD28-8242-4872-AC9D-2DC116B9683D}"/>
    <cellStyle name="Normal 5 5 3 4 2 3 2" xfId="4036" xr:uid="{692782E0-5E13-40E5-B346-FE3E93EAE498}"/>
    <cellStyle name="Normal 5 5 3 4 2 3 3" xfId="6368" xr:uid="{AAE18453-C143-454A-B9E9-945EDE2C7C75}"/>
    <cellStyle name="Normal 5 5 3 4 2 4" xfId="2866" xr:uid="{608C8924-A25C-496C-8FFD-D943D20938E0}"/>
    <cellStyle name="Normal 5 5 3 4 2 5" xfId="5200" xr:uid="{52C0BF3B-8C29-467E-95F5-B4E7E07C606E}"/>
    <cellStyle name="Normal 5 5 3 4 3" xfId="815" xr:uid="{F4DA556C-C953-4518-AECB-3162F9BA349B}"/>
    <cellStyle name="Normal 5 5 3 4 3 2" xfId="1990" xr:uid="{D6E05109-0883-41EF-B990-7591824B6C68}"/>
    <cellStyle name="Normal 5 5 3 4 3 2 2" xfId="4333" xr:uid="{97CB96F8-016E-4890-97E6-3F753EF20076}"/>
    <cellStyle name="Normal 5 5 3 4 3 2 3" xfId="6665" xr:uid="{AAC076EC-C6DE-47A6-9876-45BCE75A3049}"/>
    <cellStyle name="Normal 5 5 3 4 3 3" xfId="3163" xr:uid="{ED465A94-0A2A-45C1-9408-14B596B31BAA}"/>
    <cellStyle name="Normal 5 5 3 4 3 4" xfId="5497" xr:uid="{6BA9703E-2BAE-40A9-AE76-06BF39870923}"/>
    <cellStyle name="Normal 5 5 3 4 4" xfId="1407" xr:uid="{9BD3F7D3-5C92-4DD0-A323-159F482F69A1}"/>
    <cellStyle name="Normal 5 5 3 4 4 2" xfId="3750" xr:uid="{700B9523-718C-4BB2-B15F-D28E0D0A4B06}"/>
    <cellStyle name="Normal 5 5 3 4 4 3" xfId="6082" xr:uid="{1AA18E04-5E65-4709-8485-A88156441E5A}"/>
    <cellStyle name="Normal 5 5 3 4 5" xfId="2580" xr:uid="{69C212F4-D94A-4C90-ADCD-8E4B76A76FE4}"/>
    <cellStyle name="Normal 5 5 3 4 6" xfId="4914" xr:uid="{BC157E51-6025-4F62-B296-A4001746006B}"/>
    <cellStyle name="Normal 5 5 3 5" xfId="402" xr:uid="{4BEABB89-E658-44E7-8912-3F18245BA430}"/>
    <cellStyle name="Normal 5 5 3 5 2" xfId="993" xr:uid="{139FBAE0-32C5-49F7-B6DC-2CCE2EA3305D}"/>
    <cellStyle name="Normal 5 5 3 5 2 2" xfId="2168" xr:uid="{20F9CB35-9751-43CB-B388-6B10832ED2CD}"/>
    <cellStyle name="Normal 5 5 3 5 2 2 2" xfId="4511" xr:uid="{0B6D91A5-5B05-4EA5-804B-456E019E8F22}"/>
    <cellStyle name="Normal 5 5 3 5 2 2 3" xfId="6843" xr:uid="{91218E14-AFB9-4A4D-9D67-8A0E4C1EA527}"/>
    <cellStyle name="Normal 5 5 3 5 2 3" xfId="3341" xr:uid="{9B674395-A50F-4AE0-BDE5-AA44777E17B9}"/>
    <cellStyle name="Normal 5 5 3 5 2 4" xfId="5675" xr:uid="{0BCC46AE-2FD6-4210-A6CE-99C1A99D56B3}"/>
    <cellStyle name="Normal 5 5 3 5 3" xfId="1585" xr:uid="{F880EF75-C1E3-4FAB-A1B8-A9CBC4A9860F}"/>
    <cellStyle name="Normal 5 5 3 5 3 2" xfId="3928" xr:uid="{174BCD77-DF84-4B97-861B-B628EC362526}"/>
    <cellStyle name="Normal 5 5 3 5 3 3" xfId="6260" xr:uid="{E4A63238-5F73-48D5-9EE8-CFBFE600BFA4}"/>
    <cellStyle name="Normal 5 5 3 5 4" xfId="2758" xr:uid="{AD8FEC86-268A-4776-B86D-4DE19E7962D0}"/>
    <cellStyle name="Normal 5 5 3 5 5" xfId="5092" xr:uid="{D313B549-93D8-45AC-B232-478213B1D7C9}"/>
    <cellStyle name="Normal 5 5 3 6" xfId="707" xr:uid="{789EF8CF-2F57-43E6-AB60-A287E89DBEDF}"/>
    <cellStyle name="Normal 5 5 3 6 2" xfId="1882" xr:uid="{1333F0B1-BB70-4BC9-8382-7018DA5CFAA6}"/>
    <cellStyle name="Normal 5 5 3 6 2 2" xfId="4225" xr:uid="{E23951F7-437F-4732-A876-D3FC477D74F2}"/>
    <cellStyle name="Normal 5 5 3 6 2 3" xfId="6557" xr:uid="{310294C4-F7D4-47CA-86BE-9704F799B2C2}"/>
    <cellStyle name="Normal 5 5 3 6 3" xfId="3055" xr:uid="{C1C28E14-2A60-4BCC-BB64-8A2970640491}"/>
    <cellStyle name="Normal 5 5 3 6 4" xfId="5389" xr:uid="{5E980E38-299A-42F8-84A0-41DB1F90FF00}"/>
    <cellStyle name="Normal 5 5 3 7" xfId="1299" xr:uid="{8F737648-8AE9-4151-8FDF-2D0727DEC71C}"/>
    <cellStyle name="Normal 5 5 3 7 2" xfId="3642" xr:uid="{AA5EDBA9-C925-405F-96C4-BB0361E37D06}"/>
    <cellStyle name="Normal 5 5 3 7 3" xfId="5974" xr:uid="{19D3CD71-F958-44F5-8CA0-537212B0B816}"/>
    <cellStyle name="Normal 5 5 3 8" xfId="2472" xr:uid="{1B0C6C85-7AD8-4253-A91A-048CE60C92F3}"/>
    <cellStyle name="Normal 5 5 3 9" xfId="4806" xr:uid="{229A1378-A572-4DEC-BB20-21FBB991E558}"/>
    <cellStyle name="Normal 5 5 4" xfId="143" xr:uid="{F613B37C-5B9A-4335-8743-6555994070BD}"/>
    <cellStyle name="Normal 5 5 4 2" xfId="305" xr:uid="{53A681E7-F096-4E0A-BD18-782FDC5DCBBD}"/>
    <cellStyle name="Normal 5 5 4 2 2" xfId="591" xr:uid="{2E18E48B-0485-48DE-8551-7AC050844696}"/>
    <cellStyle name="Normal 5 5 4 2 2 2" xfId="1182" xr:uid="{CA4FB394-8932-40CC-A67C-3AA6DFC8CDAE}"/>
    <cellStyle name="Normal 5 5 4 2 2 2 2" xfId="2357" xr:uid="{7623A842-6E1A-4A78-A589-EDB9DD2216AC}"/>
    <cellStyle name="Normal 5 5 4 2 2 2 2 2" xfId="4700" xr:uid="{35D1F97C-B130-4C7C-A2BE-0D3C266D3A79}"/>
    <cellStyle name="Normal 5 5 4 2 2 2 2 3" xfId="7032" xr:uid="{A1A427BE-E576-47DA-A884-B34812A5C09D}"/>
    <cellStyle name="Normal 5 5 4 2 2 2 3" xfId="3530" xr:uid="{70C71DCC-E6F8-4DC3-BDC1-F21D0E898301}"/>
    <cellStyle name="Normal 5 5 4 2 2 2 4" xfId="5864" xr:uid="{D0672498-72EE-4D9C-9FFE-B991EE5993F3}"/>
    <cellStyle name="Normal 5 5 4 2 2 3" xfId="1774" xr:uid="{69D15267-60A3-40D9-82E9-C22EE9FAE832}"/>
    <cellStyle name="Normal 5 5 4 2 2 3 2" xfId="4117" xr:uid="{14DCF0D1-55B5-4A32-95FC-A424E2A31B1E}"/>
    <cellStyle name="Normal 5 5 4 2 2 3 3" xfId="6449" xr:uid="{0E2BA628-554C-47A6-81EB-3FE9CC5A6AED}"/>
    <cellStyle name="Normal 5 5 4 2 2 4" xfId="2947" xr:uid="{8DC94825-647C-48E0-BA10-53BD23AD78AD}"/>
    <cellStyle name="Normal 5 5 4 2 2 5" xfId="5281" xr:uid="{AE76F2F0-7BE3-4FC1-BF2C-33C6BD0E8F19}"/>
    <cellStyle name="Normal 5 5 4 2 3" xfId="896" xr:uid="{8357DC76-9431-4C64-8370-43DE05D405A6}"/>
    <cellStyle name="Normal 5 5 4 2 3 2" xfId="2071" xr:uid="{E10114E2-D9DD-4488-970E-D97103A462B0}"/>
    <cellStyle name="Normal 5 5 4 2 3 2 2" xfId="4414" xr:uid="{B91ED8E1-A5A4-430E-B6D2-A7D3C5DF0D4F}"/>
    <cellStyle name="Normal 5 5 4 2 3 2 3" xfId="6746" xr:uid="{6D79BD97-5D13-47A4-A1E5-E3FA6E84E0C8}"/>
    <cellStyle name="Normal 5 5 4 2 3 3" xfId="3244" xr:uid="{1E9B7EFE-9BC0-47AD-8ED9-BA093E8A5BD9}"/>
    <cellStyle name="Normal 5 5 4 2 3 4" xfId="5578" xr:uid="{AF785CEB-4E6F-4C7A-B2B6-A2ED9B76D561}"/>
    <cellStyle name="Normal 5 5 4 2 4" xfId="1488" xr:uid="{056050B4-0D7F-4CE4-A311-9FD63D248E60}"/>
    <cellStyle name="Normal 5 5 4 2 4 2" xfId="3831" xr:uid="{ECDD8E28-E0DE-4C37-A407-61C16E70EA68}"/>
    <cellStyle name="Normal 5 5 4 2 4 3" xfId="6163" xr:uid="{EE6E066A-5131-4686-BB19-29927E734128}"/>
    <cellStyle name="Normal 5 5 4 2 5" xfId="2661" xr:uid="{5C718611-97D7-4D2F-A68C-68F0DFC70916}"/>
    <cellStyle name="Normal 5 5 4 2 6" xfId="4995" xr:uid="{11AC44B3-1227-4258-B576-4B19F1F88C98}"/>
    <cellStyle name="Normal 5 5 4 3" xfId="429" xr:uid="{7D55F7E8-9C8A-470F-AFB9-4F04E92FC826}"/>
    <cellStyle name="Normal 5 5 4 3 2" xfId="1020" xr:uid="{79FC66AA-C791-4710-AB52-40A2EBBAD712}"/>
    <cellStyle name="Normal 5 5 4 3 2 2" xfId="2195" xr:uid="{6A118069-6AE2-4F84-817E-01557E9ABBA7}"/>
    <cellStyle name="Normal 5 5 4 3 2 2 2" xfId="4538" xr:uid="{3346A572-CB0E-4153-BBFC-F8B2DC47681F}"/>
    <cellStyle name="Normal 5 5 4 3 2 2 3" xfId="6870" xr:uid="{ED391EF4-E86D-49B0-A91E-2F375C0CC1B7}"/>
    <cellStyle name="Normal 5 5 4 3 2 3" xfId="3368" xr:uid="{1EA97EBD-D612-46CB-8312-10AD5F0B4E93}"/>
    <cellStyle name="Normal 5 5 4 3 2 4" xfId="5702" xr:uid="{7AC2CA66-3258-4FB3-9DC6-FA2972AA108F}"/>
    <cellStyle name="Normal 5 5 4 3 3" xfId="1612" xr:uid="{150043E0-4604-4CBC-8B38-0D5CC1AEA839}"/>
    <cellStyle name="Normal 5 5 4 3 3 2" xfId="3955" xr:uid="{EC77E377-6D1D-4C48-8335-EBDC21D20620}"/>
    <cellStyle name="Normal 5 5 4 3 3 3" xfId="6287" xr:uid="{53C7B39E-73EE-404B-83C1-2AED775BE6AB}"/>
    <cellStyle name="Normal 5 5 4 3 4" xfId="2785" xr:uid="{FFAF0617-1C0B-4BA9-817F-965C756B991C}"/>
    <cellStyle name="Normal 5 5 4 3 5" xfId="5119" xr:uid="{42C84D7B-102F-4729-B5C4-01671F250EE5}"/>
    <cellStyle name="Normal 5 5 4 4" xfId="734" xr:uid="{8DACC038-EE50-4DFA-91F5-390D927AB3E8}"/>
    <cellStyle name="Normal 5 5 4 4 2" xfId="1909" xr:uid="{BF262024-8D18-4923-B77D-6C8CBED9EAC3}"/>
    <cellStyle name="Normal 5 5 4 4 2 2" xfId="4252" xr:uid="{058F64C1-E62D-4E42-A5FA-62443329E7C3}"/>
    <cellStyle name="Normal 5 5 4 4 2 3" xfId="6584" xr:uid="{DEFD5979-F970-472F-9EC3-D549D75198D9}"/>
    <cellStyle name="Normal 5 5 4 4 3" xfId="3082" xr:uid="{2473E419-727F-4731-A588-A48AAB04DD5C}"/>
    <cellStyle name="Normal 5 5 4 4 4" xfId="5416" xr:uid="{FF8091BC-D17E-4201-A81F-D8EFD5008D78}"/>
    <cellStyle name="Normal 5 5 4 5" xfId="1326" xr:uid="{E31D671B-49D5-4225-84CD-EF19DC821998}"/>
    <cellStyle name="Normal 5 5 4 5 2" xfId="3669" xr:uid="{D83FE119-AF00-4169-A40D-13B8ACC34911}"/>
    <cellStyle name="Normal 5 5 4 5 3" xfId="6001" xr:uid="{E0C13C63-DCFF-4E1D-A26C-01E32C20D214}"/>
    <cellStyle name="Normal 5 5 4 6" xfId="2499" xr:uid="{B72F5716-0F82-4D99-8970-7774A174C84E}"/>
    <cellStyle name="Normal 5 5 4 7" xfId="4833" xr:uid="{D31102AA-B9BC-4864-98AD-9E3A33711588}"/>
    <cellStyle name="Normal 5 5 5" xfId="184" xr:uid="{F587785F-CEE1-4673-8EC1-0347023121AE}"/>
    <cellStyle name="Normal 5 5 5 2" xfId="251" xr:uid="{4D61C6FC-0386-4F30-BDB2-3E45EE97FB4B}"/>
    <cellStyle name="Normal 5 5 5 2 2" xfId="537" xr:uid="{58DF9274-B798-4055-B7BE-ED65F6216081}"/>
    <cellStyle name="Normal 5 5 5 2 2 2" xfId="1128" xr:uid="{D226B628-A86F-4486-9102-C1294E6C8F5C}"/>
    <cellStyle name="Normal 5 5 5 2 2 2 2" xfId="2303" xr:uid="{282C26DD-C66E-4C5E-B507-E06957BA1FDB}"/>
    <cellStyle name="Normal 5 5 5 2 2 2 2 2" xfId="4646" xr:uid="{B1BBDDEF-DEF4-4DA3-88E0-1C008E88ADE7}"/>
    <cellStyle name="Normal 5 5 5 2 2 2 2 3" xfId="6978" xr:uid="{31A952F5-84AF-4DE0-9A58-F58AC57555EA}"/>
    <cellStyle name="Normal 5 5 5 2 2 2 3" xfId="3476" xr:uid="{040CF470-6724-46B8-B985-115F984D7AF9}"/>
    <cellStyle name="Normal 5 5 5 2 2 2 4" xfId="5810" xr:uid="{E5496936-6CEC-4B86-A278-64ADD24D0D5A}"/>
    <cellStyle name="Normal 5 5 5 2 2 3" xfId="1720" xr:uid="{0D82F4BC-986E-4544-9AC3-EFB831E95BBF}"/>
    <cellStyle name="Normal 5 5 5 2 2 3 2" xfId="4063" xr:uid="{8438D05E-D42E-439F-95F3-F0342EF9C72B}"/>
    <cellStyle name="Normal 5 5 5 2 2 3 3" xfId="6395" xr:uid="{118A40B7-F0BC-4518-9DAF-677B74BFE162}"/>
    <cellStyle name="Normal 5 5 5 2 2 4" xfId="2893" xr:uid="{1C511571-5E36-43D2-8270-481CFA5F30C4}"/>
    <cellStyle name="Normal 5 5 5 2 2 5" xfId="5227" xr:uid="{61FFB899-26C6-45C5-BBFA-5F449A4179CB}"/>
    <cellStyle name="Normal 5 5 5 2 3" xfId="842" xr:uid="{21F1C1C2-5819-424D-B6E7-36C544B67141}"/>
    <cellStyle name="Normal 5 5 5 2 3 2" xfId="2017" xr:uid="{F71C74D6-3B75-42A6-9CC2-4D0E8E857AA3}"/>
    <cellStyle name="Normal 5 5 5 2 3 2 2" xfId="4360" xr:uid="{E8413E8C-0BA2-4968-89EA-CE0BED5CD8F0}"/>
    <cellStyle name="Normal 5 5 5 2 3 2 3" xfId="6692" xr:uid="{A0212B11-77F9-4FBB-89E3-447733A45DFD}"/>
    <cellStyle name="Normal 5 5 5 2 3 3" xfId="3190" xr:uid="{1C8A3CE5-67C4-42A2-B5C0-7719341715CD}"/>
    <cellStyle name="Normal 5 5 5 2 3 4" xfId="5524" xr:uid="{BADEFA1E-C7C1-45A0-A547-E23CA99F72BB}"/>
    <cellStyle name="Normal 5 5 5 2 4" xfId="1434" xr:uid="{0DC4C8E2-49CC-48DE-8BFA-85106B2AE0D8}"/>
    <cellStyle name="Normal 5 5 5 2 4 2" xfId="3777" xr:uid="{4F32BB6B-501E-44DE-BFB2-42EB2C854715}"/>
    <cellStyle name="Normal 5 5 5 2 4 3" xfId="6109" xr:uid="{01939872-13E5-4628-AB61-50C2153F2F2E}"/>
    <cellStyle name="Normal 5 5 5 2 5" xfId="2607" xr:uid="{349DE612-A0F8-4FB6-B3E5-E355E4FBE32E}"/>
    <cellStyle name="Normal 5 5 5 2 6" xfId="4941" xr:uid="{2139DCCD-161B-4D49-95C8-6EAE13237BE0}"/>
    <cellStyle name="Normal 5 5 5 3" xfId="470" xr:uid="{6BEB607E-8450-43F5-9ADB-E9A2FD907FA3}"/>
    <cellStyle name="Normal 5 5 5 3 2" xfId="1061" xr:uid="{E749FABE-1A2F-4438-BD0B-0F9D1AC6CAF7}"/>
    <cellStyle name="Normal 5 5 5 3 2 2" xfId="2236" xr:uid="{E5AAE251-A38E-45ED-B7C8-64A2001B8B55}"/>
    <cellStyle name="Normal 5 5 5 3 2 2 2" xfId="4579" xr:uid="{CEA93DE5-AF17-4BE7-9B75-596C34EDF81E}"/>
    <cellStyle name="Normal 5 5 5 3 2 2 3" xfId="6911" xr:uid="{0B404DBD-BD54-4112-898D-82A2039FB292}"/>
    <cellStyle name="Normal 5 5 5 3 2 3" xfId="3409" xr:uid="{65AEC874-122F-436C-BEA4-CA0DE093A648}"/>
    <cellStyle name="Normal 5 5 5 3 2 4" xfId="5743" xr:uid="{69C8E820-9FB0-42ED-A1DA-8F3A154211B9}"/>
    <cellStyle name="Normal 5 5 5 3 3" xfId="1653" xr:uid="{9F309B2F-9E2D-4076-8BBF-1673C3A507D4}"/>
    <cellStyle name="Normal 5 5 5 3 3 2" xfId="3996" xr:uid="{B468BCFD-4997-4E6F-A861-8D08F02C00C7}"/>
    <cellStyle name="Normal 5 5 5 3 3 3" xfId="6328" xr:uid="{C0D50791-D1E1-4A19-A443-F505F75C197A}"/>
    <cellStyle name="Normal 5 5 5 3 4" xfId="2826" xr:uid="{58320FAD-2060-4BC0-9AD8-7857FA1BCC79}"/>
    <cellStyle name="Normal 5 5 5 3 5" xfId="5160" xr:uid="{174ED0D6-499A-4165-B4BC-FB10C347973B}"/>
    <cellStyle name="Normal 5 5 5 4" xfId="775" xr:uid="{FD540227-1054-4EE5-80BE-8AA5BAEF50FB}"/>
    <cellStyle name="Normal 5 5 5 4 2" xfId="1950" xr:uid="{768D5662-002F-4A36-982D-F9231067221D}"/>
    <cellStyle name="Normal 5 5 5 4 2 2" xfId="4293" xr:uid="{092DE55F-220C-435B-916B-1A3ED427F772}"/>
    <cellStyle name="Normal 5 5 5 4 2 3" xfId="6625" xr:uid="{3F156823-9085-4ED4-856C-CA3DDCFFA511}"/>
    <cellStyle name="Normal 5 5 5 4 3" xfId="3123" xr:uid="{12E8CDEC-23DC-49F6-BAF8-29E255C1EDAE}"/>
    <cellStyle name="Normal 5 5 5 4 4" xfId="5457" xr:uid="{C5A5EA86-995D-4758-AAEC-DA0A230B285B}"/>
    <cellStyle name="Normal 5 5 5 5" xfId="1367" xr:uid="{001281E4-9638-4D6D-A258-562CA135A85F}"/>
    <cellStyle name="Normal 5 5 5 5 2" xfId="3710" xr:uid="{80FBF53E-432B-404D-BB60-6C84553FC963}"/>
    <cellStyle name="Normal 5 5 5 5 3" xfId="6042" xr:uid="{510B59F0-D65C-47AE-93BE-4B7CA9632537}"/>
    <cellStyle name="Normal 5 5 5 6" xfId="2540" xr:uid="{0D43048D-DD3F-4E95-BC46-6D76CDDD1184}"/>
    <cellStyle name="Normal 5 5 5 7" xfId="4874" xr:uid="{1FEAD751-AB83-422A-8391-1493E46F0706}"/>
    <cellStyle name="Normal 5 5 6" xfId="346" xr:uid="{F1FC45D4-186C-4544-8D1F-48DA787BFA80}"/>
    <cellStyle name="Normal 5 5 6 2" xfId="632" xr:uid="{17A3F2B1-B022-4180-9FD6-6D5E05626797}"/>
    <cellStyle name="Normal 5 5 6 2 2" xfId="1223" xr:uid="{A06C0F1A-23A8-40F2-BC1D-D6B27339D49C}"/>
    <cellStyle name="Normal 5 5 6 2 2 2" xfId="2398" xr:uid="{EB2CE2FE-66EA-4F93-BFFB-2B56C255CE5A}"/>
    <cellStyle name="Normal 5 5 6 2 2 2 2" xfId="4741" xr:uid="{6BEB71C6-BFF5-4F42-A05B-3876BAC4421E}"/>
    <cellStyle name="Normal 5 5 6 2 2 2 3" xfId="7073" xr:uid="{06446966-D0D6-40A0-BA50-4B600F160968}"/>
    <cellStyle name="Normal 5 5 6 2 2 3" xfId="3571" xr:uid="{12820297-A3C7-46BE-B35C-C25FDFC880C8}"/>
    <cellStyle name="Normal 5 5 6 2 2 4" xfId="5905" xr:uid="{8B41E078-9ED5-452E-8621-D914EB1E9004}"/>
    <cellStyle name="Normal 5 5 6 2 3" xfId="1815" xr:uid="{3D256E5E-7EE3-45FA-B022-73C5800B7455}"/>
    <cellStyle name="Normal 5 5 6 2 3 2" xfId="4158" xr:uid="{8854008A-3C53-4323-A076-F27A001C69F3}"/>
    <cellStyle name="Normal 5 5 6 2 3 3" xfId="6490" xr:uid="{7AE5008F-5D7C-41F3-83F9-0FD5B55F87D0}"/>
    <cellStyle name="Normal 5 5 6 2 4" xfId="2988" xr:uid="{607CF7C0-8D64-46C0-91BB-12098ABC02E3}"/>
    <cellStyle name="Normal 5 5 6 2 5" xfId="5322" xr:uid="{80C3C169-BF04-43B0-941A-32D162CF9D7C}"/>
    <cellStyle name="Normal 5 5 6 3" xfId="937" xr:uid="{449949E7-6F6E-4EB6-A1AA-CF9C8723894B}"/>
    <cellStyle name="Normal 5 5 6 3 2" xfId="2112" xr:uid="{EE114975-B1B3-4D52-AAFE-6E25E9D1FDC7}"/>
    <cellStyle name="Normal 5 5 6 3 2 2" xfId="4455" xr:uid="{68A5F63E-F8A6-4FFD-A42F-C0F982296AA7}"/>
    <cellStyle name="Normal 5 5 6 3 2 3" xfId="6787" xr:uid="{4E8D9DD4-AB9F-4928-A5FA-89DA99951667}"/>
    <cellStyle name="Normal 5 5 6 3 3" xfId="3285" xr:uid="{CA93D524-A4FF-4E33-B4A0-C2D547186478}"/>
    <cellStyle name="Normal 5 5 6 3 4" xfId="5619" xr:uid="{F5515ECF-4185-451D-8761-05339DAF19F5}"/>
    <cellStyle name="Normal 5 5 6 4" xfId="1529" xr:uid="{9224C9C9-1EA7-4E56-BEBC-9D38815E6011}"/>
    <cellStyle name="Normal 5 5 6 4 2" xfId="3872" xr:uid="{486F15AF-C0B7-4433-83F5-71A08DC4C84D}"/>
    <cellStyle name="Normal 5 5 6 4 3" xfId="6204" xr:uid="{581C0E4A-CD00-443C-B910-B3289AF25C72}"/>
    <cellStyle name="Normal 5 5 6 5" xfId="2702" xr:uid="{71934C7B-B4DC-4ACC-8287-D8EC802C24D9}"/>
    <cellStyle name="Normal 5 5 6 6" xfId="5036" xr:uid="{DCDA9026-E378-47E9-98F6-9E8E9DD1FAFC}"/>
    <cellStyle name="Normal 5 5 7" xfId="210" xr:uid="{0D717F31-89E0-445F-8C10-A7BA1CB073B5}"/>
    <cellStyle name="Normal 5 5 7 2" xfId="496" xr:uid="{C89F23CB-E942-4432-B556-A0B618A198C0}"/>
    <cellStyle name="Normal 5 5 7 2 2" xfId="1087" xr:uid="{E0DE907D-2062-4C7A-987A-3E4FC1515949}"/>
    <cellStyle name="Normal 5 5 7 2 2 2" xfId="2262" xr:uid="{9A0D1113-D27B-48DF-988E-FD027292141B}"/>
    <cellStyle name="Normal 5 5 7 2 2 2 2" xfId="4605" xr:uid="{EF56F44A-C8DA-4641-B81D-A0416F57657A}"/>
    <cellStyle name="Normal 5 5 7 2 2 2 3" xfId="6937" xr:uid="{06CE6A6D-968C-4F99-AEC5-4C3CA35932AA}"/>
    <cellStyle name="Normal 5 5 7 2 2 3" xfId="3435" xr:uid="{1C145C79-CE64-44A8-A0DD-4CF114EAB50F}"/>
    <cellStyle name="Normal 5 5 7 2 2 4" xfId="5769" xr:uid="{7D664BE6-8D03-45FE-BE98-E6E02D070A51}"/>
    <cellStyle name="Normal 5 5 7 2 3" xfId="1679" xr:uid="{3B2B3ADD-3274-42C4-93E6-96DE3FBE1E68}"/>
    <cellStyle name="Normal 5 5 7 2 3 2" xfId="4022" xr:uid="{9FF7003E-0D3E-4C0F-9C43-5D58E46732D3}"/>
    <cellStyle name="Normal 5 5 7 2 3 3" xfId="6354" xr:uid="{5C5EE52B-AF2A-46BA-96D1-4B4C3BEDC067}"/>
    <cellStyle name="Normal 5 5 7 2 4" xfId="2852" xr:uid="{5DF1CC5E-39EB-45B9-A8EF-60184BB90497}"/>
    <cellStyle name="Normal 5 5 7 2 5" xfId="5186" xr:uid="{8FE74623-BFF8-473B-B7F0-B6367B6ADBB8}"/>
    <cellStyle name="Normal 5 5 7 3" xfId="801" xr:uid="{A73C3D2E-34CB-4956-9FF6-0DD88C42D596}"/>
    <cellStyle name="Normal 5 5 7 3 2" xfId="1976" xr:uid="{83318EF5-46D3-4AD7-B8E3-8825A4DB4FAF}"/>
    <cellStyle name="Normal 5 5 7 3 2 2" xfId="4319" xr:uid="{EEA395A8-242A-4D45-AA07-84F118702BEA}"/>
    <cellStyle name="Normal 5 5 7 3 2 3" xfId="6651" xr:uid="{A68E35CC-A480-4465-9A54-32F0408F00ED}"/>
    <cellStyle name="Normal 5 5 7 3 3" xfId="3149" xr:uid="{7F035BF1-644C-4CF8-A1EB-847DD0108F06}"/>
    <cellStyle name="Normal 5 5 7 3 4" xfId="5483" xr:uid="{A4C47DB1-AB5E-483C-9E5D-847FEFC90624}"/>
    <cellStyle name="Normal 5 5 7 4" xfId="1393" xr:uid="{C16AF9E1-7220-4908-B95A-2156F885E4C6}"/>
    <cellStyle name="Normal 5 5 7 4 2" xfId="3736" xr:uid="{75A03712-098E-4C44-A182-0208DB2C7A20}"/>
    <cellStyle name="Normal 5 5 7 4 3" xfId="6068" xr:uid="{6874FA74-748E-40DC-BE32-BC4ED2754F46}"/>
    <cellStyle name="Normal 5 5 7 5" xfId="2566" xr:uid="{B02EEDCA-783A-474B-94D4-A20677B9715A}"/>
    <cellStyle name="Normal 5 5 7 6" xfId="4900" xr:uid="{451195BB-E78D-4E08-9D8D-404362102C0E}"/>
    <cellStyle name="Normal 5 5 8" xfId="375" xr:uid="{59667946-CA63-42D8-813C-4C8434ADB4B1}"/>
    <cellStyle name="Normal 5 5 8 2" xfId="966" xr:uid="{2CF77308-7643-4DBD-99CA-81B14DE95CD6}"/>
    <cellStyle name="Normal 5 5 8 2 2" xfId="2141" xr:uid="{82AAEE00-27D0-41A9-A316-03E6FCF1B3FA}"/>
    <cellStyle name="Normal 5 5 8 2 2 2" xfId="4484" xr:uid="{8E150501-E012-457E-AE5C-DCCB2C41CD48}"/>
    <cellStyle name="Normal 5 5 8 2 2 3" xfId="6816" xr:uid="{8DC1FA08-7AA5-4A3D-898D-9B32F831054D}"/>
    <cellStyle name="Normal 5 5 8 2 3" xfId="3314" xr:uid="{3FD16F73-C1DA-46D4-985B-A33FB839F244}"/>
    <cellStyle name="Normal 5 5 8 2 4" xfId="5648" xr:uid="{5AB21C55-66FB-40C9-AD7B-759349726516}"/>
    <cellStyle name="Normal 5 5 8 3" xfId="1558" xr:uid="{BE849578-DA3E-453F-B57B-79AE01D6F764}"/>
    <cellStyle name="Normal 5 5 8 3 2" xfId="3901" xr:uid="{652CAD87-3F44-4D34-BB70-EDC6B0F991F9}"/>
    <cellStyle name="Normal 5 5 8 3 3" xfId="6233" xr:uid="{0464B3DF-56B5-4370-83BB-4FB56CB73DF6}"/>
    <cellStyle name="Normal 5 5 8 4" xfId="2731" xr:uid="{36699862-7088-44C3-B4D0-4BA11B2C5942}"/>
    <cellStyle name="Normal 5 5 8 5" xfId="5065" xr:uid="{24D2C6CF-A5B8-4D83-B527-EBAFF0211B74}"/>
    <cellStyle name="Normal 5 5 9" xfId="680" xr:uid="{0CBD4286-84A6-4F37-80A4-49AD374AE599}"/>
    <cellStyle name="Normal 5 5 9 2" xfId="1855" xr:uid="{3DBD6DB5-DE6F-4E79-A59C-96F7CFF1BAFD}"/>
    <cellStyle name="Normal 5 5 9 2 2" xfId="4198" xr:uid="{66971E55-4843-4C8B-AA56-6919421F6044}"/>
    <cellStyle name="Normal 5 5 9 2 3" xfId="6530" xr:uid="{81D32293-2EB4-4B61-AEF7-49EDDD877361}"/>
    <cellStyle name="Normal 5 5 9 3" xfId="3028" xr:uid="{09FAD8DC-8E37-4648-BCD2-7B8233C4F5E8}"/>
    <cellStyle name="Normal 5 5 9 4" xfId="5362" xr:uid="{64D0B732-CB19-459C-AC98-5AEAA26A116C}"/>
    <cellStyle name="Normal 5 6" xfId="79" xr:uid="{8F583912-EC6B-4959-A511-8C0778EB4ECF}"/>
    <cellStyle name="Normal 5 6 10" xfId="2438" xr:uid="{6C559516-9AD4-4369-A126-3CD62A8ECE8F}"/>
    <cellStyle name="Normal 5 6 11" xfId="4772" xr:uid="{381518C6-F50D-46C3-B758-04149DBFA1CC}"/>
    <cellStyle name="Normal 5 6 2" xfId="109" xr:uid="{A36ED41E-2EDB-4508-9493-4FC647FF1731}"/>
    <cellStyle name="Normal 5 6 2 2" xfId="271" xr:uid="{A87509A0-5145-4F0F-A4E9-05FC1726A3F7}"/>
    <cellStyle name="Normal 5 6 2 2 2" xfId="557" xr:uid="{2EA77FA8-DAB0-4997-B84D-A4F3B3858A8E}"/>
    <cellStyle name="Normal 5 6 2 2 2 2" xfId="1148" xr:uid="{9BE96704-1FE2-4562-A04F-7E6DD437CC4A}"/>
    <cellStyle name="Normal 5 6 2 2 2 2 2" xfId="2323" xr:uid="{B0AACE2F-E41A-40F0-AF92-8A56889449B6}"/>
    <cellStyle name="Normal 5 6 2 2 2 2 2 2" xfId="4666" xr:uid="{FBD78080-AA30-4A70-9410-A744ABBA4EB6}"/>
    <cellStyle name="Normal 5 6 2 2 2 2 2 3" xfId="6998" xr:uid="{3E89C56C-51BC-4811-AAC7-8C4932E40FAD}"/>
    <cellStyle name="Normal 5 6 2 2 2 2 3" xfId="3496" xr:uid="{A6B01B02-77AD-4269-B711-A182F9C12426}"/>
    <cellStyle name="Normal 5 6 2 2 2 2 4" xfId="5830" xr:uid="{005029FF-784D-4234-9A75-9A169C85A5CB}"/>
    <cellStyle name="Normal 5 6 2 2 2 3" xfId="1740" xr:uid="{625ED8A0-2D73-4CAC-BEA8-C016E6CCF786}"/>
    <cellStyle name="Normal 5 6 2 2 2 3 2" xfId="4083" xr:uid="{91AD7723-1EB1-44D8-BFF8-5630B5103938}"/>
    <cellStyle name="Normal 5 6 2 2 2 3 3" xfId="6415" xr:uid="{79CD35CB-AD01-4727-BBE4-06A845CAB42C}"/>
    <cellStyle name="Normal 5 6 2 2 2 4" xfId="2913" xr:uid="{CE53851A-2F87-46F2-A48E-FDDB40BAE5FA}"/>
    <cellStyle name="Normal 5 6 2 2 2 5" xfId="5247" xr:uid="{99A7AE02-CF2D-4A8D-8DA6-2E35D4BA0E61}"/>
    <cellStyle name="Normal 5 6 2 2 3" xfId="862" xr:uid="{38D99FD5-6748-458A-B6B0-3D9E24E74E6D}"/>
    <cellStyle name="Normal 5 6 2 2 3 2" xfId="2037" xr:uid="{D57B7343-A30C-45FA-ADFE-38EED8E94AFB}"/>
    <cellStyle name="Normal 5 6 2 2 3 2 2" xfId="4380" xr:uid="{CDA01CF1-9441-4D27-AE4A-A4AE3F84136A}"/>
    <cellStyle name="Normal 5 6 2 2 3 2 3" xfId="6712" xr:uid="{4AF64409-A124-4D5D-8004-D9802CEABC46}"/>
    <cellStyle name="Normal 5 6 2 2 3 3" xfId="3210" xr:uid="{492A8363-9897-4053-98F2-DC4FCB99891C}"/>
    <cellStyle name="Normal 5 6 2 2 3 4" xfId="5544" xr:uid="{A05C37B9-F00F-485A-8684-EDEF02A917F7}"/>
    <cellStyle name="Normal 5 6 2 2 4" xfId="1454" xr:uid="{69D74AF5-3A61-4733-927C-0904B43C905F}"/>
    <cellStyle name="Normal 5 6 2 2 4 2" xfId="3797" xr:uid="{60AB5832-243B-495D-A307-7E47077A0640}"/>
    <cellStyle name="Normal 5 6 2 2 4 3" xfId="6129" xr:uid="{2AC7280A-69FD-4D87-A048-415C501AE0D3}"/>
    <cellStyle name="Normal 5 6 2 2 5" xfId="2627" xr:uid="{650184B9-34EB-41D8-AC4F-29933B69F134}"/>
    <cellStyle name="Normal 5 6 2 2 6" xfId="4961" xr:uid="{365CD24D-02CC-4C79-B1DC-E5BCE2EEE858}"/>
    <cellStyle name="Normal 5 6 2 3" xfId="395" xr:uid="{5985FF8D-A662-4411-92B3-ADD59F35E714}"/>
    <cellStyle name="Normal 5 6 2 3 2" xfId="986" xr:uid="{6A3A2D3E-4277-43F5-9034-AFD7AD4D2536}"/>
    <cellStyle name="Normal 5 6 2 3 2 2" xfId="2161" xr:uid="{E078B772-D764-429B-B4D1-EA8BAF09255A}"/>
    <cellStyle name="Normal 5 6 2 3 2 2 2" xfId="4504" xr:uid="{C7968465-2BBD-4683-AA30-20248D9EAE1C}"/>
    <cellStyle name="Normal 5 6 2 3 2 2 3" xfId="6836" xr:uid="{754ABF6D-1663-460A-8B25-131917AA3682}"/>
    <cellStyle name="Normal 5 6 2 3 2 3" xfId="3334" xr:uid="{3B2AF9B5-C964-40DF-AA24-4B7784EBFCD3}"/>
    <cellStyle name="Normal 5 6 2 3 2 4" xfId="5668" xr:uid="{98C6932D-C0A5-4B32-B426-088ACAB45C8A}"/>
    <cellStyle name="Normal 5 6 2 3 3" xfId="1578" xr:uid="{9DE054AC-B6BD-488B-B90B-F52C04547BC2}"/>
    <cellStyle name="Normal 5 6 2 3 3 2" xfId="3921" xr:uid="{4458EE50-18E6-48E1-8106-334DE0A7F3D7}"/>
    <cellStyle name="Normal 5 6 2 3 3 3" xfId="6253" xr:uid="{0CA73AB9-8A86-4288-8BBD-A2E64B3FE725}"/>
    <cellStyle name="Normal 5 6 2 3 4" xfId="2751" xr:uid="{C1FDA361-9B6C-4BA1-973F-92B196AD043E}"/>
    <cellStyle name="Normal 5 6 2 3 5" xfId="5085" xr:uid="{72A6DFB9-39D2-4EEA-AFBC-A5DB3BB01E88}"/>
    <cellStyle name="Normal 5 6 2 4" xfId="700" xr:uid="{3119E976-3ADE-488C-ABBB-D45A1703865C}"/>
    <cellStyle name="Normal 5 6 2 4 2" xfId="1875" xr:uid="{DF9FD2EE-0AAC-40F3-BC4A-9EDD690CB202}"/>
    <cellStyle name="Normal 5 6 2 4 2 2" xfId="4218" xr:uid="{F26A04C2-E2D3-4ECD-BD68-7EC8F69139B8}"/>
    <cellStyle name="Normal 5 6 2 4 2 3" xfId="6550" xr:uid="{C3A61695-8470-4E8A-A2C7-F4952E352E37}"/>
    <cellStyle name="Normal 5 6 2 4 3" xfId="3048" xr:uid="{6BF563FF-6293-4EA1-A31E-F8632659EE08}"/>
    <cellStyle name="Normal 5 6 2 4 4" xfId="5382" xr:uid="{CC0AA8FB-244E-4227-9ADD-448A929C2E44}"/>
    <cellStyle name="Normal 5 6 2 5" xfId="1292" xr:uid="{5C9B00EF-EB1D-4D7F-8183-02E7CC0B937A}"/>
    <cellStyle name="Normal 5 6 2 5 2" xfId="3635" xr:uid="{A5E7F643-2CE6-49FE-9731-9152EFA05B37}"/>
    <cellStyle name="Normal 5 6 2 5 3" xfId="5967" xr:uid="{7AFCE4F8-9F1F-49E7-812A-4F79649B2E7D}"/>
    <cellStyle name="Normal 5 6 2 6" xfId="2465" xr:uid="{BE6C1905-9DFD-462F-AFBE-593619E9E9D0}"/>
    <cellStyle name="Normal 5 6 2 7" xfId="4799" xr:uid="{EECD75C0-2701-4A16-BC85-45BEA0358BE5}"/>
    <cellStyle name="Normal 5 6 3" xfId="150" xr:uid="{43ED92F1-94EF-4A52-8447-C6379DAE5B5D}"/>
    <cellStyle name="Normal 5 6 3 2" xfId="312" xr:uid="{C75867E7-962D-4CCD-A992-EAE54E502472}"/>
    <cellStyle name="Normal 5 6 3 2 2" xfId="598" xr:uid="{9230E423-F8F0-4DAD-BDE4-CD98EAB44AB2}"/>
    <cellStyle name="Normal 5 6 3 2 2 2" xfId="1189" xr:uid="{2B4DC4FC-4864-418B-8A3A-A91C124E236C}"/>
    <cellStyle name="Normal 5 6 3 2 2 2 2" xfId="2364" xr:uid="{7E28C7E6-CE81-4136-8463-1D6B4C5B5175}"/>
    <cellStyle name="Normal 5 6 3 2 2 2 2 2" xfId="4707" xr:uid="{B68A8DCE-19C9-4EAA-A4EC-063B8E6BCEC0}"/>
    <cellStyle name="Normal 5 6 3 2 2 2 2 3" xfId="7039" xr:uid="{5B2FEE53-8509-4C1E-B7E2-301CB8C9FE16}"/>
    <cellStyle name="Normal 5 6 3 2 2 2 3" xfId="3537" xr:uid="{B7C2BFFB-42AC-428F-8D1F-1A90B5811EDD}"/>
    <cellStyle name="Normal 5 6 3 2 2 2 4" xfId="5871" xr:uid="{4CB5ECA8-BA0C-498D-B08C-26D326D76733}"/>
    <cellStyle name="Normal 5 6 3 2 2 3" xfId="1781" xr:uid="{E6525434-349D-4943-A198-276781863FA9}"/>
    <cellStyle name="Normal 5 6 3 2 2 3 2" xfId="4124" xr:uid="{95B3B3CC-9DEE-4F2C-9529-D068716D7C68}"/>
    <cellStyle name="Normal 5 6 3 2 2 3 3" xfId="6456" xr:uid="{87085EC6-6D68-4D30-B335-C53A3168B3DA}"/>
    <cellStyle name="Normal 5 6 3 2 2 4" xfId="2954" xr:uid="{1BE882F9-E387-41C0-8FEF-85DAC4BE3A12}"/>
    <cellStyle name="Normal 5 6 3 2 2 5" xfId="5288" xr:uid="{24DC01AC-379B-469C-8D58-1021495DDC51}"/>
    <cellStyle name="Normal 5 6 3 2 3" xfId="903" xr:uid="{7BD2AF7E-A144-48C5-9E5A-7ABC02CF988C}"/>
    <cellStyle name="Normal 5 6 3 2 3 2" xfId="2078" xr:uid="{039CA514-9B7A-4AAE-93D2-27D812B7B56F}"/>
    <cellStyle name="Normal 5 6 3 2 3 2 2" xfId="4421" xr:uid="{AFF05BF1-8DDA-492F-986E-BE1234131AA8}"/>
    <cellStyle name="Normal 5 6 3 2 3 2 3" xfId="6753" xr:uid="{2D4C16BF-1BFC-4529-B80E-1CDF049E2384}"/>
    <cellStyle name="Normal 5 6 3 2 3 3" xfId="3251" xr:uid="{69443C4A-8E1E-4B67-88F6-E7089F625905}"/>
    <cellStyle name="Normal 5 6 3 2 3 4" xfId="5585" xr:uid="{B316B7DD-A70A-4403-82EA-2FD6755F532D}"/>
    <cellStyle name="Normal 5 6 3 2 4" xfId="1495" xr:uid="{D1C80250-BA5B-47F3-97DC-905EA0D69E34}"/>
    <cellStyle name="Normal 5 6 3 2 4 2" xfId="3838" xr:uid="{897B6037-5C69-45DA-99F9-96729D702510}"/>
    <cellStyle name="Normal 5 6 3 2 4 3" xfId="6170" xr:uid="{F8470913-44EB-472F-8F81-5779967D261E}"/>
    <cellStyle name="Normal 5 6 3 2 5" xfId="2668" xr:uid="{CC097046-9797-40E1-8D6D-81AE6AF35E46}"/>
    <cellStyle name="Normal 5 6 3 2 6" xfId="5002" xr:uid="{6A288BDA-9B4F-462E-8060-A80A5E1D869A}"/>
    <cellStyle name="Normal 5 6 3 3" xfId="436" xr:uid="{B8D23B01-D4E7-4FC5-92ED-5AA26C3F0E07}"/>
    <cellStyle name="Normal 5 6 3 3 2" xfId="1027" xr:uid="{5756EB90-3064-4A21-844F-289E775BA6EE}"/>
    <cellStyle name="Normal 5 6 3 3 2 2" xfId="2202" xr:uid="{6E5F979F-F1A9-404C-9AFB-63A62E709269}"/>
    <cellStyle name="Normal 5 6 3 3 2 2 2" xfId="4545" xr:uid="{9E5DA967-0D99-4E70-B41C-B1B32411D07E}"/>
    <cellStyle name="Normal 5 6 3 3 2 2 3" xfId="6877" xr:uid="{B62E1480-09A9-4921-984D-555C365C66B6}"/>
    <cellStyle name="Normal 5 6 3 3 2 3" xfId="3375" xr:uid="{2FB6AB4C-AFAB-4B01-9034-AAF8C2012584}"/>
    <cellStyle name="Normal 5 6 3 3 2 4" xfId="5709" xr:uid="{3F911734-7B2B-4C39-9708-AB4AF87F448F}"/>
    <cellStyle name="Normal 5 6 3 3 3" xfId="1619" xr:uid="{41DD8EB8-2E5C-4E7D-9958-9086E8D5C703}"/>
    <cellStyle name="Normal 5 6 3 3 3 2" xfId="3962" xr:uid="{4AF3FB96-8E14-4DFC-9287-42999450DAE5}"/>
    <cellStyle name="Normal 5 6 3 3 3 3" xfId="6294" xr:uid="{CA790144-3FF8-47CA-A7CA-3005F2FAC7A6}"/>
    <cellStyle name="Normal 5 6 3 3 4" xfId="2792" xr:uid="{BD0BE49A-7D1E-4DAF-92C9-1154BD72D5E7}"/>
    <cellStyle name="Normal 5 6 3 3 5" xfId="5126" xr:uid="{0E2C0C8A-277C-4293-888D-8488B85973DB}"/>
    <cellStyle name="Normal 5 6 3 4" xfId="741" xr:uid="{BB2862A6-2FF7-451B-9850-1AF7F051ED93}"/>
    <cellStyle name="Normal 5 6 3 4 2" xfId="1916" xr:uid="{BE1E3B5C-44B3-4BBA-B591-6EF5D75ED653}"/>
    <cellStyle name="Normal 5 6 3 4 2 2" xfId="4259" xr:uid="{DAD3F3AD-A26F-49EA-9A1C-935B9035FDAA}"/>
    <cellStyle name="Normal 5 6 3 4 2 3" xfId="6591" xr:uid="{E8EDE019-5442-4774-A11D-B6693605585E}"/>
    <cellStyle name="Normal 5 6 3 4 3" xfId="3089" xr:uid="{E00D5206-0C68-47F4-BFEE-A75CB9FCF0F8}"/>
    <cellStyle name="Normal 5 6 3 4 4" xfId="5423" xr:uid="{5CFEFC99-5C12-4742-A5CD-BFE9B170136E}"/>
    <cellStyle name="Normal 5 6 3 5" xfId="1333" xr:uid="{00FA92B8-AE4B-4E9A-AA4D-DBA35C94AAFD}"/>
    <cellStyle name="Normal 5 6 3 5 2" xfId="3676" xr:uid="{DC6E07DD-C294-467B-ADEB-337455C18A92}"/>
    <cellStyle name="Normal 5 6 3 5 3" xfId="6008" xr:uid="{D9B94589-4249-44FF-B9AA-492C4F8FD1BB}"/>
    <cellStyle name="Normal 5 6 3 6" xfId="2506" xr:uid="{D54AB09C-475C-4465-817A-F1601D879445}"/>
    <cellStyle name="Normal 5 6 3 7" xfId="4840" xr:uid="{9621AE08-4FEF-482B-8096-CF23368ABD05}"/>
    <cellStyle name="Normal 5 6 4" xfId="177" xr:uid="{41439562-8F3B-4A16-AB12-EB1E42FEC1E6}"/>
    <cellStyle name="Normal 5 6 4 2" xfId="244" xr:uid="{F0FB1C18-60FE-4C02-83F3-CB44C86451DF}"/>
    <cellStyle name="Normal 5 6 4 2 2" xfId="530" xr:uid="{6158F5D9-1904-4231-89C5-CB45C79CCA47}"/>
    <cellStyle name="Normal 5 6 4 2 2 2" xfId="1121" xr:uid="{8861077C-D5D4-459A-8A24-BECEEC2E6A4D}"/>
    <cellStyle name="Normal 5 6 4 2 2 2 2" xfId="2296" xr:uid="{343720C5-F7B8-42A7-841D-529B8A7B1ED3}"/>
    <cellStyle name="Normal 5 6 4 2 2 2 2 2" xfId="4639" xr:uid="{07064EFB-BEE3-4854-88B4-A62DD5DD4D96}"/>
    <cellStyle name="Normal 5 6 4 2 2 2 2 3" xfId="6971" xr:uid="{E5A7C0A3-504C-4B5F-A08D-FBEA28DB0C30}"/>
    <cellStyle name="Normal 5 6 4 2 2 2 3" xfId="3469" xr:uid="{D49F2543-B61F-4F61-962C-14AA96738863}"/>
    <cellStyle name="Normal 5 6 4 2 2 2 4" xfId="5803" xr:uid="{50F588BC-EB8F-48C3-8906-F5AB131429CB}"/>
    <cellStyle name="Normal 5 6 4 2 2 3" xfId="1713" xr:uid="{AE807A68-64D9-4871-A8AA-A2B4B4825E72}"/>
    <cellStyle name="Normal 5 6 4 2 2 3 2" xfId="4056" xr:uid="{36A9AEA4-7A25-406E-843D-858B5BB20588}"/>
    <cellStyle name="Normal 5 6 4 2 2 3 3" xfId="6388" xr:uid="{ADD3FEC8-FBF8-4A54-9814-83C770072EC0}"/>
    <cellStyle name="Normal 5 6 4 2 2 4" xfId="2886" xr:uid="{4C4D29BA-D091-4449-BF07-B9C635AACB65}"/>
    <cellStyle name="Normal 5 6 4 2 2 5" xfId="5220" xr:uid="{7510CDCF-3BFB-43B7-9D43-15654E6B34EA}"/>
    <cellStyle name="Normal 5 6 4 2 3" xfId="835" xr:uid="{83AB0A46-539E-47D8-9BC3-8DE17B9B90CB}"/>
    <cellStyle name="Normal 5 6 4 2 3 2" xfId="2010" xr:uid="{7C74EB20-D4ED-489D-AAAF-3F125DEBF237}"/>
    <cellStyle name="Normal 5 6 4 2 3 2 2" xfId="4353" xr:uid="{D09763BE-CCE2-4CF4-8886-7B22F6D4BCC7}"/>
    <cellStyle name="Normal 5 6 4 2 3 2 3" xfId="6685" xr:uid="{C7EF8047-232F-4D59-9B4D-9FD006B2034A}"/>
    <cellStyle name="Normal 5 6 4 2 3 3" xfId="3183" xr:uid="{C460FEAD-792F-4F72-BA1D-D95BA0E91A5C}"/>
    <cellStyle name="Normal 5 6 4 2 3 4" xfId="5517" xr:uid="{1697D5D9-4DBD-4D59-AD4A-460A7D2C05F1}"/>
    <cellStyle name="Normal 5 6 4 2 4" xfId="1427" xr:uid="{33E9C9D4-EAA1-462C-BEF9-E2C661057803}"/>
    <cellStyle name="Normal 5 6 4 2 4 2" xfId="3770" xr:uid="{30666226-0E76-429B-8F8C-7E2E828C8875}"/>
    <cellStyle name="Normal 5 6 4 2 4 3" xfId="6102" xr:uid="{6C32AB85-122D-447B-B973-78602D10D68A}"/>
    <cellStyle name="Normal 5 6 4 2 5" xfId="2600" xr:uid="{CED98DE3-15DD-47AE-A27F-5CD830F20B74}"/>
    <cellStyle name="Normal 5 6 4 2 6" xfId="4934" xr:uid="{1784C05E-41EA-47A6-950F-D529502CA015}"/>
    <cellStyle name="Normal 5 6 4 3" xfId="463" xr:uid="{C0741823-CD25-4061-9FC2-3CCEF150A87D}"/>
    <cellStyle name="Normal 5 6 4 3 2" xfId="1054" xr:uid="{0C4ACE6C-E31C-4D1A-8E4A-FB0F604F2E10}"/>
    <cellStyle name="Normal 5 6 4 3 2 2" xfId="2229" xr:uid="{0788CB62-C548-4823-B40A-1EF03ED2101A}"/>
    <cellStyle name="Normal 5 6 4 3 2 2 2" xfId="4572" xr:uid="{EF03F24A-FBB4-41E4-8EDD-7E489148751C}"/>
    <cellStyle name="Normal 5 6 4 3 2 2 3" xfId="6904" xr:uid="{848D39C3-463E-4886-99CD-EBFB3629D8C9}"/>
    <cellStyle name="Normal 5 6 4 3 2 3" xfId="3402" xr:uid="{45995092-03D8-4B42-887C-D1681D4232B0}"/>
    <cellStyle name="Normal 5 6 4 3 2 4" xfId="5736" xr:uid="{EFA6EA80-8368-4462-B016-29636AF2E734}"/>
    <cellStyle name="Normal 5 6 4 3 3" xfId="1646" xr:uid="{18DDDA32-2F59-4700-98EF-22F03CF53EF1}"/>
    <cellStyle name="Normal 5 6 4 3 3 2" xfId="3989" xr:uid="{244897E6-FCE7-4B3B-AFEC-0928C0C766D8}"/>
    <cellStyle name="Normal 5 6 4 3 3 3" xfId="6321" xr:uid="{61938EE8-9882-4C3D-ADA5-03305198837C}"/>
    <cellStyle name="Normal 5 6 4 3 4" xfId="2819" xr:uid="{59B32936-97C9-46E0-9287-5DC16747F8F2}"/>
    <cellStyle name="Normal 5 6 4 3 5" xfId="5153" xr:uid="{D3A96C94-A9EF-4B02-9BF7-101144F31E12}"/>
    <cellStyle name="Normal 5 6 4 4" xfId="768" xr:uid="{D7143BEF-808C-4A11-AC9A-9F8FA067DD2C}"/>
    <cellStyle name="Normal 5 6 4 4 2" xfId="1943" xr:uid="{06767506-A4FD-4995-9BA8-0CCE0D540F65}"/>
    <cellStyle name="Normal 5 6 4 4 2 2" xfId="4286" xr:uid="{9870767F-6A4A-486B-BAC1-0423DBCE7734}"/>
    <cellStyle name="Normal 5 6 4 4 2 3" xfId="6618" xr:uid="{B68C811C-059F-4DA2-85D5-2A5B14BE97F1}"/>
    <cellStyle name="Normal 5 6 4 4 3" xfId="3116" xr:uid="{D89CDD84-778A-4812-AE87-022F5EEB0FE8}"/>
    <cellStyle name="Normal 5 6 4 4 4" xfId="5450" xr:uid="{24A3B51F-5435-420D-9291-EB09EF67D26B}"/>
    <cellStyle name="Normal 5 6 4 5" xfId="1360" xr:uid="{1A3EAC83-9EFC-4F66-9DE2-3F8272144DB7}"/>
    <cellStyle name="Normal 5 6 4 5 2" xfId="3703" xr:uid="{415921EB-3A77-4863-914A-A5FC799825F8}"/>
    <cellStyle name="Normal 5 6 4 5 3" xfId="6035" xr:uid="{61E68B71-95B3-4BBB-931D-8039AE83C6C6}"/>
    <cellStyle name="Normal 5 6 4 6" xfId="2533" xr:uid="{585A378B-0155-4063-ADB2-1179BC5A7166}"/>
    <cellStyle name="Normal 5 6 4 7" xfId="4867" xr:uid="{67D649FB-FAB8-4C26-B74A-A78ED213959A}"/>
    <cellStyle name="Normal 5 6 5" xfId="344" xr:uid="{FC437CDE-11E6-4C89-BDC2-41534936DCDE}"/>
    <cellStyle name="Normal 5 6 5 2" xfId="630" xr:uid="{C0663381-015E-42A9-A66F-E9EC01EE23AA}"/>
    <cellStyle name="Normal 5 6 5 2 2" xfId="1221" xr:uid="{CB392AFE-3ACD-41B4-9D13-A3428BB16C0A}"/>
    <cellStyle name="Normal 5 6 5 2 2 2" xfId="2396" xr:uid="{D7A470F5-3ED6-42C4-B2DB-E9917F92860C}"/>
    <cellStyle name="Normal 5 6 5 2 2 2 2" xfId="4739" xr:uid="{E72EF475-AD55-4A17-B6C8-2398232264B8}"/>
    <cellStyle name="Normal 5 6 5 2 2 2 3" xfId="7071" xr:uid="{04C9BD50-85ED-438B-8588-315214AC4976}"/>
    <cellStyle name="Normal 5 6 5 2 2 3" xfId="3569" xr:uid="{9F4FDECB-CFE4-40AE-BB9B-1C6A27116333}"/>
    <cellStyle name="Normal 5 6 5 2 2 4" xfId="5903" xr:uid="{F74B6FEB-4962-47A2-B8AE-F0E297840073}"/>
    <cellStyle name="Normal 5 6 5 2 3" xfId="1813" xr:uid="{4D0A7427-1516-4932-B59C-C319435F5397}"/>
    <cellStyle name="Normal 5 6 5 2 3 2" xfId="4156" xr:uid="{BA392F77-D456-4442-9A07-CE5A927ED28F}"/>
    <cellStyle name="Normal 5 6 5 2 3 3" xfId="6488" xr:uid="{C0FDAD24-874F-42BD-A4D4-2BCB47C35E9D}"/>
    <cellStyle name="Normal 5 6 5 2 4" xfId="2986" xr:uid="{9B1FEF0D-928F-44C6-B2A3-89EC96C2E58A}"/>
    <cellStyle name="Normal 5 6 5 2 5" xfId="5320" xr:uid="{1912265C-FFC3-4EE8-9FC9-BFF1CAD7267C}"/>
    <cellStyle name="Normal 5 6 5 3" xfId="935" xr:uid="{ED80EB7D-61CD-44BC-85B5-73465CBCB4D5}"/>
    <cellStyle name="Normal 5 6 5 3 2" xfId="2110" xr:uid="{4782BEB3-2A27-4DD7-ABC5-31C2F1E3628D}"/>
    <cellStyle name="Normal 5 6 5 3 2 2" xfId="4453" xr:uid="{1E61A064-CF01-4811-B636-684CD4E7B8E5}"/>
    <cellStyle name="Normal 5 6 5 3 2 3" xfId="6785" xr:uid="{A154B674-2C8B-44EA-A446-81236964006B}"/>
    <cellStyle name="Normal 5 6 5 3 3" xfId="3283" xr:uid="{039AF6B1-E296-49A5-9E14-0A6370B12FCD}"/>
    <cellStyle name="Normal 5 6 5 3 4" xfId="5617" xr:uid="{E508AB71-BE75-4B5B-AD52-A0DFC6101FD1}"/>
    <cellStyle name="Normal 5 6 5 4" xfId="1527" xr:uid="{96198C2D-D1C4-4731-B48A-8ECA22D3A2C4}"/>
    <cellStyle name="Normal 5 6 5 4 2" xfId="3870" xr:uid="{81709907-EDA1-487A-8F20-F1C99986E00D}"/>
    <cellStyle name="Normal 5 6 5 4 3" xfId="6202" xr:uid="{D34FA024-4D49-4CE9-8B2C-CFC393938A6A}"/>
    <cellStyle name="Normal 5 6 5 5" xfId="2700" xr:uid="{8531E9C0-FDC1-46C8-B4F3-E59902335AA2}"/>
    <cellStyle name="Normal 5 6 5 6" xfId="5034" xr:uid="{61FC7770-5891-40DD-9811-840995B033C1}"/>
    <cellStyle name="Normal 5 6 6" xfId="217" xr:uid="{D4ACA293-A7FC-4551-98AB-6F44C90340C6}"/>
    <cellStyle name="Normal 5 6 6 2" xfId="503" xr:uid="{254889E0-56E8-474C-870C-940C590C2EAC}"/>
    <cellStyle name="Normal 5 6 6 2 2" xfId="1094" xr:uid="{5BA8E31D-4DA2-4353-8EC5-DA10C6D63F94}"/>
    <cellStyle name="Normal 5 6 6 2 2 2" xfId="2269" xr:uid="{B3B23BE5-20EE-4032-A686-A47288970DC7}"/>
    <cellStyle name="Normal 5 6 6 2 2 2 2" xfId="4612" xr:uid="{DBF74784-32E7-4EAF-B919-A460ABD551D0}"/>
    <cellStyle name="Normal 5 6 6 2 2 2 3" xfId="6944" xr:uid="{61DDEFAE-3CEB-43C0-A120-531E9E68A6DF}"/>
    <cellStyle name="Normal 5 6 6 2 2 3" xfId="3442" xr:uid="{18601C12-A3E4-4327-8497-99D2AF231CA8}"/>
    <cellStyle name="Normal 5 6 6 2 2 4" xfId="5776" xr:uid="{F1A7C349-9E93-425F-A26B-5A68C303FFC3}"/>
    <cellStyle name="Normal 5 6 6 2 3" xfId="1686" xr:uid="{500C5892-0B85-4C09-9A0F-DFF8E9F4B6B6}"/>
    <cellStyle name="Normal 5 6 6 2 3 2" xfId="4029" xr:uid="{25588FAA-6686-4982-A075-67C67D271B00}"/>
    <cellStyle name="Normal 5 6 6 2 3 3" xfId="6361" xr:uid="{2558F6AF-3BB5-4CB4-91CB-9FA586E7729D}"/>
    <cellStyle name="Normal 5 6 6 2 4" xfId="2859" xr:uid="{51CCDB71-3CDE-45CE-A833-E9C4644D7EA5}"/>
    <cellStyle name="Normal 5 6 6 2 5" xfId="5193" xr:uid="{E82D6714-A804-485A-9EEB-5C7D37022B7A}"/>
    <cellStyle name="Normal 5 6 6 3" xfId="808" xr:uid="{0DA5492B-4479-4E09-8501-1B4A8AF31E91}"/>
    <cellStyle name="Normal 5 6 6 3 2" xfId="1983" xr:uid="{E45BCE3E-26C5-44BE-90D2-5AAED79CF3BE}"/>
    <cellStyle name="Normal 5 6 6 3 2 2" xfId="4326" xr:uid="{D3174DA7-6B22-4795-BD49-D8AA5F5FCF8F}"/>
    <cellStyle name="Normal 5 6 6 3 2 3" xfId="6658" xr:uid="{1AF919DA-C275-4F35-95DF-740106DA2F61}"/>
    <cellStyle name="Normal 5 6 6 3 3" xfId="3156" xr:uid="{8332479D-634F-4489-AE45-34747B72F342}"/>
    <cellStyle name="Normal 5 6 6 3 4" xfId="5490" xr:uid="{DD74107E-6269-49DD-A21B-B86799BFE70B}"/>
    <cellStyle name="Normal 5 6 6 4" xfId="1400" xr:uid="{C1417F62-D491-401D-8692-4BB8ECD1EA5C}"/>
    <cellStyle name="Normal 5 6 6 4 2" xfId="3743" xr:uid="{ACA196A1-139A-4F2C-81C3-AAE2B344CDC6}"/>
    <cellStyle name="Normal 5 6 6 4 3" xfId="6075" xr:uid="{78C8A804-3CCA-46CA-97A8-F18AB7B6F4A0}"/>
    <cellStyle name="Normal 5 6 6 5" xfId="2573" xr:uid="{E9F71810-B37C-402E-995F-0C26F6D8F801}"/>
    <cellStyle name="Normal 5 6 6 6" xfId="4907" xr:uid="{7E810570-4D24-4D25-9BA2-0D56FA36AA77}"/>
    <cellStyle name="Normal 5 6 7" xfId="368" xr:uid="{0685AD6F-6DCB-48AA-BA90-98C17A602A88}"/>
    <cellStyle name="Normal 5 6 7 2" xfId="959" xr:uid="{DC34E29E-FF0E-417D-B485-33BA252E918F}"/>
    <cellStyle name="Normal 5 6 7 2 2" xfId="2134" xr:uid="{7D536F19-5938-49FE-AC7E-304A634DFB9D}"/>
    <cellStyle name="Normal 5 6 7 2 2 2" xfId="4477" xr:uid="{C6340A61-FE36-4888-8928-66D41C7D77F2}"/>
    <cellStyle name="Normal 5 6 7 2 2 3" xfId="6809" xr:uid="{CB518CCD-480C-4229-A204-B2AA3C46CC59}"/>
    <cellStyle name="Normal 5 6 7 2 3" xfId="3307" xr:uid="{5874855C-B991-42D7-9257-F28F16028AB2}"/>
    <cellStyle name="Normal 5 6 7 2 4" xfId="5641" xr:uid="{0B96C5B0-FAA5-4D87-B7D7-A780C4B24327}"/>
    <cellStyle name="Normal 5 6 7 3" xfId="1551" xr:uid="{4A87847F-8333-4ECD-8D6A-62CE7BBEFA93}"/>
    <cellStyle name="Normal 5 6 7 3 2" xfId="3894" xr:uid="{06ED7566-FF83-4B98-912E-A7561E794707}"/>
    <cellStyle name="Normal 5 6 7 3 3" xfId="6226" xr:uid="{9DEEDE5F-A50F-4813-B5AF-569159304618}"/>
    <cellStyle name="Normal 5 6 7 4" xfId="2724" xr:uid="{E1F47C2F-0924-41E8-9F28-66D6519EEC33}"/>
    <cellStyle name="Normal 5 6 7 5" xfId="5058" xr:uid="{28528058-1774-4805-ABCE-2140A259C88E}"/>
    <cellStyle name="Normal 5 6 8" xfId="673" xr:uid="{AC7BED94-AD02-4D33-BBA8-052626772D7C}"/>
    <cellStyle name="Normal 5 6 8 2" xfId="1848" xr:uid="{EAE7BFAD-E46A-4A98-A814-40BC6AE5B978}"/>
    <cellStyle name="Normal 5 6 8 2 2" xfId="4191" xr:uid="{FFDEAC71-6694-4E99-B076-23C0CEEA41CE}"/>
    <cellStyle name="Normal 5 6 8 2 3" xfId="6523" xr:uid="{ADA0CC8E-DDDF-448F-A110-6924AC703DE9}"/>
    <cellStyle name="Normal 5 6 8 3" xfId="3021" xr:uid="{4EF2AED7-4F35-4BAA-A7F0-A37DD9178771}"/>
    <cellStyle name="Normal 5 6 8 4" xfId="5355" xr:uid="{045977AB-4A4E-4638-B7B9-3BAED2EDF77B}"/>
    <cellStyle name="Normal 5 6 9" xfId="1265" xr:uid="{C450C140-9DEE-4C33-B5EC-0812EDB3B53C}"/>
    <cellStyle name="Normal 5 6 9 2" xfId="3608" xr:uid="{50061CF0-7BF7-4524-8CA6-5B8C01145FF1}"/>
    <cellStyle name="Normal 5 6 9 3" xfId="5940" xr:uid="{0C63E536-F2CB-46F0-960D-E459C6B52B05}"/>
    <cellStyle name="Normal 5 7" xfId="95" xr:uid="{CE38C165-A20A-4AB0-AD6A-87394542F855}"/>
    <cellStyle name="Normal 5 7 10" xfId="2451" xr:uid="{7768C868-106E-49CE-8FB5-6A9DB27CE84C}"/>
    <cellStyle name="Normal 5 7 11" xfId="4785" xr:uid="{F5A1F23D-667A-4B75-AB86-98E2CB14C604}"/>
    <cellStyle name="Normal 5 7 2" xfId="122" xr:uid="{19C0CBA5-1E7D-40C8-A446-329E1CF754FD}"/>
    <cellStyle name="Normal 5 7 2 2" xfId="284" xr:uid="{2C36E2E9-9275-4A4F-90F4-227B508F2671}"/>
    <cellStyle name="Normal 5 7 2 2 2" xfId="570" xr:uid="{3C56EDB4-85CD-4C6C-A88C-6948D5062D4E}"/>
    <cellStyle name="Normal 5 7 2 2 2 2" xfId="1161" xr:uid="{50C5AB3D-E24B-42DD-853C-74C9546DBB8F}"/>
    <cellStyle name="Normal 5 7 2 2 2 2 2" xfId="2336" xr:uid="{1344900B-36EB-45F5-8359-A9D35B5E4F2D}"/>
    <cellStyle name="Normal 5 7 2 2 2 2 2 2" xfId="4679" xr:uid="{4589A869-912F-42C2-86BB-01A9C404C060}"/>
    <cellStyle name="Normal 5 7 2 2 2 2 2 3" xfId="7011" xr:uid="{7224C24C-4189-40C2-8C4C-57E268D74384}"/>
    <cellStyle name="Normal 5 7 2 2 2 2 3" xfId="3509" xr:uid="{31323AFC-9A31-4ACE-B708-81771C1FD1DA}"/>
    <cellStyle name="Normal 5 7 2 2 2 2 4" xfId="5843" xr:uid="{BDF5916D-3013-43E6-9432-B70C1A3BAD4A}"/>
    <cellStyle name="Normal 5 7 2 2 2 3" xfId="1753" xr:uid="{7A1EE249-678F-4611-8EAA-3619D6481D99}"/>
    <cellStyle name="Normal 5 7 2 2 2 3 2" xfId="4096" xr:uid="{647FC05F-9843-410A-80B6-67A4B7B7CB32}"/>
    <cellStyle name="Normal 5 7 2 2 2 3 3" xfId="6428" xr:uid="{73D20B84-7A25-49B9-96E9-6355AB3E79A3}"/>
    <cellStyle name="Normal 5 7 2 2 2 4" xfId="2926" xr:uid="{5221F9ED-017F-4693-9B38-65C204B6045F}"/>
    <cellStyle name="Normal 5 7 2 2 2 5" xfId="5260" xr:uid="{4396E695-B76E-4076-90CA-21DEA6DF9EF3}"/>
    <cellStyle name="Normal 5 7 2 2 3" xfId="875" xr:uid="{743650F9-196E-42FB-9361-3D0851D3488A}"/>
    <cellStyle name="Normal 5 7 2 2 3 2" xfId="2050" xr:uid="{9A752C51-9A3A-4B16-8B8C-16A908720851}"/>
    <cellStyle name="Normal 5 7 2 2 3 2 2" xfId="4393" xr:uid="{9235CC5F-75FB-461B-B229-DC8B2209CDB7}"/>
    <cellStyle name="Normal 5 7 2 2 3 2 3" xfId="6725" xr:uid="{981529FA-A0FB-4FE2-A4ED-078B06204D04}"/>
    <cellStyle name="Normal 5 7 2 2 3 3" xfId="3223" xr:uid="{314C0AC5-F330-4F15-8872-89F170D51EFA}"/>
    <cellStyle name="Normal 5 7 2 2 3 4" xfId="5557" xr:uid="{37427854-007D-4BE1-A354-CF94AA26F611}"/>
    <cellStyle name="Normal 5 7 2 2 4" xfId="1467" xr:uid="{C6C6AA7C-AA2A-479E-A7D7-C42C3ECA5039}"/>
    <cellStyle name="Normal 5 7 2 2 4 2" xfId="3810" xr:uid="{930CA8F5-0BD3-48E4-BC32-5CDDEFD3E4D7}"/>
    <cellStyle name="Normal 5 7 2 2 4 3" xfId="6142" xr:uid="{A7CD22CC-FCE1-45CA-8A2D-1C7E5528A401}"/>
    <cellStyle name="Normal 5 7 2 2 5" xfId="2640" xr:uid="{D2F1CA14-A92D-4005-8661-B994679ADD5B}"/>
    <cellStyle name="Normal 5 7 2 2 6" xfId="4974" xr:uid="{626DEF4B-8DF0-4FF6-91C5-33C0D971B29F}"/>
    <cellStyle name="Normal 5 7 2 3" xfId="408" xr:uid="{41A0407B-2D09-4832-B457-9EF99F4CA751}"/>
    <cellStyle name="Normal 5 7 2 3 2" xfId="999" xr:uid="{731E5D8F-AA7D-43F4-8A66-4BC85848C036}"/>
    <cellStyle name="Normal 5 7 2 3 2 2" xfId="2174" xr:uid="{A5EB036A-5DEC-49C3-9D56-FA50DA86CB7B}"/>
    <cellStyle name="Normal 5 7 2 3 2 2 2" xfId="4517" xr:uid="{949101B5-27FF-4126-8A4D-BFF48E3B97EE}"/>
    <cellStyle name="Normal 5 7 2 3 2 2 3" xfId="6849" xr:uid="{03617505-2BF2-4849-9C64-CA0A022F1D88}"/>
    <cellStyle name="Normal 5 7 2 3 2 3" xfId="3347" xr:uid="{47088B06-8E25-4DF3-A2A4-0CB730E3C2DB}"/>
    <cellStyle name="Normal 5 7 2 3 2 4" xfId="5681" xr:uid="{96416C15-6ABF-4528-8695-061A76610F0C}"/>
    <cellStyle name="Normal 5 7 2 3 3" xfId="1591" xr:uid="{6EC45359-9A42-4B11-BB55-066D851048AD}"/>
    <cellStyle name="Normal 5 7 2 3 3 2" xfId="3934" xr:uid="{9B15819B-B078-4AC8-A1E6-34E31FE43B02}"/>
    <cellStyle name="Normal 5 7 2 3 3 3" xfId="6266" xr:uid="{CF995D95-5FD6-4682-863B-C7B7761322F4}"/>
    <cellStyle name="Normal 5 7 2 3 4" xfId="2764" xr:uid="{6D705D34-D5C8-4988-A29F-A9A1935DD081}"/>
    <cellStyle name="Normal 5 7 2 3 5" xfId="5098" xr:uid="{4E6B36DA-FE18-4DF9-BA4C-AA3DAB778D58}"/>
    <cellStyle name="Normal 5 7 2 4" xfId="713" xr:uid="{232B2080-A7E8-45EA-9A33-5E15E9497034}"/>
    <cellStyle name="Normal 5 7 2 4 2" xfId="1888" xr:uid="{063AA578-D26E-4548-B618-EEF20FE1C384}"/>
    <cellStyle name="Normal 5 7 2 4 2 2" xfId="4231" xr:uid="{F358DA02-D07B-4DC0-B366-D200DBCBC19A}"/>
    <cellStyle name="Normal 5 7 2 4 2 3" xfId="6563" xr:uid="{B4441020-4384-4CFA-A1DF-9949F1E02563}"/>
    <cellStyle name="Normal 5 7 2 4 3" xfId="3061" xr:uid="{D623F3B7-8FD0-42EA-B7B6-4D9170C9EFED}"/>
    <cellStyle name="Normal 5 7 2 4 4" xfId="5395" xr:uid="{99D5DC66-3199-4EDA-90E5-C6330E487173}"/>
    <cellStyle name="Normal 5 7 2 5" xfId="1305" xr:uid="{469437B9-D88A-4DBD-8923-4C72066636BA}"/>
    <cellStyle name="Normal 5 7 2 5 2" xfId="3648" xr:uid="{9DB06C14-6941-4EED-B749-384CABF8BCB6}"/>
    <cellStyle name="Normal 5 7 2 5 3" xfId="5980" xr:uid="{3864AD10-344F-4159-97C5-CCCF8C92D69C}"/>
    <cellStyle name="Normal 5 7 2 6" xfId="2478" xr:uid="{B8B90766-F08C-4FF6-AF35-CA420D7357B3}"/>
    <cellStyle name="Normal 5 7 2 7" xfId="4812" xr:uid="{17F54B1E-00F9-4DCC-97D7-A95BF21E143B}"/>
    <cellStyle name="Normal 5 7 3" xfId="163" xr:uid="{CCC96634-9620-4632-B23D-C4F478904CAE}"/>
    <cellStyle name="Normal 5 7 3 2" xfId="325" xr:uid="{AFEE6748-B423-4267-9E16-88E830CFAF48}"/>
    <cellStyle name="Normal 5 7 3 2 2" xfId="611" xr:uid="{19D19BC4-B639-4811-B8A7-DBCA50432612}"/>
    <cellStyle name="Normal 5 7 3 2 2 2" xfId="1202" xr:uid="{2402734B-148E-43FC-B06F-1E733F19B2B4}"/>
    <cellStyle name="Normal 5 7 3 2 2 2 2" xfId="2377" xr:uid="{6A5F24BE-3220-490B-90AB-86454E9E5BD5}"/>
    <cellStyle name="Normal 5 7 3 2 2 2 2 2" xfId="4720" xr:uid="{CE9221ED-6231-4A7D-B4E4-90F9BAD24A03}"/>
    <cellStyle name="Normal 5 7 3 2 2 2 2 3" xfId="7052" xr:uid="{42E448A0-9D06-4FB9-8F57-2E332D462DB5}"/>
    <cellStyle name="Normal 5 7 3 2 2 2 3" xfId="3550" xr:uid="{6373F990-0D49-4634-89D0-6E12B67CEB75}"/>
    <cellStyle name="Normal 5 7 3 2 2 2 4" xfId="5884" xr:uid="{BD336A42-306F-48F1-8B53-E217F5E661EE}"/>
    <cellStyle name="Normal 5 7 3 2 2 3" xfId="1794" xr:uid="{BF4AB4AB-5DE4-4F2C-BAC5-E9B231D6C9EB}"/>
    <cellStyle name="Normal 5 7 3 2 2 3 2" xfId="4137" xr:uid="{F1F5AF32-D567-4118-B500-00DAA4852A83}"/>
    <cellStyle name="Normal 5 7 3 2 2 3 3" xfId="6469" xr:uid="{62677CB8-24E8-4275-BD94-AF1BCD9B9520}"/>
    <cellStyle name="Normal 5 7 3 2 2 4" xfId="2967" xr:uid="{C4B48CDD-FF5A-4B2E-B674-8501F1ECADC0}"/>
    <cellStyle name="Normal 5 7 3 2 2 5" xfId="5301" xr:uid="{4C17FFA1-551C-47A2-8C84-B8E800BEC62A}"/>
    <cellStyle name="Normal 5 7 3 2 3" xfId="916" xr:uid="{60AE7E49-C1B2-41FE-9568-86DDE70B36F8}"/>
    <cellStyle name="Normal 5 7 3 2 3 2" xfId="2091" xr:uid="{58F3C1F6-B3A0-425F-A96C-5F74855D8BE2}"/>
    <cellStyle name="Normal 5 7 3 2 3 2 2" xfId="4434" xr:uid="{49B6D161-5DFE-42A9-82B2-FC9453B349A0}"/>
    <cellStyle name="Normal 5 7 3 2 3 2 3" xfId="6766" xr:uid="{AC2B1FA9-6022-40F8-BCFC-0E86C28E6CBD}"/>
    <cellStyle name="Normal 5 7 3 2 3 3" xfId="3264" xr:uid="{02F927AF-BC57-48E0-B2AB-52C5AC65CF9E}"/>
    <cellStyle name="Normal 5 7 3 2 3 4" xfId="5598" xr:uid="{80C97FE8-A558-40F0-8B53-1955138641F0}"/>
    <cellStyle name="Normal 5 7 3 2 4" xfId="1508" xr:uid="{9153D020-B9C1-4DB8-8F11-E8686986C799}"/>
    <cellStyle name="Normal 5 7 3 2 4 2" xfId="3851" xr:uid="{1A89E0D1-6824-421C-A8F3-40F0DB151308}"/>
    <cellStyle name="Normal 5 7 3 2 4 3" xfId="6183" xr:uid="{747B9A04-E999-4FA6-B383-33E798EC8412}"/>
    <cellStyle name="Normal 5 7 3 2 5" xfId="2681" xr:uid="{A6B7C3BD-28BC-42A3-AE89-3807D4D4DE9A}"/>
    <cellStyle name="Normal 5 7 3 2 6" xfId="5015" xr:uid="{82F89B30-AB0A-4429-97AF-7DD7096B59D8}"/>
    <cellStyle name="Normal 5 7 3 3" xfId="449" xr:uid="{B6F3ED90-B5EB-437A-8027-648ED95E5557}"/>
    <cellStyle name="Normal 5 7 3 3 2" xfId="1040" xr:uid="{DACE80DB-09BB-4CEA-BD2B-B17CE3BB5C8A}"/>
    <cellStyle name="Normal 5 7 3 3 2 2" xfId="2215" xr:uid="{2B4AB214-EDC3-42D6-A761-1DC1E7F53354}"/>
    <cellStyle name="Normal 5 7 3 3 2 2 2" xfId="4558" xr:uid="{1ECAFD8F-3734-4F8C-9D6C-F23AFDA50A17}"/>
    <cellStyle name="Normal 5 7 3 3 2 2 3" xfId="6890" xr:uid="{6B2ECBD5-038D-439E-886F-E79B73D21044}"/>
    <cellStyle name="Normal 5 7 3 3 2 3" xfId="3388" xr:uid="{F39B4DD4-B076-4718-B716-CF28FBD1696D}"/>
    <cellStyle name="Normal 5 7 3 3 2 4" xfId="5722" xr:uid="{38A6DAE0-D76E-43B6-B23E-C1496636EF3D}"/>
    <cellStyle name="Normal 5 7 3 3 3" xfId="1632" xr:uid="{FBA3E5F4-6F24-45DB-9C1C-011F59E485C1}"/>
    <cellStyle name="Normal 5 7 3 3 3 2" xfId="3975" xr:uid="{3380FD6C-5A7E-44B2-BC02-6E0C741E186D}"/>
    <cellStyle name="Normal 5 7 3 3 3 3" xfId="6307" xr:uid="{9594A99B-3966-4E9A-BEAE-14CEABC213C2}"/>
    <cellStyle name="Normal 5 7 3 3 4" xfId="2805" xr:uid="{AC244DAF-2826-4378-B8D3-8C147DA6B7FD}"/>
    <cellStyle name="Normal 5 7 3 3 5" xfId="5139" xr:uid="{27E51665-D147-444E-A7B4-3A55860E9558}"/>
    <cellStyle name="Normal 5 7 3 4" xfId="754" xr:uid="{596AA5CA-BDF7-4477-BCA8-7918FB317510}"/>
    <cellStyle name="Normal 5 7 3 4 2" xfId="1929" xr:uid="{3F1B0FE6-BF4C-4762-8FF2-8C3D858277FC}"/>
    <cellStyle name="Normal 5 7 3 4 2 2" xfId="4272" xr:uid="{D57C7A8C-ECCD-4900-9376-C796AF6C9B6D}"/>
    <cellStyle name="Normal 5 7 3 4 2 3" xfId="6604" xr:uid="{9E873B4A-FAF8-4FD7-82A0-7E92FE07093B}"/>
    <cellStyle name="Normal 5 7 3 4 3" xfId="3102" xr:uid="{E8074FF4-F080-4F28-9B9A-AC3128BAAE2D}"/>
    <cellStyle name="Normal 5 7 3 4 4" xfId="5436" xr:uid="{F9CB6472-5920-4751-A59F-C512D531AB43}"/>
    <cellStyle name="Normal 5 7 3 5" xfId="1346" xr:uid="{93E67B98-C69A-4C4D-B880-8FE6BD484BD9}"/>
    <cellStyle name="Normal 5 7 3 5 2" xfId="3689" xr:uid="{C432C952-55CB-40FE-89A7-06E4E572575C}"/>
    <cellStyle name="Normal 5 7 3 5 3" xfId="6021" xr:uid="{CDACDF09-2729-4FFD-9938-6B2FE629E127}"/>
    <cellStyle name="Normal 5 7 3 6" xfId="2519" xr:uid="{F66FA542-850C-45B4-841D-9AE88FF00619}"/>
    <cellStyle name="Normal 5 7 3 7" xfId="4853" xr:uid="{8CAF4539-9B16-4115-9066-3BF901C6E6CF}"/>
    <cellStyle name="Normal 5 7 4" xfId="190" xr:uid="{C7791606-2B99-423D-A070-9CC8623E5EB4}"/>
    <cellStyle name="Normal 5 7 4 2" xfId="257" xr:uid="{67A5C523-53A2-4A18-925A-15C25A49A03D}"/>
    <cellStyle name="Normal 5 7 4 2 2" xfId="543" xr:uid="{8CE193AB-141E-44A1-BAD9-EB5BD8100655}"/>
    <cellStyle name="Normal 5 7 4 2 2 2" xfId="1134" xr:uid="{CA27D747-B6AB-45EB-B8F8-7EFA7312B7C7}"/>
    <cellStyle name="Normal 5 7 4 2 2 2 2" xfId="2309" xr:uid="{E8AEBF9F-8973-4751-BA67-7639C1C9B65A}"/>
    <cellStyle name="Normal 5 7 4 2 2 2 2 2" xfId="4652" xr:uid="{7CA8C0CD-ED91-4931-B6AF-999A663C773D}"/>
    <cellStyle name="Normal 5 7 4 2 2 2 2 3" xfId="6984" xr:uid="{7ED322C2-4C14-425B-A58E-21F6525CA778}"/>
    <cellStyle name="Normal 5 7 4 2 2 2 3" xfId="3482" xr:uid="{65884F89-6195-4D21-B78D-8CA783E61E00}"/>
    <cellStyle name="Normal 5 7 4 2 2 2 4" xfId="5816" xr:uid="{3ECDFB28-A0B2-4485-A8D4-E41FC84AB7DD}"/>
    <cellStyle name="Normal 5 7 4 2 2 3" xfId="1726" xr:uid="{A719F6E3-EC42-41FE-AF7C-B309ED521341}"/>
    <cellStyle name="Normal 5 7 4 2 2 3 2" xfId="4069" xr:uid="{FB7C805B-4CF5-4BC3-8CC1-8EA542C5EDED}"/>
    <cellStyle name="Normal 5 7 4 2 2 3 3" xfId="6401" xr:uid="{8C632716-D3C5-43F5-8816-E0067FBC6FFD}"/>
    <cellStyle name="Normal 5 7 4 2 2 4" xfId="2899" xr:uid="{B9BB1FCB-3798-4FAB-AF9E-8EC3B26254E7}"/>
    <cellStyle name="Normal 5 7 4 2 2 5" xfId="5233" xr:uid="{8CCAB730-4313-4F1F-87DA-DD3F7D16E331}"/>
    <cellStyle name="Normal 5 7 4 2 3" xfId="848" xr:uid="{DB462C4C-8EE0-44AE-98C3-F20777C264D3}"/>
    <cellStyle name="Normal 5 7 4 2 3 2" xfId="2023" xr:uid="{5ABEFE02-1915-4E77-8309-3D9CCE946CA8}"/>
    <cellStyle name="Normal 5 7 4 2 3 2 2" xfId="4366" xr:uid="{EF9CFCDE-F3FB-47A7-969D-28C57C029C6D}"/>
    <cellStyle name="Normal 5 7 4 2 3 2 3" xfId="6698" xr:uid="{EB8E8DF9-BDA5-44DB-A829-E5271415612E}"/>
    <cellStyle name="Normal 5 7 4 2 3 3" xfId="3196" xr:uid="{4244614B-953C-4D3C-8434-08CD16B27821}"/>
    <cellStyle name="Normal 5 7 4 2 3 4" xfId="5530" xr:uid="{93014C59-BE84-4ABE-8E2B-DA9ED4C3D2E8}"/>
    <cellStyle name="Normal 5 7 4 2 4" xfId="1440" xr:uid="{6EE3752D-0A24-4814-BFB9-9A3C4B2B0F1D}"/>
    <cellStyle name="Normal 5 7 4 2 4 2" xfId="3783" xr:uid="{8C5D57B8-977B-40BD-A797-B7C345F03061}"/>
    <cellStyle name="Normal 5 7 4 2 4 3" xfId="6115" xr:uid="{D2ABA384-AB7F-45EA-8301-558B579F5D92}"/>
    <cellStyle name="Normal 5 7 4 2 5" xfId="2613" xr:uid="{7015927B-E157-4A87-9100-7D248C2F9108}"/>
    <cellStyle name="Normal 5 7 4 2 6" xfId="4947" xr:uid="{06B9BADE-D68E-408B-A01A-A648276187EB}"/>
    <cellStyle name="Normal 5 7 4 3" xfId="476" xr:uid="{D27E3ACD-66B9-42DD-949C-4FCB53F809F7}"/>
    <cellStyle name="Normal 5 7 4 3 2" xfId="1067" xr:uid="{BF892492-3537-4633-83A2-E2D2B8E540F8}"/>
    <cellStyle name="Normal 5 7 4 3 2 2" xfId="2242" xr:uid="{53531C38-FDDF-4CC9-86E7-6E4CBDD9E292}"/>
    <cellStyle name="Normal 5 7 4 3 2 2 2" xfId="4585" xr:uid="{C855BC39-9438-4811-84AE-88085B594D14}"/>
    <cellStyle name="Normal 5 7 4 3 2 2 3" xfId="6917" xr:uid="{45EE3225-C9FC-48EB-8ECD-EB87B5EF13AA}"/>
    <cellStyle name="Normal 5 7 4 3 2 3" xfId="3415" xr:uid="{340A3C89-4CD2-45CD-80FE-9028DD4B748B}"/>
    <cellStyle name="Normal 5 7 4 3 2 4" xfId="5749" xr:uid="{6C31597A-A69D-4A0D-91EB-05DE3A070176}"/>
    <cellStyle name="Normal 5 7 4 3 3" xfId="1659" xr:uid="{69921057-4BBE-4116-8647-369D578F422B}"/>
    <cellStyle name="Normal 5 7 4 3 3 2" xfId="4002" xr:uid="{3773DEBC-5154-4D82-B278-5EC2B3A6BBC4}"/>
    <cellStyle name="Normal 5 7 4 3 3 3" xfId="6334" xr:uid="{ECD3B615-034B-4E06-81C7-9C7C3BC1D75E}"/>
    <cellStyle name="Normal 5 7 4 3 4" xfId="2832" xr:uid="{BC168102-0B85-4DE6-9486-474F0807D5B1}"/>
    <cellStyle name="Normal 5 7 4 3 5" xfId="5166" xr:uid="{4204EEAA-3862-4BD2-88A0-7483CE3E52ED}"/>
    <cellStyle name="Normal 5 7 4 4" xfId="781" xr:uid="{E7435013-92C0-4110-8946-B8EF09EB8120}"/>
    <cellStyle name="Normal 5 7 4 4 2" xfId="1956" xr:uid="{2CF0D101-8B8F-4848-AB88-AF915280F776}"/>
    <cellStyle name="Normal 5 7 4 4 2 2" xfId="4299" xr:uid="{9074E7DC-4481-4ABE-91CF-723A49C5513F}"/>
    <cellStyle name="Normal 5 7 4 4 2 3" xfId="6631" xr:uid="{8D4E6A47-6D3E-4606-AED1-4F0ED54AC1F3}"/>
    <cellStyle name="Normal 5 7 4 4 3" xfId="3129" xr:uid="{112E6782-F283-4B20-9DF5-6D4A276D9D5E}"/>
    <cellStyle name="Normal 5 7 4 4 4" xfId="5463" xr:uid="{FBB87480-BEA9-420C-B303-DEF89A762ABC}"/>
    <cellStyle name="Normal 5 7 4 5" xfId="1373" xr:uid="{CFC5C85C-DBE6-4576-8136-46759C689E75}"/>
    <cellStyle name="Normal 5 7 4 5 2" xfId="3716" xr:uid="{F8057296-A9A7-4E5D-A9BF-326916914340}"/>
    <cellStyle name="Normal 5 7 4 5 3" xfId="6048" xr:uid="{4EF7A25C-5C0F-49EE-BE7B-1BDCBA820C38}"/>
    <cellStyle name="Normal 5 7 4 6" xfId="2546" xr:uid="{4D45A873-A280-41D5-9CD2-5F84E74882E8}"/>
    <cellStyle name="Normal 5 7 4 7" xfId="4880" xr:uid="{D4627E0A-EDEF-4178-BE18-777A520362D5}"/>
    <cellStyle name="Normal 5 7 5" xfId="352" xr:uid="{95CC23BD-8C69-4BF0-BB10-B43F846480BF}"/>
    <cellStyle name="Normal 5 7 5 2" xfId="638" xr:uid="{09A8AAF5-7267-4D25-8D78-042EF42BE81E}"/>
    <cellStyle name="Normal 5 7 5 2 2" xfId="1229" xr:uid="{A0F06DD9-7031-4443-BB77-BC1F9365998A}"/>
    <cellStyle name="Normal 5 7 5 2 2 2" xfId="2404" xr:uid="{3126A601-F40E-4368-B9BC-A77CB35F9320}"/>
    <cellStyle name="Normal 5 7 5 2 2 2 2" xfId="4747" xr:uid="{6D9903A3-A636-40A5-A8C4-3014F243B2DA}"/>
    <cellStyle name="Normal 5 7 5 2 2 2 3" xfId="7079" xr:uid="{0C2161B3-9A02-44D3-A920-8EB1F61D17C5}"/>
    <cellStyle name="Normal 5 7 5 2 2 3" xfId="3577" xr:uid="{A8CDEB3E-F634-4776-812F-1A9A083E0DC1}"/>
    <cellStyle name="Normal 5 7 5 2 2 4" xfId="5911" xr:uid="{9126D9DE-FDE0-4E83-B1E7-01AA4F6D62D7}"/>
    <cellStyle name="Normal 5 7 5 2 3" xfId="1821" xr:uid="{57E542A3-2B1A-4C3C-9481-EFF8DF052501}"/>
    <cellStyle name="Normal 5 7 5 2 3 2" xfId="4164" xr:uid="{E9721BD3-D235-42F1-9020-7374C815CAEB}"/>
    <cellStyle name="Normal 5 7 5 2 3 3" xfId="6496" xr:uid="{621D1A39-D05E-4DE5-ACBC-C7CDBA8DEE1F}"/>
    <cellStyle name="Normal 5 7 5 2 4" xfId="2994" xr:uid="{37BE5954-5D39-423B-AAEB-A5025F1F9387}"/>
    <cellStyle name="Normal 5 7 5 2 5" xfId="5328" xr:uid="{774F1D0F-BF08-44DE-BFAF-0C4C6B9F6681}"/>
    <cellStyle name="Normal 5 7 5 3" xfId="943" xr:uid="{FC1139E9-291D-4484-962F-4506DCE6B369}"/>
    <cellStyle name="Normal 5 7 5 3 2" xfId="2118" xr:uid="{FB12217D-99CC-4923-83B4-E7B71ADD0018}"/>
    <cellStyle name="Normal 5 7 5 3 2 2" xfId="4461" xr:uid="{7E9A5DB4-EE36-4ACA-9A6A-FB190E2C9300}"/>
    <cellStyle name="Normal 5 7 5 3 2 3" xfId="6793" xr:uid="{EB849312-1F41-4E18-824F-325662A0098A}"/>
    <cellStyle name="Normal 5 7 5 3 3" xfId="3291" xr:uid="{F36561E6-821A-42FF-991A-DFCAD0915CAA}"/>
    <cellStyle name="Normal 5 7 5 3 4" xfId="5625" xr:uid="{04625AF3-EF87-49C0-9A6E-489176E622F9}"/>
    <cellStyle name="Normal 5 7 5 4" xfId="1535" xr:uid="{68A0DECC-AA24-4FCB-A2FC-A7B40824456B}"/>
    <cellStyle name="Normal 5 7 5 4 2" xfId="3878" xr:uid="{43B9D996-B17C-482F-BEFB-1EC7933689F2}"/>
    <cellStyle name="Normal 5 7 5 4 3" xfId="6210" xr:uid="{5F284501-549A-489D-A7DA-1DA11913E3A3}"/>
    <cellStyle name="Normal 5 7 5 5" xfId="2708" xr:uid="{1F02CB3C-27BD-4ADB-A20B-B4464523362D}"/>
    <cellStyle name="Normal 5 7 5 6" xfId="5042" xr:uid="{1580D777-329A-44A6-AF18-9FE78463B257}"/>
    <cellStyle name="Normal 5 7 6" xfId="230" xr:uid="{CF56FA3B-FA6A-4834-BB7F-AB07B8B26A9D}"/>
    <cellStyle name="Normal 5 7 6 2" xfId="516" xr:uid="{7C96BD8F-DC1D-4EB2-8668-4F6B25CD1DF6}"/>
    <cellStyle name="Normal 5 7 6 2 2" xfId="1107" xr:uid="{F97B0B72-5616-48E6-A2FF-2AB3FE3B1088}"/>
    <cellStyle name="Normal 5 7 6 2 2 2" xfId="2282" xr:uid="{E818AC2A-CB6D-4D12-A87E-5CB8338B54D0}"/>
    <cellStyle name="Normal 5 7 6 2 2 2 2" xfId="4625" xr:uid="{C33A283B-607D-4B37-8A79-6751D5861692}"/>
    <cellStyle name="Normal 5 7 6 2 2 2 3" xfId="6957" xr:uid="{4EF10A4F-A636-4677-A4AE-AE44CD8E6416}"/>
    <cellStyle name="Normal 5 7 6 2 2 3" xfId="3455" xr:uid="{794518D9-FF62-43D5-A1E5-9DB2180C0F50}"/>
    <cellStyle name="Normal 5 7 6 2 2 4" xfId="5789" xr:uid="{AF327CF6-6295-4515-A28B-283CB0F28B99}"/>
    <cellStyle name="Normal 5 7 6 2 3" xfId="1699" xr:uid="{F96398F6-EB63-4486-890B-6B1ABF1A3852}"/>
    <cellStyle name="Normal 5 7 6 2 3 2" xfId="4042" xr:uid="{802E77E8-F28B-470E-9ABB-41F57DCFC7DB}"/>
    <cellStyle name="Normal 5 7 6 2 3 3" xfId="6374" xr:uid="{E54635D9-4599-426F-B6B9-A43B039416B8}"/>
    <cellStyle name="Normal 5 7 6 2 4" xfId="2872" xr:uid="{7E1E2B5C-5CE3-45B1-A036-50D88C3B91BD}"/>
    <cellStyle name="Normal 5 7 6 2 5" xfId="5206" xr:uid="{034D5CF4-3AF5-479E-83D8-E93DBCAF85B7}"/>
    <cellStyle name="Normal 5 7 6 3" xfId="821" xr:uid="{5C1E22DF-3AF9-484A-B422-1EC2BE92B864}"/>
    <cellStyle name="Normal 5 7 6 3 2" xfId="1996" xr:uid="{781616C6-231A-4C21-BD8D-44C1655B6D4F}"/>
    <cellStyle name="Normal 5 7 6 3 2 2" xfId="4339" xr:uid="{22063F5D-5EBC-411D-A748-A144E7970881}"/>
    <cellStyle name="Normal 5 7 6 3 2 3" xfId="6671" xr:uid="{431DF602-4F8A-499A-B503-5BFD619A2AB7}"/>
    <cellStyle name="Normal 5 7 6 3 3" xfId="3169" xr:uid="{C4BA6F4F-9FDD-4F90-B744-6ADCFC340433}"/>
    <cellStyle name="Normal 5 7 6 3 4" xfId="5503" xr:uid="{193EDB54-7A77-497D-B675-80102452A313}"/>
    <cellStyle name="Normal 5 7 6 4" xfId="1413" xr:uid="{2E9A4EBC-EEAA-409A-9D02-9E55FA64C7A5}"/>
    <cellStyle name="Normal 5 7 6 4 2" xfId="3756" xr:uid="{D4E55647-1B88-4B08-BB21-1BF20C806005}"/>
    <cellStyle name="Normal 5 7 6 4 3" xfId="6088" xr:uid="{8AB3DE53-6018-48FD-9BD9-FCFA7C68CA85}"/>
    <cellStyle name="Normal 5 7 6 5" xfId="2586" xr:uid="{127B5B29-FD5B-47A4-A070-2AEDEECA3C83}"/>
    <cellStyle name="Normal 5 7 6 6" xfId="4920" xr:uid="{A5A2D6D3-504B-4C33-BB95-EDB1BAF1C88C}"/>
    <cellStyle name="Normal 5 7 7" xfId="381" xr:uid="{C9E2FD0A-C3B0-4BBE-9064-9401000BB5C4}"/>
    <cellStyle name="Normal 5 7 7 2" xfId="972" xr:uid="{FA44DB00-82F0-4500-BB1E-604568A43E8F}"/>
    <cellStyle name="Normal 5 7 7 2 2" xfId="2147" xr:uid="{C1B3B278-7EF0-4F69-8942-B9996D91EF05}"/>
    <cellStyle name="Normal 5 7 7 2 2 2" xfId="4490" xr:uid="{24A7C15C-3BF5-430C-AD8D-BA0DAB5689C0}"/>
    <cellStyle name="Normal 5 7 7 2 2 3" xfId="6822" xr:uid="{BEBBF3E9-2ABA-4128-B1A7-29F76C429ED9}"/>
    <cellStyle name="Normal 5 7 7 2 3" xfId="3320" xr:uid="{E00FCC62-3F43-4D15-AEF0-A7CB45690751}"/>
    <cellStyle name="Normal 5 7 7 2 4" xfId="5654" xr:uid="{A0EEF496-D104-4A30-BEB4-D39A9150BC77}"/>
    <cellStyle name="Normal 5 7 7 3" xfId="1564" xr:uid="{E5CCA3C5-8F10-4D88-AA8C-024CF4F6300E}"/>
    <cellStyle name="Normal 5 7 7 3 2" xfId="3907" xr:uid="{B997132A-2F46-43D7-983D-9EF31FF9D80A}"/>
    <cellStyle name="Normal 5 7 7 3 3" xfId="6239" xr:uid="{087FB69E-C046-44BF-A52A-C04499966938}"/>
    <cellStyle name="Normal 5 7 7 4" xfId="2737" xr:uid="{587AD1CF-82B8-441F-8A67-01D5498D5E2A}"/>
    <cellStyle name="Normal 5 7 7 5" xfId="5071" xr:uid="{C4D79157-234F-4F7D-908B-165912E31FD0}"/>
    <cellStyle name="Normal 5 7 8" xfId="686" xr:uid="{F6C98A0A-A514-4E74-AD4A-42D2F902892C}"/>
    <cellStyle name="Normal 5 7 8 2" xfId="1861" xr:uid="{10AAF63D-C6F6-4928-9348-08473C0AB7E5}"/>
    <cellStyle name="Normal 5 7 8 2 2" xfId="4204" xr:uid="{DDB9B983-515B-454A-9116-42DFABF51928}"/>
    <cellStyle name="Normal 5 7 8 2 3" xfId="6536" xr:uid="{A322BCC8-BA68-4A8C-8A1D-45025982CCF3}"/>
    <cellStyle name="Normal 5 7 8 3" xfId="3034" xr:uid="{A920C5E4-361F-47B2-9C8F-A4D8909C26BB}"/>
    <cellStyle name="Normal 5 7 8 4" xfId="5368" xr:uid="{2C8F6DC8-768C-4FE7-BA80-6C689B657881}"/>
    <cellStyle name="Normal 5 7 9" xfId="1278" xr:uid="{7E4F55FA-205F-46DF-A13B-ACA2738C09B8}"/>
    <cellStyle name="Normal 5 7 9 2" xfId="3621" xr:uid="{D38455F4-A65F-4C86-A5BB-5E2F72836C11}"/>
    <cellStyle name="Normal 5 7 9 3" xfId="5953" xr:uid="{40899A88-EBA2-4E2F-A6E2-D5EEF5B82692}"/>
    <cellStyle name="Normal 5 8" xfId="108" xr:uid="{1F9FE2BF-2C66-4808-AA60-E72B2226416D}"/>
    <cellStyle name="Normal 5 8 2" xfId="149" xr:uid="{D1840AC2-F6C3-45AA-B429-DB120F4CCF6F}"/>
    <cellStyle name="Normal 5 8 2 2" xfId="311" xr:uid="{8FF90074-43D4-4559-A322-27A9DA0A831C}"/>
    <cellStyle name="Normal 5 8 2 2 2" xfId="597" xr:uid="{886E9ABB-BCEB-4ED5-944F-996C3FA941CB}"/>
    <cellStyle name="Normal 5 8 2 2 2 2" xfId="1188" xr:uid="{5E2AD604-FBCC-4520-B5E2-987059898BE9}"/>
    <cellStyle name="Normal 5 8 2 2 2 2 2" xfId="2363" xr:uid="{9D2CD42E-E62D-4DF7-929E-0897AB908463}"/>
    <cellStyle name="Normal 5 8 2 2 2 2 2 2" xfId="4706" xr:uid="{3647187B-4F71-48B0-8011-9C2623D58F6F}"/>
    <cellStyle name="Normal 5 8 2 2 2 2 2 3" xfId="7038" xr:uid="{17A6FA26-510B-4A54-8DED-0E99BE6C4CF4}"/>
    <cellStyle name="Normal 5 8 2 2 2 2 3" xfId="3536" xr:uid="{14B331DE-0F06-41D7-B799-9BFCEF424741}"/>
    <cellStyle name="Normal 5 8 2 2 2 2 4" xfId="5870" xr:uid="{C8A300EB-28DB-43E5-86FC-CF97592897ED}"/>
    <cellStyle name="Normal 5 8 2 2 2 3" xfId="1780" xr:uid="{B674B438-9AAD-400E-9251-5D79BBA0FD7F}"/>
    <cellStyle name="Normal 5 8 2 2 2 3 2" xfId="4123" xr:uid="{CD269D8D-67DA-4370-952F-BDB840D3EEEE}"/>
    <cellStyle name="Normal 5 8 2 2 2 3 3" xfId="6455" xr:uid="{0CFF80A8-796E-4779-9648-CE9B4641060B}"/>
    <cellStyle name="Normal 5 8 2 2 2 4" xfId="2953" xr:uid="{E9F9CCAB-A065-4C6A-9989-4E7210F3363F}"/>
    <cellStyle name="Normal 5 8 2 2 2 5" xfId="5287" xr:uid="{D069B569-08A2-4285-945D-C4FF203D8195}"/>
    <cellStyle name="Normal 5 8 2 2 3" xfId="902" xr:uid="{619430B5-E5A4-4E94-9A8C-2AFE8948A712}"/>
    <cellStyle name="Normal 5 8 2 2 3 2" xfId="2077" xr:uid="{EFC03684-97A5-4CEA-9E4C-753C83869FE9}"/>
    <cellStyle name="Normal 5 8 2 2 3 2 2" xfId="4420" xr:uid="{4589300D-9758-4EFB-9448-27E0C3EAB32D}"/>
    <cellStyle name="Normal 5 8 2 2 3 2 3" xfId="6752" xr:uid="{97ABD7A7-A6E9-4A91-9F6F-24D8E77EC112}"/>
    <cellStyle name="Normal 5 8 2 2 3 3" xfId="3250" xr:uid="{2568E5A5-E58D-444D-9A65-B3B876A9EC49}"/>
    <cellStyle name="Normal 5 8 2 2 3 4" xfId="5584" xr:uid="{D4C3108C-281A-4936-A5BD-0A9C01568879}"/>
    <cellStyle name="Normal 5 8 2 2 4" xfId="1494" xr:uid="{0E3E034D-A59A-4D3E-B6F9-F8C1404D8C18}"/>
    <cellStyle name="Normal 5 8 2 2 4 2" xfId="3837" xr:uid="{14795DA5-E903-4255-9FD9-AF4D47CE5B4E}"/>
    <cellStyle name="Normal 5 8 2 2 4 3" xfId="6169" xr:uid="{9A326C76-3435-4DFA-BBC3-984374015E1F}"/>
    <cellStyle name="Normal 5 8 2 2 5" xfId="2667" xr:uid="{2024EAB5-4F39-4A11-97ED-7561EC7EA090}"/>
    <cellStyle name="Normal 5 8 2 2 6" xfId="5001" xr:uid="{164A7D9C-D03D-471F-997C-7916C9A47A30}"/>
    <cellStyle name="Normal 5 8 2 3" xfId="435" xr:uid="{25E6797D-CEC2-4379-B03F-434265291482}"/>
    <cellStyle name="Normal 5 8 2 3 2" xfId="1026" xr:uid="{AC5DE547-473F-48BC-B0F1-E7F9B36C797C}"/>
    <cellStyle name="Normal 5 8 2 3 2 2" xfId="2201" xr:uid="{A48A4FBE-014A-4DC8-A8F6-C6037124DB29}"/>
    <cellStyle name="Normal 5 8 2 3 2 2 2" xfId="4544" xr:uid="{D989318C-A858-4DDF-8466-A4CB3AD8FE23}"/>
    <cellStyle name="Normal 5 8 2 3 2 2 3" xfId="6876" xr:uid="{55A86F46-A8DE-4AE0-851B-00F4625100C8}"/>
    <cellStyle name="Normal 5 8 2 3 2 3" xfId="3374" xr:uid="{9CAA2E73-9913-4B54-AB2C-2B7BF4B9FEFB}"/>
    <cellStyle name="Normal 5 8 2 3 2 4" xfId="5708" xr:uid="{D8CC533C-8737-4C28-9EC5-62BB8DA97554}"/>
    <cellStyle name="Normal 5 8 2 3 3" xfId="1618" xr:uid="{A03C9624-C3AD-41E7-AD71-263BCB3EDFD7}"/>
    <cellStyle name="Normal 5 8 2 3 3 2" xfId="3961" xr:uid="{1518A08D-8C7F-40C9-9A07-A5ECF40B61BE}"/>
    <cellStyle name="Normal 5 8 2 3 3 3" xfId="6293" xr:uid="{94A7439E-DAA1-46DA-9D69-9DC8C00368CC}"/>
    <cellStyle name="Normal 5 8 2 3 4" xfId="2791" xr:uid="{31DEF7CE-3802-449F-8BEE-A5E4B40CA976}"/>
    <cellStyle name="Normal 5 8 2 3 5" xfId="5125" xr:uid="{0EF7DD45-F4E8-4C75-8B9C-FBCE7E2E3A6F}"/>
    <cellStyle name="Normal 5 8 2 4" xfId="740" xr:uid="{37A565D3-A216-4A93-91E2-0B10D4EEF1C0}"/>
    <cellStyle name="Normal 5 8 2 4 2" xfId="1915" xr:uid="{72EF9D01-88E4-4AFD-9595-A4267956A655}"/>
    <cellStyle name="Normal 5 8 2 4 2 2" xfId="4258" xr:uid="{C9D6E0A7-7E1D-4CC2-8D47-0EC2C14FE333}"/>
    <cellStyle name="Normal 5 8 2 4 2 3" xfId="6590" xr:uid="{C64C238A-541E-474F-A1EE-42A5B2CF8A52}"/>
    <cellStyle name="Normal 5 8 2 4 3" xfId="3088" xr:uid="{566509E7-211F-4ACA-BC95-D8CBEDF1C167}"/>
    <cellStyle name="Normal 5 8 2 4 4" xfId="5422" xr:uid="{DA1FB27C-F974-4F1E-9811-9FA4DC1AC413}"/>
    <cellStyle name="Normal 5 8 2 5" xfId="1332" xr:uid="{2F6A1355-CB69-43A1-8B60-7672C5A3A80E}"/>
    <cellStyle name="Normal 5 8 2 5 2" xfId="3675" xr:uid="{26EDBC02-7E36-4538-B7E2-50152451D91D}"/>
    <cellStyle name="Normal 5 8 2 5 3" xfId="6007" xr:uid="{6CAB98CB-D289-4853-B1A9-09B55C7FDFD3}"/>
    <cellStyle name="Normal 5 8 2 6" xfId="2505" xr:uid="{3790D489-1F0C-48D4-98B1-B0949EC35EB4}"/>
    <cellStyle name="Normal 5 8 2 7" xfId="4839" xr:uid="{695C68BE-A78C-4705-A8F1-6AD399E25880}"/>
    <cellStyle name="Normal 5 8 3" xfId="270" xr:uid="{1C5A91A0-688B-4B93-9FEB-5F1973D53E61}"/>
    <cellStyle name="Normal 5 8 3 2" xfId="556" xr:uid="{8C65587D-7CA4-46F5-9022-0ED820491E32}"/>
    <cellStyle name="Normal 5 8 3 2 2" xfId="1147" xr:uid="{55053EC6-B53D-4CC6-8712-DD2830D43DC7}"/>
    <cellStyle name="Normal 5 8 3 2 2 2" xfId="2322" xr:uid="{86B4187C-7DA7-43D1-BBD1-0204E555FB13}"/>
    <cellStyle name="Normal 5 8 3 2 2 2 2" xfId="4665" xr:uid="{B70B25C0-8913-4D8E-86BA-F7AF6B7D1BB4}"/>
    <cellStyle name="Normal 5 8 3 2 2 2 3" xfId="6997" xr:uid="{4A78FD3B-F17B-48E9-9910-F364B67FADFD}"/>
    <cellStyle name="Normal 5 8 3 2 2 3" xfId="3495" xr:uid="{11FDE101-D103-4609-9D53-0B7720635225}"/>
    <cellStyle name="Normal 5 8 3 2 2 4" xfId="5829" xr:uid="{75CC0297-9F0D-4922-B34D-37F4D4E40E1B}"/>
    <cellStyle name="Normal 5 8 3 2 3" xfId="1739" xr:uid="{8F24B8AF-CF2F-4CF6-96DE-4FED5080B2C9}"/>
    <cellStyle name="Normal 5 8 3 2 3 2" xfId="4082" xr:uid="{05FC8915-E727-44E5-87D3-EA9B9DDC94B9}"/>
    <cellStyle name="Normal 5 8 3 2 3 3" xfId="6414" xr:uid="{0797A872-133F-435F-8775-78F378CC4E3E}"/>
    <cellStyle name="Normal 5 8 3 2 4" xfId="2912" xr:uid="{496DB813-636B-49CA-8872-89188723CCB0}"/>
    <cellStyle name="Normal 5 8 3 2 5" xfId="5246" xr:uid="{D34CE937-55FE-4058-AE4D-D9CD22D572B8}"/>
    <cellStyle name="Normal 5 8 3 3" xfId="861" xr:uid="{95FE6DC3-67D3-4E92-9D94-D304B47FFFEE}"/>
    <cellStyle name="Normal 5 8 3 3 2" xfId="2036" xr:uid="{F7C10B37-FEFB-4AA4-947E-05D962D4C1F8}"/>
    <cellStyle name="Normal 5 8 3 3 2 2" xfId="4379" xr:uid="{856B5259-27EE-428C-B2A9-FDA22D3ECB00}"/>
    <cellStyle name="Normal 5 8 3 3 2 3" xfId="6711" xr:uid="{4734CE87-0C69-4B50-B2D4-98C7EDC368B1}"/>
    <cellStyle name="Normal 5 8 3 3 3" xfId="3209" xr:uid="{800BD417-1802-4404-991C-EF8ADEBA6074}"/>
    <cellStyle name="Normal 5 8 3 3 4" xfId="5543" xr:uid="{E2C46CE5-D903-4191-9F33-EBC40E0F1E06}"/>
    <cellStyle name="Normal 5 8 3 4" xfId="1453" xr:uid="{3D87B418-2C7F-49A2-80CF-F7988972769A}"/>
    <cellStyle name="Normal 5 8 3 4 2" xfId="3796" xr:uid="{8943CDC9-B607-4788-91F8-2D7016F8E205}"/>
    <cellStyle name="Normal 5 8 3 4 3" xfId="6128" xr:uid="{CD9F24C8-28E4-4A77-ADF1-9DBD90880B87}"/>
    <cellStyle name="Normal 5 8 3 5" xfId="2626" xr:uid="{AEADF1E2-709B-4CE7-97F9-77B1C80A2F39}"/>
    <cellStyle name="Normal 5 8 3 6" xfId="4960" xr:uid="{081CBC80-6458-4311-8EC3-A0587433D410}"/>
    <cellStyle name="Normal 5 8 4" xfId="216" xr:uid="{35CE28C0-C3A3-4732-A004-E6A6084B2EBC}"/>
    <cellStyle name="Normal 5 8 4 2" xfId="502" xr:uid="{6ABA711A-6360-435A-85CF-A753332EB0BE}"/>
    <cellStyle name="Normal 5 8 4 2 2" xfId="1093" xr:uid="{3CA8FCE8-F237-4EAF-B60C-33420F44CE70}"/>
    <cellStyle name="Normal 5 8 4 2 2 2" xfId="2268" xr:uid="{F65CD5EC-2B99-4E6C-84E0-33E27EEB3178}"/>
    <cellStyle name="Normal 5 8 4 2 2 2 2" xfId="4611" xr:uid="{D46882CB-23CB-429F-8D9A-33999E2CEA0A}"/>
    <cellStyle name="Normal 5 8 4 2 2 2 3" xfId="6943" xr:uid="{42CADFFD-2E09-47C3-9094-76AB226FB482}"/>
    <cellStyle name="Normal 5 8 4 2 2 3" xfId="3441" xr:uid="{0399EBCA-6B73-40A3-BBC0-0B8EADEF8FF7}"/>
    <cellStyle name="Normal 5 8 4 2 2 4" xfId="5775" xr:uid="{D085CD41-3AB4-4BFB-96C3-D1A923A951C1}"/>
    <cellStyle name="Normal 5 8 4 2 3" xfId="1685" xr:uid="{0A4DF83E-FC06-41C0-B07A-8B2470B6F8C2}"/>
    <cellStyle name="Normal 5 8 4 2 3 2" xfId="4028" xr:uid="{911CBEA0-80AE-4174-9C14-61496990188B}"/>
    <cellStyle name="Normal 5 8 4 2 3 3" xfId="6360" xr:uid="{3B03E62B-2181-4AC8-B286-424101E9153D}"/>
    <cellStyle name="Normal 5 8 4 2 4" xfId="2858" xr:uid="{C28EE1F0-837B-4047-962A-7ADE0558ECA4}"/>
    <cellStyle name="Normal 5 8 4 2 5" xfId="5192" xr:uid="{B0175510-488A-4A57-97E1-1E16F60685D4}"/>
    <cellStyle name="Normal 5 8 4 3" xfId="807" xr:uid="{9A8E24A7-15BE-47FD-8983-CBF3C0517D19}"/>
    <cellStyle name="Normal 5 8 4 3 2" xfId="1982" xr:uid="{4330E3A1-9463-49D2-83A4-7D43F2534C68}"/>
    <cellStyle name="Normal 5 8 4 3 2 2" xfId="4325" xr:uid="{1AB5A24F-5DB1-4194-B8B3-664C22D3FB25}"/>
    <cellStyle name="Normal 5 8 4 3 2 3" xfId="6657" xr:uid="{9A8797AA-46F2-4721-95E6-1BA49E7D6CCF}"/>
    <cellStyle name="Normal 5 8 4 3 3" xfId="3155" xr:uid="{06FD7FDA-B90F-4C24-BC7A-230D3CAD14BC}"/>
    <cellStyle name="Normal 5 8 4 3 4" xfId="5489" xr:uid="{CE40CC55-59C8-42B4-9E2A-CB855A70B1CD}"/>
    <cellStyle name="Normal 5 8 4 4" xfId="1399" xr:uid="{68EC3D60-869C-4F3D-A3F8-4384BCDA435A}"/>
    <cellStyle name="Normal 5 8 4 4 2" xfId="3742" xr:uid="{37E2C9DB-5C5A-4079-B5A8-CA409A44E3B4}"/>
    <cellStyle name="Normal 5 8 4 4 3" xfId="6074" xr:uid="{1FB627A5-0898-44C0-897E-342EA972139E}"/>
    <cellStyle name="Normal 5 8 4 5" xfId="2572" xr:uid="{4ADE3A08-6847-4EE6-8B24-D963B87E99B6}"/>
    <cellStyle name="Normal 5 8 4 6" xfId="4906" xr:uid="{15BD7519-6F7C-450B-858F-B3D55103086E}"/>
    <cellStyle name="Normal 5 8 5" xfId="394" xr:uid="{046FD9C1-5CB9-4046-9A45-9159B5315049}"/>
    <cellStyle name="Normal 5 8 5 2" xfId="985" xr:uid="{B94A0E4E-B939-4865-88B0-5E4C4A47F013}"/>
    <cellStyle name="Normal 5 8 5 2 2" xfId="2160" xr:uid="{3BF6A679-DCFB-4492-87ED-0A893E143454}"/>
    <cellStyle name="Normal 5 8 5 2 2 2" xfId="4503" xr:uid="{3C7AD304-B863-42B0-AF9A-05A01CA0E5F2}"/>
    <cellStyle name="Normal 5 8 5 2 2 3" xfId="6835" xr:uid="{63ECFBE0-D99A-4835-B7E4-F5E0B2F9EE54}"/>
    <cellStyle name="Normal 5 8 5 2 3" xfId="3333" xr:uid="{31546AAA-60A3-4EBB-8F4B-D831116CAEF5}"/>
    <cellStyle name="Normal 5 8 5 2 4" xfId="5667" xr:uid="{C8C5DE31-2051-40DC-AEA4-EB1AE007DCFB}"/>
    <cellStyle name="Normal 5 8 5 3" xfId="1577" xr:uid="{85289ECF-C905-4C17-A4D8-50F3CA8C10EB}"/>
    <cellStyle name="Normal 5 8 5 3 2" xfId="3920" xr:uid="{B619BF0F-435D-4926-8FFE-23DACFA9642D}"/>
    <cellStyle name="Normal 5 8 5 3 3" xfId="6252" xr:uid="{AD6CE323-D3B6-4DBD-BBF5-7DD50A9B3A25}"/>
    <cellStyle name="Normal 5 8 5 4" xfId="2750" xr:uid="{7715B769-D15B-48B9-A2ED-F1523B300D7D}"/>
    <cellStyle name="Normal 5 8 5 5" xfId="5084" xr:uid="{C452DE33-3C9A-4C96-8C83-59847BF223C0}"/>
    <cellStyle name="Normal 5 8 6" xfId="699" xr:uid="{8B988F82-1885-4E40-A00D-C8B7EFC490CC}"/>
    <cellStyle name="Normal 5 8 6 2" xfId="1874" xr:uid="{CFC4A5C7-FB1B-48DB-A191-8E4961B72F4C}"/>
    <cellStyle name="Normal 5 8 6 2 2" xfId="4217" xr:uid="{9CC56D11-D9FE-4877-8B01-9B53B9593714}"/>
    <cellStyle name="Normal 5 8 6 2 3" xfId="6549" xr:uid="{B36841E6-155D-43D3-9128-3F3D603AE000}"/>
    <cellStyle name="Normal 5 8 6 3" xfId="3047" xr:uid="{C54AE424-D69B-4A60-B6A6-625926E1602C}"/>
    <cellStyle name="Normal 5 8 6 4" xfId="5381" xr:uid="{D5162AEC-4B52-43E2-9C7E-FDF8408E6DD1}"/>
    <cellStyle name="Normal 5 8 7" xfId="1291" xr:uid="{534D798E-D02C-4EF3-99A6-B9A46462005A}"/>
    <cellStyle name="Normal 5 8 7 2" xfId="3634" xr:uid="{DA2343A7-F509-4A84-9BD7-E2E2BFCEDB03}"/>
    <cellStyle name="Normal 5 8 7 3" xfId="5966" xr:uid="{CF68DB2B-986D-4811-AD4D-245EE4E4BD00}"/>
    <cellStyle name="Normal 5 8 8" xfId="2464" xr:uid="{63A8FA6B-6F4B-484A-A29E-0F2BE3C903B0}"/>
    <cellStyle name="Normal 5 8 9" xfId="4798" xr:uid="{5DB73CFD-F864-4DD9-A7C1-F008B5525357}"/>
    <cellStyle name="Normal 5 9" xfId="136" xr:uid="{7C5EE4C8-12B4-4F03-8AC4-FF6E31F3FAB0}"/>
    <cellStyle name="Normal 5 9 2" xfId="298" xr:uid="{ADC89D47-782D-4D8A-AD7A-F73D25B2356E}"/>
    <cellStyle name="Normal 5 9 2 2" xfId="584" xr:uid="{955376F5-438F-4FC8-B1FC-30D0B3168F89}"/>
    <cellStyle name="Normal 5 9 2 2 2" xfId="1175" xr:uid="{C935A215-0DBC-4CD6-BF57-177EE02ABAEC}"/>
    <cellStyle name="Normal 5 9 2 2 2 2" xfId="2350" xr:uid="{38FB2EFD-47D3-40B7-9549-C5DA42A320ED}"/>
    <cellStyle name="Normal 5 9 2 2 2 2 2" xfId="4693" xr:uid="{874E5B90-00A2-4B33-AD9A-A1CB223A3075}"/>
    <cellStyle name="Normal 5 9 2 2 2 2 3" xfId="7025" xr:uid="{F1939007-B167-4E3B-899A-4A3F5D8C5727}"/>
    <cellStyle name="Normal 5 9 2 2 2 3" xfId="3523" xr:uid="{90440221-EDE4-4482-9121-7B79A72AAB5D}"/>
    <cellStyle name="Normal 5 9 2 2 2 4" xfId="5857" xr:uid="{C8960C8E-B958-4B6A-AE3B-8FB3AD48A264}"/>
    <cellStyle name="Normal 5 9 2 2 3" xfId="1767" xr:uid="{0A65B4D7-1976-4B99-9549-6D8E24F71C28}"/>
    <cellStyle name="Normal 5 9 2 2 3 2" xfId="4110" xr:uid="{873A6894-D62F-4B23-8452-C4618CBA6F9A}"/>
    <cellStyle name="Normal 5 9 2 2 3 3" xfId="6442" xr:uid="{D1190855-5B6E-4E79-B5A3-7B708E7D9689}"/>
    <cellStyle name="Normal 5 9 2 2 4" xfId="2940" xr:uid="{B10985EC-573E-44EF-991D-06658A390B14}"/>
    <cellStyle name="Normal 5 9 2 2 5" xfId="5274" xr:uid="{4737E046-7A91-45D4-AEB4-983E9FBCD5A8}"/>
    <cellStyle name="Normal 5 9 2 3" xfId="889" xr:uid="{7F106942-BFCA-4287-A539-6C3D720933A1}"/>
    <cellStyle name="Normal 5 9 2 3 2" xfId="2064" xr:uid="{501124FF-273B-4008-808A-414B65D3690A}"/>
    <cellStyle name="Normal 5 9 2 3 2 2" xfId="4407" xr:uid="{0D06283F-9116-4B12-9927-A49823B80281}"/>
    <cellStyle name="Normal 5 9 2 3 2 3" xfId="6739" xr:uid="{D8B841EF-759E-4450-B382-F0876BE26584}"/>
    <cellStyle name="Normal 5 9 2 3 3" xfId="3237" xr:uid="{E3B03A8C-1A0E-4592-8918-EB4FAF598D43}"/>
    <cellStyle name="Normal 5 9 2 3 4" xfId="5571" xr:uid="{406A801D-D3E2-467C-87A2-2F1D291010C5}"/>
    <cellStyle name="Normal 5 9 2 4" xfId="1481" xr:uid="{0E6245C2-D8EF-4189-AE32-88B8F49D4585}"/>
    <cellStyle name="Normal 5 9 2 4 2" xfId="3824" xr:uid="{72167557-8D45-4885-9D54-B0D1D6F24BB6}"/>
    <cellStyle name="Normal 5 9 2 4 3" xfId="6156" xr:uid="{9E6D58EC-EE6B-460D-BF1D-A625F90CB894}"/>
    <cellStyle name="Normal 5 9 2 5" xfId="2654" xr:uid="{7827F7EC-B007-4145-A970-E639C8C606F3}"/>
    <cellStyle name="Normal 5 9 2 6" xfId="4988" xr:uid="{6E7D1E20-9F27-45CF-A22A-45289591AAE9}"/>
    <cellStyle name="Normal 5 9 3" xfId="422" xr:uid="{F11C6263-C918-4543-80C2-4E9B5EF250EF}"/>
    <cellStyle name="Normal 5 9 3 2" xfId="1013" xr:uid="{038CF6B5-27B6-48CD-AEE3-CC2188DD0628}"/>
    <cellStyle name="Normal 5 9 3 2 2" xfId="2188" xr:uid="{48184D7E-48E0-4989-A921-2E09597A478D}"/>
    <cellStyle name="Normal 5 9 3 2 2 2" xfId="4531" xr:uid="{991E132D-BA85-4362-96D7-692AF7CE0C2B}"/>
    <cellStyle name="Normal 5 9 3 2 2 3" xfId="6863" xr:uid="{84D9CC8B-D984-4B78-827A-C162E3B92A06}"/>
    <cellStyle name="Normal 5 9 3 2 3" xfId="3361" xr:uid="{B1A1C211-5CF6-4B06-BBE0-E0B632405CCA}"/>
    <cellStyle name="Normal 5 9 3 2 4" xfId="5695" xr:uid="{FD84E279-8790-43DE-9CDE-95A39BBC5C86}"/>
    <cellStyle name="Normal 5 9 3 3" xfId="1605" xr:uid="{AF166228-CD41-40FF-A222-9E7E96E4472B}"/>
    <cellStyle name="Normal 5 9 3 3 2" xfId="3948" xr:uid="{16A326AB-0802-43FD-ADF5-AF8FC59EF617}"/>
    <cellStyle name="Normal 5 9 3 3 3" xfId="6280" xr:uid="{8510BD1D-8665-4AAF-A7FF-04A5524E961A}"/>
    <cellStyle name="Normal 5 9 3 4" xfId="2778" xr:uid="{E0025046-1BD5-4525-96B1-A386A1D468FC}"/>
    <cellStyle name="Normal 5 9 3 5" xfId="5112" xr:uid="{D19F3100-6857-40F9-943D-2E23667FC261}"/>
    <cellStyle name="Normal 5 9 4" xfId="727" xr:uid="{1CA97C46-E8B4-442B-9C4A-150D92ED8CAF}"/>
    <cellStyle name="Normal 5 9 4 2" xfId="1902" xr:uid="{0E1FD246-C58F-4DD8-AA16-8FC92CFE2462}"/>
    <cellStyle name="Normal 5 9 4 2 2" xfId="4245" xr:uid="{BC637C92-7329-43BA-B6BB-6851A690898F}"/>
    <cellStyle name="Normal 5 9 4 2 3" xfId="6577" xr:uid="{B3D04C12-6962-4329-B3FB-8E06FD0AE592}"/>
    <cellStyle name="Normal 5 9 4 3" xfId="3075" xr:uid="{22EB8075-19E5-4C9B-A69A-B118448E9EA6}"/>
    <cellStyle name="Normal 5 9 4 4" xfId="5409" xr:uid="{8D58E146-BF0C-4690-BB5E-249A1BE4E4CF}"/>
    <cellStyle name="Normal 5 9 5" xfId="1319" xr:uid="{F7728706-6575-4359-8166-6C79660336CE}"/>
    <cellStyle name="Normal 5 9 5 2" xfId="3662" xr:uid="{CE65472E-083C-4E89-AF0D-FE94EB91CBEB}"/>
    <cellStyle name="Normal 5 9 5 3" xfId="5994" xr:uid="{1C719020-43B6-4FCE-AD08-3A7B910DF109}"/>
    <cellStyle name="Normal 5 9 6" xfId="2492" xr:uid="{49F4924E-41FC-457C-9A18-6B9E70788FA3}"/>
    <cellStyle name="Normal 5 9 7" xfId="4826" xr:uid="{29F9FCC6-3F02-4567-A8DC-12033052FACA}"/>
    <cellStyle name="Normal 6" xfId="81" xr:uid="{4331D47E-5D6A-483F-A4F4-DEFEDE0584F3}"/>
    <cellStyle name="Normal 6 10" xfId="370" xr:uid="{A41C4FCA-65E3-4BC3-B298-D29A9E313E45}"/>
    <cellStyle name="Normal 6 10 2" xfId="961" xr:uid="{2DFC8883-9A56-4E13-9751-8900F1433ACA}"/>
    <cellStyle name="Normal 6 10 2 2" xfId="2136" xr:uid="{1BE841C5-14EF-407C-8758-A688CE2C78E2}"/>
    <cellStyle name="Normal 6 10 2 2 2" xfId="4479" xr:uid="{D586336A-8F05-49BC-A0EC-30B0A4AE7810}"/>
    <cellStyle name="Normal 6 10 2 2 3" xfId="6811" xr:uid="{984F47EE-C2EF-4F6A-AA16-FCFE5833FFFE}"/>
    <cellStyle name="Normal 6 10 2 3" xfId="3309" xr:uid="{1F53347F-9353-4883-BDDB-15EBA5487D82}"/>
    <cellStyle name="Normal 6 10 2 4" xfId="5643" xr:uid="{F599C117-2213-4EB2-A796-8EA09DA4AEF8}"/>
    <cellStyle name="Normal 6 10 3" xfId="1553" xr:uid="{42452534-FC7E-471F-B364-8C94126C6AEC}"/>
    <cellStyle name="Normal 6 10 3 2" xfId="3896" xr:uid="{BE02887E-7597-4907-A7AB-59714A3886F2}"/>
    <cellStyle name="Normal 6 10 3 3" xfId="6228" xr:uid="{5AF1D3DD-E0D1-4217-9D9C-FE12DA771A6F}"/>
    <cellStyle name="Normal 6 10 4" xfId="2726" xr:uid="{9CFB0696-D42F-46B9-92EE-FC39E3DB4864}"/>
    <cellStyle name="Normal 6 10 5" xfId="5060" xr:uid="{E0EA1980-6E17-4BD8-BDB7-510D05CE6085}"/>
    <cellStyle name="Normal 6 11" xfId="675" xr:uid="{BAF58142-9F85-43C4-8D54-4FF237D2CCA8}"/>
    <cellStyle name="Normal 6 11 2" xfId="1850" xr:uid="{B2F701DB-A01A-4D27-AB9D-377FFAEE7971}"/>
    <cellStyle name="Normal 6 11 2 2" xfId="4193" xr:uid="{0F0A30D1-63F8-4520-9432-27F42CD8025B}"/>
    <cellStyle name="Normal 6 11 2 3" xfId="6525" xr:uid="{2B06EF61-C6C9-455E-9548-869FC668C523}"/>
    <cellStyle name="Normal 6 11 3" xfId="3023" xr:uid="{B23E30B8-141F-411A-99AB-F62AA08B176F}"/>
    <cellStyle name="Normal 6 11 4" xfId="5357" xr:uid="{817052CC-B1B5-4ADC-AF9A-FD72736ADA3F}"/>
    <cellStyle name="Normal 6 12" xfId="1267" xr:uid="{72A77D66-BAC0-4A52-ADA9-C8CFF4191E1D}"/>
    <cellStyle name="Normal 6 12 2" xfId="3610" xr:uid="{1B4957C7-FCFC-4D54-8781-7A4F74837361}"/>
    <cellStyle name="Normal 6 12 3" xfId="5942" xr:uid="{5A58BFCA-FFD0-46AA-981E-60613D9E8189}"/>
    <cellStyle name="Normal 6 13" xfId="2440" xr:uid="{BE5BDFAF-AB13-46AC-B4E9-C5A59CCBC903}"/>
    <cellStyle name="Normal 6 14" xfId="4774" xr:uid="{73250192-5278-4460-B609-DDF42778CC1D}"/>
    <cellStyle name="Normal 6 2" xfId="87" xr:uid="{C3B615F6-CAFF-4BCF-A0BD-6AA4049E357A}"/>
    <cellStyle name="Normal 6 2 10" xfId="678" xr:uid="{2F0363FE-404A-46CB-9EA7-7E14CCF591A6}"/>
    <cellStyle name="Normal 6 2 10 2" xfId="1853" xr:uid="{ADCFFFFB-C87D-43B7-BA52-33D78643366A}"/>
    <cellStyle name="Normal 6 2 10 2 2" xfId="4196" xr:uid="{2011621C-E342-4192-8482-B183D713DFB2}"/>
    <cellStyle name="Normal 6 2 10 2 3" xfId="6528" xr:uid="{8C34859E-02F8-4049-82F0-836D582AC50E}"/>
    <cellStyle name="Normal 6 2 10 3" xfId="3026" xr:uid="{90525F72-A008-4F00-88BB-54F16D32009D}"/>
    <cellStyle name="Normal 6 2 10 4" xfId="5360" xr:uid="{F9628405-0FC6-47D1-87A3-4AD8C8592B09}"/>
    <cellStyle name="Normal 6 2 11" xfId="1270" xr:uid="{156B642F-E0AD-4C92-8614-A2254EF54EE6}"/>
    <cellStyle name="Normal 6 2 11 2" xfId="3613" xr:uid="{DABEF170-FC19-484A-8C49-41C6568342A0}"/>
    <cellStyle name="Normal 6 2 11 3" xfId="5945" xr:uid="{60587CC0-A013-4F82-AB92-E4479F4C3F84}"/>
    <cellStyle name="Normal 6 2 12" xfId="2443" xr:uid="{88376085-00D4-4A97-8CEE-43B547C3411F}"/>
    <cellStyle name="Normal 6 2 13" xfId="4777" xr:uid="{559B8F70-3B91-4CDD-B697-B65D15DDED31}"/>
    <cellStyle name="Normal 6 2 2" xfId="93" xr:uid="{43CA3F43-8DDF-41C7-BF02-E3C412B723B0}"/>
    <cellStyle name="Normal 6 2 2 10" xfId="1276" xr:uid="{5587A495-51E7-4805-8F80-7C6CD1560F20}"/>
    <cellStyle name="Normal 6 2 2 10 2" xfId="3619" xr:uid="{151C39FB-D659-4393-AF73-212B24E8454D}"/>
    <cellStyle name="Normal 6 2 2 10 3" xfId="5951" xr:uid="{FE705C9C-EC28-4999-8DF4-ED5B30399C30}"/>
    <cellStyle name="Normal 6 2 2 11" xfId="2449" xr:uid="{91439EC3-59D5-4D46-91B0-7728DC9C2DA9}"/>
    <cellStyle name="Normal 6 2 2 12" xfId="4783" xr:uid="{7459352E-DF7F-4FE3-B152-6633635F9365}"/>
    <cellStyle name="Normal 6 2 2 2" xfId="106" xr:uid="{9CD5EDF9-98EC-41E4-80D6-8A9428E11891}"/>
    <cellStyle name="Normal 6 2 2 2 10" xfId="2462" xr:uid="{10203E6A-FAF4-4DA3-A077-EDDFD8293ED5}"/>
    <cellStyle name="Normal 6 2 2 2 11" xfId="4796" xr:uid="{E139A60B-32E6-472E-8B46-494520E61E81}"/>
    <cellStyle name="Normal 6 2 2 2 2" xfId="133" xr:uid="{3EA8105B-649F-4DBF-9E2E-2197343657AB}"/>
    <cellStyle name="Normal 6 2 2 2 2 2" xfId="295" xr:uid="{50502D0A-48FD-4BEC-B890-327A1AA54043}"/>
    <cellStyle name="Normal 6 2 2 2 2 2 2" xfId="581" xr:uid="{63398A30-3E4F-4FC1-A4C5-BC8B9881225E}"/>
    <cellStyle name="Normal 6 2 2 2 2 2 2 2" xfId="1172" xr:uid="{9F251FC1-F8B6-4395-92C2-201250693468}"/>
    <cellStyle name="Normal 6 2 2 2 2 2 2 2 2" xfId="2347" xr:uid="{27B55809-6AFC-4C90-AAB7-36BF2820EC0B}"/>
    <cellStyle name="Normal 6 2 2 2 2 2 2 2 2 2" xfId="4690" xr:uid="{7F7C5E15-AB82-4988-BC57-76E2DB887100}"/>
    <cellStyle name="Normal 6 2 2 2 2 2 2 2 2 3" xfId="7022" xr:uid="{E96D77F1-C08A-49B5-A103-47914796B623}"/>
    <cellStyle name="Normal 6 2 2 2 2 2 2 2 3" xfId="3520" xr:uid="{5E32B14D-C5ED-4512-B5E6-600AF23E138A}"/>
    <cellStyle name="Normal 6 2 2 2 2 2 2 2 4" xfId="5854" xr:uid="{88DA6CD1-6B02-45C3-AE0F-84EFA5B22214}"/>
    <cellStyle name="Normal 6 2 2 2 2 2 2 3" xfId="1764" xr:uid="{B9F9A421-12AC-4B86-B453-F5B51DE3C21B}"/>
    <cellStyle name="Normal 6 2 2 2 2 2 2 3 2" xfId="4107" xr:uid="{51090EF8-959B-4F42-84E9-C6B26487E843}"/>
    <cellStyle name="Normal 6 2 2 2 2 2 2 3 3" xfId="6439" xr:uid="{745B2985-DB1C-4682-A744-AD90D4687C21}"/>
    <cellStyle name="Normal 6 2 2 2 2 2 2 4" xfId="2937" xr:uid="{611FC909-9D98-4232-A58F-3FDD4ACBEBEB}"/>
    <cellStyle name="Normal 6 2 2 2 2 2 2 5" xfId="5271" xr:uid="{E0BA1939-023D-4644-A74E-3E5E8B11E5C4}"/>
    <cellStyle name="Normal 6 2 2 2 2 2 3" xfId="886" xr:uid="{887FCA8A-63F1-42D5-8E75-0800432414D6}"/>
    <cellStyle name="Normal 6 2 2 2 2 2 3 2" xfId="2061" xr:uid="{F4B7CCAF-43B7-419C-A717-3381B9BCE75F}"/>
    <cellStyle name="Normal 6 2 2 2 2 2 3 2 2" xfId="4404" xr:uid="{46ECF845-D096-459B-9953-BF5A3BB194B2}"/>
    <cellStyle name="Normal 6 2 2 2 2 2 3 2 3" xfId="6736" xr:uid="{0D0A99C5-8B88-4915-905E-4C1F4011F981}"/>
    <cellStyle name="Normal 6 2 2 2 2 2 3 3" xfId="3234" xr:uid="{AD1E71AF-C52B-4CBC-9CB6-E1AE5B945658}"/>
    <cellStyle name="Normal 6 2 2 2 2 2 3 4" xfId="5568" xr:uid="{820177CD-BC58-4B89-A47C-FC41B4F73CF9}"/>
    <cellStyle name="Normal 6 2 2 2 2 2 4" xfId="1478" xr:uid="{CA4AED53-1615-4239-A8F7-9570FCD2FFFE}"/>
    <cellStyle name="Normal 6 2 2 2 2 2 4 2" xfId="3821" xr:uid="{897B6D3E-0A81-4E78-A989-3CB6A42ECA7C}"/>
    <cellStyle name="Normal 6 2 2 2 2 2 4 3" xfId="6153" xr:uid="{5E8C406F-39B5-4C21-B1BD-658A45B3DDD4}"/>
    <cellStyle name="Normal 6 2 2 2 2 2 5" xfId="2651" xr:uid="{FE0072E8-8349-4B86-902A-2167DEC4BC5F}"/>
    <cellStyle name="Normal 6 2 2 2 2 2 6" xfId="4985" xr:uid="{96EA026E-F9F7-471D-AA6B-226B44208924}"/>
    <cellStyle name="Normal 6 2 2 2 2 3" xfId="419" xr:uid="{1AB3799A-568B-4688-B254-BA558C01D97D}"/>
    <cellStyle name="Normal 6 2 2 2 2 3 2" xfId="1010" xr:uid="{61B73E40-DFB0-4235-BE92-39BC9E5DF8CE}"/>
    <cellStyle name="Normal 6 2 2 2 2 3 2 2" xfId="2185" xr:uid="{37A77394-3FAE-4FC3-ADFD-EA71A2DC253A}"/>
    <cellStyle name="Normal 6 2 2 2 2 3 2 2 2" xfId="4528" xr:uid="{4D1A49B1-F83F-4693-A1E0-D7B52D26D7AB}"/>
    <cellStyle name="Normal 6 2 2 2 2 3 2 2 3" xfId="6860" xr:uid="{653AF056-FF6F-40D3-9B60-B8409B5CDBF1}"/>
    <cellStyle name="Normal 6 2 2 2 2 3 2 3" xfId="3358" xr:uid="{1B6A7CC5-4713-4636-B20A-4BC6B18B6D2F}"/>
    <cellStyle name="Normal 6 2 2 2 2 3 2 4" xfId="5692" xr:uid="{915A1BB3-024B-4607-A30D-93F22FA4AB2F}"/>
    <cellStyle name="Normal 6 2 2 2 2 3 3" xfId="1602" xr:uid="{3A873F93-484F-4DAE-B907-72B6479E46F7}"/>
    <cellStyle name="Normal 6 2 2 2 2 3 3 2" xfId="3945" xr:uid="{A4B7FC2A-35B5-4250-B518-33237E9A1FB2}"/>
    <cellStyle name="Normal 6 2 2 2 2 3 3 3" xfId="6277" xr:uid="{EF75F3FE-4D4F-4FBB-B1D2-785979B7CBD3}"/>
    <cellStyle name="Normal 6 2 2 2 2 3 4" xfId="2775" xr:uid="{9239AF12-4F28-4237-A7D8-42990335A75B}"/>
    <cellStyle name="Normal 6 2 2 2 2 3 5" xfId="5109" xr:uid="{F50C5E8A-DB64-4FEF-A0F3-8DC61BCE4185}"/>
    <cellStyle name="Normal 6 2 2 2 2 4" xfId="724" xr:uid="{F6602B13-2FA5-4038-B6D1-B143FF02140F}"/>
    <cellStyle name="Normal 6 2 2 2 2 4 2" xfId="1899" xr:uid="{8F4C4C4E-35A6-46F4-8FD4-60B1E65567D5}"/>
    <cellStyle name="Normal 6 2 2 2 2 4 2 2" xfId="4242" xr:uid="{0E83739D-54AB-4DDC-BBCA-9E6BC0F6975B}"/>
    <cellStyle name="Normal 6 2 2 2 2 4 2 3" xfId="6574" xr:uid="{9FC12900-AC0B-42FE-9686-96010B831B63}"/>
    <cellStyle name="Normal 6 2 2 2 2 4 3" xfId="3072" xr:uid="{09C82E6A-C2C4-456E-AE88-12EAC27B6D44}"/>
    <cellStyle name="Normal 6 2 2 2 2 4 4" xfId="5406" xr:uid="{5E1DD735-1A48-43B6-B45F-AA70F438D22E}"/>
    <cellStyle name="Normal 6 2 2 2 2 5" xfId="1316" xr:uid="{2045D938-D580-403E-B161-BA2A4F54B0CC}"/>
    <cellStyle name="Normal 6 2 2 2 2 5 2" xfId="3659" xr:uid="{B19BE063-7916-4120-B4C1-99DC204CE588}"/>
    <cellStyle name="Normal 6 2 2 2 2 5 3" xfId="5991" xr:uid="{930D804D-4106-4A09-958E-AD47B601301D}"/>
    <cellStyle name="Normal 6 2 2 2 2 6" xfId="2489" xr:uid="{A4B15F9B-8893-4533-B567-280DDFEB3B97}"/>
    <cellStyle name="Normal 6 2 2 2 2 7" xfId="4823" xr:uid="{C259041B-96F6-445B-BFAD-E7C295E521F7}"/>
    <cellStyle name="Normal 6 2 2 2 3" xfId="174" xr:uid="{60F5BA21-653E-4D83-871F-6CA48F405892}"/>
    <cellStyle name="Normal 6 2 2 2 3 2" xfId="336" xr:uid="{5993FA3E-B38A-4A74-80A7-9174899F1CE1}"/>
    <cellStyle name="Normal 6 2 2 2 3 2 2" xfId="622" xr:uid="{6648BAB1-2EE1-4456-ADD0-F6B9926B273E}"/>
    <cellStyle name="Normal 6 2 2 2 3 2 2 2" xfId="1213" xr:uid="{CC8467A2-2DFE-4D1A-BB82-15A9CE89431F}"/>
    <cellStyle name="Normal 6 2 2 2 3 2 2 2 2" xfId="2388" xr:uid="{BFC6A3CB-EBA6-4148-8105-2DF7F5FE05A8}"/>
    <cellStyle name="Normal 6 2 2 2 3 2 2 2 2 2" xfId="4731" xr:uid="{DD058036-9B8F-4A30-A1EC-A1A0E1BE9ACB}"/>
    <cellStyle name="Normal 6 2 2 2 3 2 2 2 2 3" xfId="7063" xr:uid="{D898639D-0549-442C-842B-3572E160154C}"/>
    <cellStyle name="Normal 6 2 2 2 3 2 2 2 3" xfId="3561" xr:uid="{31AEDBD9-569B-438F-8720-3253807B92C5}"/>
    <cellStyle name="Normal 6 2 2 2 3 2 2 2 4" xfId="5895" xr:uid="{437FEDBF-2BAB-49BC-937F-12A5220D07D4}"/>
    <cellStyle name="Normal 6 2 2 2 3 2 2 3" xfId="1805" xr:uid="{FE30318E-A127-48B0-AC7D-1BF156DA3332}"/>
    <cellStyle name="Normal 6 2 2 2 3 2 2 3 2" xfId="4148" xr:uid="{667FA869-CB5F-427B-B2A1-E4CEE90F699E}"/>
    <cellStyle name="Normal 6 2 2 2 3 2 2 3 3" xfId="6480" xr:uid="{1F706C8D-EB08-4582-9217-BA392E2825B2}"/>
    <cellStyle name="Normal 6 2 2 2 3 2 2 4" xfId="2978" xr:uid="{7160DA22-196A-4C72-8978-7667FBC30AEB}"/>
    <cellStyle name="Normal 6 2 2 2 3 2 2 5" xfId="5312" xr:uid="{0950431D-566F-41DF-A136-213007FC474B}"/>
    <cellStyle name="Normal 6 2 2 2 3 2 3" xfId="927" xr:uid="{C19A3826-DB3B-4174-AA02-0BD9F98347BE}"/>
    <cellStyle name="Normal 6 2 2 2 3 2 3 2" xfId="2102" xr:uid="{51D1668B-28EC-4FFA-BBFE-0D473ACEACAB}"/>
    <cellStyle name="Normal 6 2 2 2 3 2 3 2 2" xfId="4445" xr:uid="{07F5BA2E-696C-4FA4-B2CC-947C13A8EB04}"/>
    <cellStyle name="Normal 6 2 2 2 3 2 3 2 3" xfId="6777" xr:uid="{12E582FF-758A-4CBC-B384-0579650DE233}"/>
    <cellStyle name="Normal 6 2 2 2 3 2 3 3" xfId="3275" xr:uid="{5A831739-D727-4FDF-A9E3-AB9B933CC0DA}"/>
    <cellStyle name="Normal 6 2 2 2 3 2 3 4" xfId="5609" xr:uid="{DCF082D4-6B02-417B-BB59-1D147EC1AB4B}"/>
    <cellStyle name="Normal 6 2 2 2 3 2 4" xfId="1519" xr:uid="{3AB2F3E6-0A4A-4F00-987C-97D3EDBEAF54}"/>
    <cellStyle name="Normal 6 2 2 2 3 2 4 2" xfId="3862" xr:uid="{404EE3AD-02F6-456E-8089-8A745CC99993}"/>
    <cellStyle name="Normal 6 2 2 2 3 2 4 3" xfId="6194" xr:uid="{790045FD-53AE-4BAD-A044-F4D929F0129A}"/>
    <cellStyle name="Normal 6 2 2 2 3 2 5" xfId="2692" xr:uid="{818169AF-F28E-41EB-926F-61F04652FAE3}"/>
    <cellStyle name="Normal 6 2 2 2 3 2 6" xfId="5026" xr:uid="{EFF96865-E0FF-4CA2-B05E-235EC733A40D}"/>
    <cellStyle name="Normal 6 2 2 2 3 3" xfId="460" xr:uid="{B3CAF99F-E5F2-4D67-8FD7-0A726CB90D65}"/>
    <cellStyle name="Normal 6 2 2 2 3 3 2" xfId="1051" xr:uid="{3D1020CA-1E14-4B22-9D99-6F805313F198}"/>
    <cellStyle name="Normal 6 2 2 2 3 3 2 2" xfId="2226" xr:uid="{A8CD2EEC-2AED-4D08-9214-02BF55C53DE8}"/>
    <cellStyle name="Normal 6 2 2 2 3 3 2 2 2" xfId="4569" xr:uid="{CE7967EB-14C1-47D0-A104-DAF541842FBA}"/>
    <cellStyle name="Normal 6 2 2 2 3 3 2 2 3" xfId="6901" xr:uid="{14A2BD35-FA02-4BA8-BE44-1FFC67FA2854}"/>
    <cellStyle name="Normal 6 2 2 2 3 3 2 3" xfId="3399" xr:uid="{828DA8A2-97FC-4846-BE79-394B765759D3}"/>
    <cellStyle name="Normal 6 2 2 2 3 3 2 4" xfId="5733" xr:uid="{10F1B8D8-F033-4613-A5AB-F6FC99AB9FED}"/>
    <cellStyle name="Normal 6 2 2 2 3 3 3" xfId="1643" xr:uid="{906B712B-27C2-4AA7-87F5-B406B409B710}"/>
    <cellStyle name="Normal 6 2 2 2 3 3 3 2" xfId="3986" xr:uid="{E520B07D-EF33-40D3-B47C-32BD6F3FC6DC}"/>
    <cellStyle name="Normal 6 2 2 2 3 3 3 3" xfId="6318" xr:uid="{975EFEC7-2BAC-431D-B6E5-E92B4F52FABD}"/>
    <cellStyle name="Normal 6 2 2 2 3 3 4" xfId="2816" xr:uid="{4B5EC188-42C7-4C83-9BD3-424F59A1FD2F}"/>
    <cellStyle name="Normal 6 2 2 2 3 3 5" xfId="5150" xr:uid="{4959B3E6-AA67-4796-AFF1-94E518208669}"/>
    <cellStyle name="Normal 6 2 2 2 3 4" xfId="765" xr:uid="{407D92A7-ED4A-4D08-8C7E-3233C0E7E991}"/>
    <cellStyle name="Normal 6 2 2 2 3 4 2" xfId="1940" xr:uid="{EF0630BB-8D30-463F-B5D2-2CFFDAA377FB}"/>
    <cellStyle name="Normal 6 2 2 2 3 4 2 2" xfId="4283" xr:uid="{81FAF0BE-B320-47CC-9570-4FA47C2E937B}"/>
    <cellStyle name="Normal 6 2 2 2 3 4 2 3" xfId="6615" xr:uid="{8111956B-2FCB-4C6B-98F5-99CDC196EF20}"/>
    <cellStyle name="Normal 6 2 2 2 3 4 3" xfId="3113" xr:uid="{82799CAF-F8F9-40CD-8F42-5AF2C051F5C3}"/>
    <cellStyle name="Normal 6 2 2 2 3 4 4" xfId="5447" xr:uid="{A5F163F7-85DC-4F49-9778-86DDA81F0B24}"/>
    <cellStyle name="Normal 6 2 2 2 3 5" xfId="1357" xr:uid="{672D703F-6F9A-46EB-BD63-03FF1ECFC0C2}"/>
    <cellStyle name="Normal 6 2 2 2 3 5 2" xfId="3700" xr:uid="{392470CB-2F7B-4278-9894-166C99FF3B75}"/>
    <cellStyle name="Normal 6 2 2 2 3 5 3" xfId="6032" xr:uid="{355E1835-7681-4794-A736-752D73522DFC}"/>
    <cellStyle name="Normal 6 2 2 2 3 6" xfId="2530" xr:uid="{D24151DC-63EB-4C4C-9B08-DC3DAF4F31A5}"/>
    <cellStyle name="Normal 6 2 2 2 3 7" xfId="4864" xr:uid="{BDB1951E-A440-4351-B802-E211DBC72C47}"/>
    <cellStyle name="Normal 6 2 2 2 4" xfId="201" xr:uid="{EC1359E5-C80A-4D83-B5D0-5CADB560D03F}"/>
    <cellStyle name="Normal 6 2 2 2 4 2" xfId="268" xr:uid="{2430E436-7074-4D37-8B24-6D6918EA2AD7}"/>
    <cellStyle name="Normal 6 2 2 2 4 2 2" xfId="554" xr:uid="{C9D757CD-A646-468B-BC05-8F973903C35A}"/>
    <cellStyle name="Normal 6 2 2 2 4 2 2 2" xfId="1145" xr:uid="{7B43B07F-69F5-43BC-A35E-99EDD90E5C9A}"/>
    <cellStyle name="Normal 6 2 2 2 4 2 2 2 2" xfId="2320" xr:uid="{51A19684-B249-401C-9865-2BDEEB8F1442}"/>
    <cellStyle name="Normal 6 2 2 2 4 2 2 2 2 2" xfId="4663" xr:uid="{7CF902D4-73CD-4324-82D5-2D0252FD7659}"/>
    <cellStyle name="Normal 6 2 2 2 4 2 2 2 2 3" xfId="6995" xr:uid="{EEC43488-C02A-4980-896D-C8B0B769F4B6}"/>
    <cellStyle name="Normal 6 2 2 2 4 2 2 2 3" xfId="3493" xr:uid="{8B676266-9075-4C85-BF96-D7842E80481C}"/>
    <cellStyle name="Normal 6 2 2 2 4 2 2 2 4" xfId="5827" xr:uid="{52003CBA-16A3-4556-8ACD-A4273DBBFC38}"/>
    <cellStyle name="Normal 6 2 2 2 4 2 2 3" xfId="1737" xr:uid="{30100ED7-5761-4994-994B-3F45EEFED0E8}"/>
    <cellStyle name="Normal 6 2 2 2 4 2 2 3 2" xfId="4080" xr:uid="{47AEA487-A16D-4E73-8848-5853B81172E1}"/>
    <cellStyle name="Normal 6 2 2 2 4 2 2 3 3" xfId="6412" xr:uid="{BC42612E-0048-4CB9-B79E-C8A2E7C94151}"/>
    <cellStyle name="Normal 6 2 2 2 4 2 2 4" xfId="2910" xr:uid="{0CC74496-EA41-4F3E-BCD7-B540F8DF813C}"/>
    <cellStyle name="Normal 6 2 2 2 4 2 2 5" xfId="5244" xr:uid="{DD587105-9525-480A-89F4-A928FF6A8936}"/>
    <cellStyle name="Normal 6 2 2 2 4 2 3" xfId="859" xr:uid="{24DFD8CF-3E8F-433B-95FC-218B189EBD6D}"/>
    <cellStyle name="Normal 6 2 2 2 4 2 3 2" xfId="2034" xr:uid="{EF5D1869-0DAA-4E53-923F-45B0E87DC677}"/>
    <cellStyle name="Normal 6 2 2 2 4 2 3 2 2" xfId="4377" xr:uid="{510B2993-6F06-4628-A435-D2F44A34F7BD}"/>
    <cellStyle name="Normal 6 2 2 2 4 2 3 2 3" xfId="6709" xr:uid="{7FB79503-B7AD-473A-9E80-4E19141FCB77}"/>
    <cellStyle name="Normal 6 2 2 2 4 2 3 3" xfId="3207" xr:uid="{41F22BC8-C6B0-48D1-8703-BF691853F7E2}"/>
    <cellStyle name="Normal 6 2 2 2 4 2 3 4" xfId="5541" xr:uid="{6DEB6EDF-A3C3-4EB0-ACBE-5198C910E750}"/>
    <cellStyle name="Normal 6 2 2 2 4 2 4" xfId="1451" xr:uid="{37E5D92E-65D7-42DA-A2EB-BCD4602FD783}"/>
    <cellStyle name="Normal 6 2 2 2 4 2 4 2" xfId="3794" xr:uid="{3F6FDC0D-A948-4493-8B42-DF7FFA1435A8}"/>
    <cellStyle name="Normal 6 2 2 2 4 2 4 3" xfId="6126" xr:uid="{E34F94C8-19A0-49AE-AD1A-9CC7DFABC271}"/>
    <cellStyle name="Normal 6 2 2 2 4 2 5" xfId="2624" xr:uid="{2360400F-3C8C-40CD-B404-C6D175102A5D}"/>
    <cellStyle name="Normal 6 2 2 2 4 2 6" xfId="4958" xr:uid="{85360B19-EC10-48DD-947A-EA5DEFDC6A1D}"/>
    <cellStyle name="Normal 6 2 2 2 4 3" xfId="487" xr:uid="{F7FA6033-EACE-43E6-824C-D54709306CCE}"/>
    <cellStyle name="Normal 6 2 2 2 4 3 2" xfId="1078" xr:uid="{CB8164E3-4F9C-46FF-B3DA-3A41E81CFB38}"/>
    <cellStyle name="Normal 6 2 2 2 4 3 2 2" xfId="2253" xr:uid="{5507C305-ED60-4547-A96B-181EBB54C3AB}"/>
    <cellStyle name="Normal 6 2 2 2 4 3 2 2 2" xfId="4596" xr:uid="{6D03A0C6-B808-46BF-B38F-0A49828ACE81}"/>
    <cellStyle name="Normal 6 2 2 2 4 3 2 2 3" xfId="6928" xr:uid="{0A97ADC6-542D-4AAE-A9B5-54D95B2C898F}"/>
    <cellStyle name="Normal 6 2 2 2 4 3 2 3" xfId="3426" xr:uid="{340BAA21-FF03-405C-AE5C-A89DFA198BA7}"/>
    <cellStyle name="Normal 6 2 2 2 4 3 2 4" xfId="5760" xr:uid="{72A48778-58A5-457B-B4BD-2219AAC7EDEF}"/>
    <cellStyle name="Normal 6 2 2 2 4 3 3" xfId="1670" xr:uid="{A4A41572-E230-4957-9916-ED6C4C0A7826}"/>
    <cellStyle name="Normal 6 2 2 2 4 3 3 2" xfId="4013" xr:uid="{5C35B13B-FB3B-4C13-81A9-B5F4E33B6C04}"/>
    <cellStyle name="Normal 6 2 2 2 4 3 3 3" xfId="6345" xr:uid="{3FCB58EC-FE28-4CB0-8D27-EA1263827C0B}"/>
    <cellStyle name="Normal 6 2 2 2 4 3 4" xfId="2843" xr:uid="{EF905C99-41A6-4BCB-B424-EC1CBFB67204}"/>
    <cellStyle name="Normal 6 2 2 2 4 3 5" xfId="5177" xr:uid="{D5C73B12-835F-43C7-AA97-98EF0ACAB62E}"/>
    <cellStyle name="Normal 6 2 2 2 4 4" xfId="792" xr:uid="{DCC245DB-4127-4141-9755-FDF34F38B1B4}"/>
    <cellStyle name="Normal 6 2 2 2 4 4 2" xfId="1967" xr:uid="{D932EB7E-0F73-4882-AF03-2E9687408596}"/>
    <cellStyle name="Normal 6 2 2 2 4 4 2 2" xfId="4310" xr:uid="{46F02EDC-ECC8-4302-A967-CC447A9EB4C1}"/>
    <cellStyle name="Normal 6 2 2 2 4 4 2 3" xfId="6642" xr:uid="{908C09F5-47B4-4F31-8201-B6D16F2CD7FD}"/>
    <cellStyle name="Normal 6 2 2 2 4 4 3" xfId="3140" xr:uid="{F5407824-C0C3-4386-9D2E-C71B674F85D2}"/>
    <cellStyle name="Normal 6 2 2 2 4 4 4" xfId="5474" xr:uid="{08EA24D8-0A14-433F-B767-47B2774C6C3B}"/>
    <cellStyle name="Normal 6 2 2 2 4 5" xfId="1384" xr:uid="{7DFAD6E5-6937-4985-9F9F-A2B72383A590}"/>
    <cellStyle name="Normal 6 2 2 2 4 5 2" xfId="3727" xr:uid="{62E227B5-6358-48E9-916C-BF7F09EAAA6E}"/>
    <cellStyle name="Normal 6 2 2 2 4 5 3" xfId="6059" xr:uid="{80C1BF5D-E95A-4BB8-B6A4-8D3FC9F0C03B}"/>
    <cellStyle name="Normal 6 2 2 2 4 6" xfId="2557" xr:uid="{81B40454-98C0-41DC-B9A7-19809CAF84E9}"/>
    <cellStyle name="Normal 6 2 2 2 4 7" xfId="4891" xr:uid="{0752AE5F-751B-4817-9145-1C2292C8C43D}"/>
    <cellStyle name="Normal 6 2 2 2 5" xfId="363" xr:uid="{EC5A20BB-5C44-414D-9E87-7E63047B662D}"/>
    <cellStyle name="Normal 6 2 2 2 5 2" xfId="649" xr:uid="{7A51CE20-1523-4FC6-99A8-F42974A09ED9}"/>
    <cellStyle name="Normal 6 2 2 2 5 2 2" xfId="1240" xr:uid="{71B0FCE2-796A-44A0-A3A0-B175D6BFEAED}"/>
    <cellStyle name="Normal 6 2 2 2 5 2 2 2" xfId="2415" xr:uid="{09346F2A-471C-496C-AA35-A2B5A4ED5C0A}"/>
    <cellStyle name="Normal 6 2 2 2 5 2 2 2 2" xfId="4758" xr:uid="{B77B257E-F18A-4F1A-81A4-BA342DDC8645}"/>
    <cellStyle name="Normal 6 2 2 2 5 2 2 2 3" xfId="7090" xr:uid="{6732F613-8E5A-48C5-8ED7-F63E3E57B5F1}"/>
    <cellStyle name="Normal 6 2 2 2 5 2 2 3" xfId="3588" xr:uid="{858C3A7A-1164-4AC1-9376-95DE35C018EF}"/>
    <cellStyle name="Normal 6 2 2 2 5 2 2 4" xfId="5922" xr:uid="{87CF5D89-9AA0-4258-83D7-668CE0292B8A}"/>
    <cellStyle name="Normal 6 2 2 2 5 2 3" xfId="1832" xr:uid="{C960C84E-0E6F-4DE1-AF48-BEA1B765EC83}"/>
    <cellStyle name="Normal 6 2 2 2 5 2 3 2" xfId="4175" xr:uid="{D755D563-FD6E-4F6D-AD83-B3A14122B191}"/>
    <cellStyle name="Normal 6 2 2 2 5 2 3 3" xfId="6507" xr:uid="{AA226FB2-7FA4-48F0-8A7E-06D5F2B3D6DB}"/>
    <cellStyle name="Normal 6 2 2 2 5 2 4" xfId="3005" xr:uid="{5DCB754D-084C-4D78-8153-B25C03A2CFB4}"/>
    <cellStyle name="Normal 6 2 2 2 5 2 5" xfId="5339" xr:uid="{C4A2F3A9-F6EA-4D6E-82DB-CA05063F1A2E}"/>
    <cellStyle name="Normal 6 2 2 2 5 3" xfId="954" xr:uid="{48623278-2E8B-4441-AA04-61FAAD3E7ACF}"/>
    <cellStyle name="Normal 6 2 2 2 5 3 2" xfId="2129" xr:uid="{64E2CC98-2D39-4E86-B919-82FA716D8566}"/>
    <cellStyle name="Normal 6 2 2 2 5 3 2 2" xfId="4472" xr:uid="{C920ED8D-BDA0-4113-BD26-7F85CB23AF4F}"/>
    <cellStyle name="Normal 6 2 2 2 5 3 2 3" xfId="6804" xr:uid="{54487811-6BBE-4170-B7E2-F6F457977320}"/>
    <cellStyle name="Normal 6 2 2 2 5 3 3" xfId="3302" xr:uid="{ECB46221-140C-4DC0-AF97-4EA65008809B}"/>
    <cellStyle name="Normal 6 2 2 2 5 3 4" xfId="5636" xr:uid="{08524386-A758-4498-A13A-AFC96A9BCA1A}"/>
    <cellStyle name="Normal 6 2 2 2 5 4" xfId="1546" xr:uid="{C7AD8947-75F8-4E7D-BD69-C7922D5A56C3}"/>
    <cellStyle name="Normal 6 2 2 2 5 4 2" xfId="3889" xr:uid="{432726D1-677E-4F66-99C7-74258D881318}"/>
    <cellStyle name="Normal 6 2 2 2 5 4 3" xfId="6221" xr:uid="{611C2BCD-CE0D-472A-82C6-35B082A8794D}"/>
    <cellStyle name="Normal 6 2 2 2 5 5" xfId="2719" xr:uid="{8D6401B3-E666-4C02-8D81-89E2C8C42AB6}"/>
    <cellStyle name="Normal 6 2 2 2 5 6" xfId="5053" xr:uid="{1F35DA1B-1B25-49E3-A2A5-3439A30B9943}"/>
    <cellStyle name="Normal 6 2 2 2 6" xfId="241" xr:uid="{657211A1-12F9-4A87-A751-D9B5C83A261F}"/>
    <cellStyle name="Normal 6 2 2 2 6 2" xfId="527" xr:uid="{70FD9228-6340-47A6-9DBC-42B3B62F5D28}"/>
    <cellStyle name="Normal 6 2 2 2 6 2 2" xfId="1118" xr:uid="{32EF7FED-4CB6-4514-B563-9FE4AE783721}"/>
    <cellStyle name="Normal 6 2 2 2 6 2 2 2" xfId="2293" xr:uid="{F7F1C2C2-B366-416A-9EAB-B0BE80D624D6}"/>
    <cellStyle name="Normal 6 2 2 2 6 2 2 2 2" xfId="4636" xr:uid="{A4DC8840-D790-4D23-9836-4FCCAFF09393}"/>
    <cellStyle name="Normal 6 2 2 2 6 2 2 2 3" xfId="6968" xr:uid="{E62A0882-7C4E-4684-A4F3-695D632C1A53}"/>
    <cellStyle name="Normal 6 2 2 2 6 2 2 3" xfId="3466" xr:uid="{60BFAFA2-1101-44AB-990E-33F78EC861A2}"/>
    <cellStyle name="Normal 6 2 2 2 6 2 2 4" xfId="5800" xr:uid="{94B36B9C-519E-4750-B80E-C6FD39008700}"/>
    <cellStyle name="Normal 6 2 2 2 6 2 3" xfId="1710" xr:uid="{232357A6-6B09-4B95-A234-F8AFAD97C379}"/>
    <cellStyle name="Normal 6 2 2 2 6 2 3 2" xfId="4053" xr:uid="{ED4AF527-D672-4364-B8F8-48AF688F51CF}"/>
    <cellStyle name="Normal 6 2 2 2 6 2 3 3" xfId="6385" xr:uid="{75BA4AF6-F367-46A7-A347-04D0A5B06D91}"/>
    <cellStyle name="Normal 6 2 2 2 6 2 4" xfId="2883" xr:uid="{90E02CBC-E96A-4433-80E2-808A1A4B3640}"/>
    <cellStyle name="Normal 6 2 2 2 6 2 5" xfId="5217" xr:uid="{C9841C4F-B1FC-4078-A954-21AB929DD64F}"/>
    <cellStyle name="Normal 6 2 2 2 6 3" xfId="832" xr:uid="{7187C47F-E506-4A8B-B5E7-3EB2505717CA}"/>
    <cellStyle name="Normal 6 2 2 2 6 3 2" xfId="2007" xr:uid="{65208398-A548-4AE5-B05E-A234F47B54A6}"/>
    <cellStyle name="Normal 6 2 2 2 6 3 2 2" xfId="4350" xr:uid="{0B427772-5E3F-48E4-87A1-2D3D6790B597}"/>
    <cellStyle name="Normal 6 2 2 2 6 3 2 3" xfId="6682" xr:uid="{72058F78-B7E3-4A59-BEB0-5E9084013A7E}"/>
    <cellStyle name="Normal 6 2 2 2 6 3 3" xfId="3180" xr:uid="{5C537281-49A1-44C8-BCF5-7B7CDB66F852}"/>
    <cellStyle name="Normal 6 2 2 2 6 3 4" xfId="5514" xr:uid="{625CD13F-8FE2-4629-A3B7-5B3B91D18508}"/>
    <cellStyle name="Normal 6 2 2 2 6 4" xfId="1424" xr:uid="{29E45424-9CA7-42B6-A756-8452F8A08849}"/>
    <cellStyle name="Normal 6 2 2 2 6 4 2" xfId="3767" xr:uid="{1187A344-1A90-46EF-B7BC-CB2E0C8EE82B}"/>
    <cellStyle name="Normal 6 2 2 2 6 4 3" xfId="6099" xr:uid="{E4A19DC7-DD75-4728-A1C2-676F9CBE51F4}"/>
    <cellStyle name="Normal 6 2 2 2 6 5" xfId="2597" xr:uid="{5CA0A2EF-EE13-4FE0-8CA2-AF44DFD5FC1A}"/>
    <cellStyle name="Normal 6 2 2 2 6 6" xfId="4931" xr:uid="{10D8B812-80F2-458F-8B60-90DE1998F4B3}"/>
    <cellStyle name="Normal 6 2 2 2 7" xfId="392" xr:uid="{7DB8DC91-40D6-41DD-AC3B-A6E07E2B042E}"/>
    <cellStyle name="Normal 6 2 2 2 7 2" xfId="983" xr:uid="{E56A666B-3A0E-439D-BA9A-7B6885A20B81}"/>
    <cellStyle name="Normal 6 2 2 2 7 2 2" xfId="2158" xr:uid="{C06F014B-E6D7-4E70-BDAE-EEAE735984F5}"/>
    <cellStyle name="Normal 6 2 2 2 7 2 2 2" xfId="4501" xr:uid="{377FB454-DB97-4E32-AD50-34CEB4DE920F}"/>
    <cellStyle name="Normal 6 2 2 2 7 2 2 3" xfId="6833" xr:uid="{2A3CBAAD-5206-417F-82B3-E2FE2B6F8453}"/>
    <cellStyle name="Normal 6 2 2 2 7 2 3" xfId="3331" xr:uid="{595E9AD2-4C58-4993-97AC-1C34F20A8E70}"/>
    <cellStyle name="Normal 6 2 2 2 7 2 4" xfId="5665" xr:uid="{9C2DF750-95F5-4BB3-86E0-97804623C998}"/>
    <cellStyle name="Normal 6 2 2 2 7 3" xfId="1575" xr:uid="{E882865E-3C9B-41D6-9F9A-4BF2C2BCC7A2}"/>
    <cellStyle name="Normal 6 2 2 2 7 3 2" xfId="3918" xr:uid="{1CC96317-C86A-4C8A-8452-26721F13660A}"/>
    <cellStyle name="Normal 6 2 2 2 7 3 3" xfId="6250" xr:uid="{6981BE2C-F53A-4BF9-AA3B-612D4FEEFECC}"/>
    <cellStyle name="Normal 6 2 2 2 7 4" xfId="2748" xr:uid="{5BE92C99-47F9-465F-991E-03D35882D58D}"/>
    <cellStyle name="Normal 6 2 2 2 7 5" xfId="5082" xr:uid="{87C99F49-AC9D-4920-A66D-703E0DE16903}"/>
    <cellStyle name="Normal 6 2 2 2 8" xfId="697" xr:uid="{5ADB8407-E78F-4493-A93A-51C5ABEF83F6}"/>
    <cellStyle name="Normal 6 2 2 2 8 2" xfId="1872" xr:uid="{5A67B1CA-59EF-45F1-8A78-A64847344DF4}"/>
    <cellStyle name="Normal 6 2 2 2 8 2 2" xfId="4215" xr:uid="{C0B4BA14-E3E5-4C90-B172-21C93C8B113F}"/>
    <cellStyle name="Normal 6 2 2 2 8 2 3" xfId="6547" xr:uid="{42F0D41E-66E2-43CA-A7E8-5BAD3864E86A}"/>
    <cellStyle name="Normal 6 2 2 2 8 3" xfId="3045" xr:uid="{F8D3DC84-D53C-455C-B804-54DD37E4056B}"/>
    <cellStyle name="Normal 6 2 2 2 8 4" xfId="5379" xr:uid="{2F620B63-14B2-42B5-A94C-2AAF52639A7B}"/>
    <cellStyle name="Normal 6 2 2 2 9" xfId="1289" xr:uid="{2BDE639D-C174-4914-A0DF-539A1F330BB5}"/>
    <cellStyle name="Normal 6 2 2 2 9 2" xfId="3632" xr:uid="{0B348FB6-8A84-4642-B436-38C4697B78A3}"/>
    <cellStyle name="Normal 6 2 2 2 9 3" xfId="5964" xr:uid="{01B1E163-778E-4F1F-9BDF-11A78DEF1D36}"/>
    <cellStyle name="Normal 6 2 2 3" xfId="120" xr:uid="{902948BD-4059-4FDB-90B6-EAD16E4AC09A}"/>
    <cellStyle name="Normal 6 2 2 3 2" xfId="161" xr:uid="{C4E3CE0A-6861-493B-B05E-66025EC1C98E}"/>
    <cellStyle name="Normal 6 2 2 3 2 2" xfId="323" xr:uid="{31D1302F-BD0E-4687-B00C-54A85F42009B}"/>
    <cellStyle name="Normal 6 2 2 3 2 2 2" xfId="609" xr:uid="{58E44CE8-3AE2-4FA1-B4DC-D6E88E7B859D}"/>
    <cellStyle name="Normal 6 2 2 3 2 2 2 2" xfId="1200" xr:uid="{FAE217F6-8C74-4FA9-89F7-AB63C011CB93}"/>
    <cellStyle name="Normal 6 2 2 3 2 2 2 2 2" xfId="2375" xr:uid="{9DC9B683-47D2-4440-B0A7-40E5AE3458A8}"/>
    <cellStyle name="Normal 6 2 2 3 2 2 2 2 2 2" xfId="4718" xr:uid="{0440BA54-0835-4821-8693-2049375EE6FA}"/>
    <cellStyle name="Normal 6 2 2 3 2 2 2 2 2 3" xfId="7050" xr:uid="{D09F6A38-8580-41B4-8B52-E6F56735295A}"/>
    <cellStyle name="Normal 6 2 2 3 2 2 2 2 3" xfId="3548" xr:uid="{2E2AEB3F-4DDF-460D-9F5A-75F1B86C8E0B}"/>
    <cellStyle name="Normal 6 2 2 3 2 2 2 2 4" xfId="5882" xr:uid="{FA657FE2-19E3-47FA-BE02-AF04899F9EFD}"/>
    <cellStyle name="Normal 6 2 2 3 2 2 2 3" xfId="1792" xr:uid="{3A197F00-CBDF-4588-9854-D234AD0215EB}"/>
    <cellStyle name="Normal 6 2 2 3 2 2 2 3 2" xfId="4135" xr:uid="{E4FFC1EE-AA21-4AC4-89CE-FC94C3C0AC34}"/>
    <cellStyle name="Normal 6 2 2 3 2 2 2 3 3" xfId="6467" xr:uid="{35FC484A-CAFF-4656-8B72-0829EDBB26CF}"/>
    <cellStyle name="Normal 6 2 2 3 2 2 2 4" xfId="2965" xr:uid="{ED8AFF14-B15F-4AF3-8180-C8614788284F}"/>
    <cellStyle name="Normal 6 2 2 3 2 2 2 5" xfId="5299" xr:uid="{62BFBB3D-E5F0-4506-955C-61A1C60431B1}"/>
    <cellStyle name="Normal 6 2 2 3 2 2 3" xfId="914" xr:uid="{221820DF-72E7-4C70-A9D8-CC45E90B718D}"/>
    <cellStyle name="Normal 6 2 2 3 2 2 3 2" xfId="2089" xr:uid="{A3827C36-BC6C-40CE-A1FC-44B8ADB942D8}"/>
    <cellStyle name="Normal 6 2 2 3 2 2 3 2 2" xfId="4432" xr:uid="{2496E536-B533-4DDB-BD23-E83D27FFADF2}"/>
    <cellStyle name="Normal 6 2 2 3 2 2 3 2 3" xfId="6764" xr:uid="{DCC9ADA8-6D81-439F-8D78-D48AFB391348}"/>
    <cellStyle name="Normal 6 2 2 3 2 2 3 3" xfId="3262" xr:uid="{D9A974FD-3EE9-476B-8826-D74636E5B09F}"/>
    <cellStyle name="Normal 6 2 2 3 2 2 3 4" xfId="5596" xr:uid="{707359A9-DEA9-4A1C-8A52-D04EE41479B2}"/>
    <cellStyle name="Normal 6 2 2 3 2 2 4" xfId="1506" xr:uid="{318978B4-5D12-4648-B96E-7F5FE295C004}"/>
    <cellStyle name="Normal 6 2 2 3 2 2 4 2" xfId="3849" xr:uid="{AD5F48AC-7AEB-46B0-96F3-F057ED857B48}"/>
    <cellStyle name="Normal 6 2 2 3 2 2 4 3" xfId="6181" xr:uid="{49E393D0-7D14-4E60-AC3B-66050ABEF0A6}"/>
    <cellStyle name="Normal 6 2 2 3 2 2 5" xfId="2679" xr:uid="{1C4CF55A-D5E8-4941-97B8-CF37131D8122}"/>
    <cellStyle name="Normal 6 2 2 3 2 2 6" xfId="5013" xr:uid="{18AA4E63-9754-4E6B-BE4C-DE2DA4759484}"/>
    <cellStyle name="Normal 6 2 2 3 2 3" xfId="447" xr:uid="{DF473170-9F6D-4629-A093-5944666CFE4F}"/>
    <cellStyle name="Normal 6 2 2 3 2 3 2" xfId="1038" xr:uid="{3A184A82-4D86-4640-AA54-1D2CA0A28F3F}"/>
    <cellStyle name="Normal 6 2 2 3 2 3 2 2" xfId="2213" xr:uid="{C5072B7F-F74F-45F3-85E3-C7AF819E4267}"/>
    <cellStyle name="Normal 6 2 2 3 2 3 2 2 2" xfId="4556" xr:uid="{A4920D8C-34B0-4457-AD89-84235BD755D5}"/>
    <cellStyle name="Normal 6 2 2 3 2 3 2 2 3" xfId="6888" xr:uid="{BF62C917-2E65-4B36-9F27-EC17851307E1}"/>
    <cellStyle name="Normal 6 2 2 3 2 3 2 3" xfId="3386" xr:uid="{21297B12-94A8-4C4B-A76B-4AEB5F645DF2}"/>
    <cellStyle name="Normal 6 2 2 3 2 3 2 4" xfId="5720" xr:uid="{740567DC-138F-483D-BD76-F5816574E276}"/>
    <cellStyle name="Normal 6 2 2 3 2 3 3" xfId="1630" xr:uid="{2ADB81A5-E39C-405B-A52C-57452CFF33BE}"/>
    <cellStyle name="Normal 6 2 2 3 2 3 3 2" xfId="3973" xr:uid="{DC2D20E8-0447-460C-8E80-C7013B82B348}"/>
    <cellStyle name="Normal 6 2 2 3 2 3 3 3" xfId="6305" xr:uid="{C52935B4-AB66-43FC-8CE9-CE480C9A2781}"/>
    <cellStyle name="Normal 6 2 2 3 2 3 4" xfId="2803" xr:uid="{5BF261EE-5243-4D79-AAB3-06C1438BDE8A}"/>
    <cellStyle name="Normal 6 2 2 3 2 3 5" xfId="5137" xr:uid="{E66D640B-195F-42CA-8823-8D2D2F25E91A}"/>
    <cellStyle name="Normal 6 2 2 3 2 4" xfId="752" xr:uid="{E6C326F5-DF6D-4B62-BDFE-2FB8BA8C421E}"/>
    <cellStyle name="Normal 6 2 2 3 2 4 2" xfId="1927" xr:uid="{AFEA22A1-2F61-4757-9CBC-72F0FF58E110}"/>
    <cellStyle name="Normal 6 2 2 3 2 4 2 2" xfId="4270" xr:uid="{3B91CC24-90B7-4286-9BFD-C668F2FDC2D3}"/>
    <cellStyle name="Normal 6 2 2 3 2 4 2 3" xfId="6602" xr:uid="{FEDE5BCB-A337-4379-889A-1CB907869F9B}"/>
    <cellStyle name="Normal 6 2 2 3 2 4 3" xfId="3100" xr:uid="{33349BE7-D7C6-40E0-890D-0C26114E9D13}"/>
    <cellStyle name="Normal 6 2 2 3 2 4 4" xfId="5434" xr:uid="{52F384E3-E593-40C6-9FC1-A21774707722}"/>
    <cellStyle name="Normal 6 2 2 3 2 5" xfId="1344" xr:uid="{DBE63D31-2EF8-4F15-8EAE-EC568900F56A}"/>
    <cellStyle name="Normal 6 2 2 3 2 5 2" xfId="3687" xr:uid="{CD0FBBDB-C355-4FBF-8FA3-1A23D43ECBF2}"/>
    <cellStyle name="Normal 6 2 2 3 2 5 3" xfId="6019" xr:uid="{9685ADD9-A57A-4F40-9252-DD78A8ADF09F}"/>
    <cellStyle name="Normal 6 2 2 3 2 6" xfId="2517" xr:uid="{BAE7BBAF-5319-482E-AB3C-C2BBE092804A}"/>
    <cellStyle name="Normal 6 2 2 3 2 7" xfId="4851" xr:uid="{31BA78C4-7BF6-41D4-82F9-8A275BFC3893}"/>
    <cellStyle name="Normal 6 2 2 3 3" xfId="282" xr:uid="{F10BD5C8-DBA1-4239-924B-857D79612F80}"/>
    <cellStyle name="Normal 6 2 2 3 3 2" xfId="568" xr:uid="{25D17411-8F31-42F1-90F8-E611D52CC6A2}"/>
    <cellStyle name="Normal 6 2 2 3 3 2 2" xfId="1159" xr:uid="{C8BFBE4D-7AC4-4759-AE1B-E5482AD5C117}"/>
    <cellStyle name="Normal 6 2 2 3 3 2 2 2" xfId="2334" xr:uid="{D7E832E2-AFFC-44BC-B639-FA41D971F0B7}"/>
    <cellStyle name="Normal 6 2 2 3 3 2 2 2 2" xfId="4677" xr:uid="{442BC488-8F7C-49A2-AF82-EECE0060CCA5}"/>
    <cellStyle name="Normal 6 2 2 3 3 2 2 2 3" xfId="7009" xr:uid="{AA07CE8E-DDF4-451B-8B68-BD5D625DDC75}"/>
    <cellStyle name="Normal 6 2 2 3 3 2 2 3" xfId="3507" xr:uid="{12749898-E9CD-4BB6-86EC-8F561BC5C30B}"/>
    <cellStyle name="Normal 6 2 2 3 3 2 2 4" xfId="5841" xr:uid="{271C24FE-59D0-4A4C-82EF-BEEEDF2BAF5D}"/>
    <cellStyle name="Normal 6 2 2 3 3 2 3" xfId="1751" xr:uid="{A9E1C3CA-4DFC-47AF-8CA0-986C466FCAB6}"/>
    <cellStyle name="Normal 6 2 2 3 3 2 3 2" xfId="4094" xr:uid="{194E9C10-89A6-45B7-A41A-A2FFE7E67ABA}"/>
    <cellStyle name="Normal 6 2 2 3 3 2 3 3" xfId="6426" xr:uid="{C97B78F0-EA77-4AC7-8C97-C75BA815B76D}"/>
    <cellStyle name="Normal 6 2 2 3 3 2 4" xfId="2924" xr:uid="{62B0F012-2AE3-4482-8662-4A899F98326D}"/>
    <cellStyle name="Normal 6 2 2 3 3 2 5" xfId="5258" xr:uid="{56C0DEEF-7A68-4F55-8AC5-C4E8F233BF7F}"/>
    <cellStyle name="Normal 6 2 2 3 3 3" xfId="873" xr:uid="{3F23EE90-7A5F-4B84-9F70-5F48041DE596}"/>
    <cellStyle name="Normal 6 2 2 3 3 3 2" xfId="2048" xr:uid="{2F0DDB4A-311C-4DDF-8C4B-37EC7BB01002}"/>
    <cellStyle name="Normal 6 2 2 3 3 3 2 2" xfId="4391" xr:uid="{0467D710-D3E8-4782-A186-B4A54B08C2B1}"/>
    <cellStyle name="Normal 6 2 2 3 3 3 2 3" xfId="6723" xr:uid="{3798283D-0307-4277-ADF6-6C87FA9143FD}"/>
    <cellStyle name="Normal 6 2 2 3 3 3 3" xfId="3221" xr:uid="{AB915FCF-15C2-4DF6-BE5A-539A135F8553}"/>
    <cellStyle name="Normal 6 2 2 3 3 3 4" xfId="5555" xr:uid="{C815C62C-7EE2-472F-86B7-97E8878D4838}"/>
    <cellStyle name="Normal 6 2 2 3 3 4" xfId="1465" xr:uid="{8DC5D3E6-4449-41C0-84F3-84E29ED9B925}"/>
    <cellStyle name="Normal 6 2 2 3 3 4 2" xfId="3808" xr:uid="{31781F36-21E1-4E8D-8E26-0C91EBE84D3E}"/>
    <cellStyle name="Normal 6 2 2 3 3 4 3" xfId="6140" xr:uid="{8DB0B013-E595-4160-9576-12284710F33C}"/>
    <cellStyle name="Normal 6 2 2 3 3 5" xfId="2638" xr:uid="{0D7A47C8-E2FA-4257-8525-D81A819FC3BB}"/>
    <cellStyle name="Normal 6 2 2 3 3 6" xfId="4972" xr:uid="{E59EC7C6-0AA9-4AB3-9765-D4512EE92220}"/>
    <cellStyle name="Normal 6 2 2 3 4" xfId="228" xr:uid="{B24E428C-242E-4FD9-975A-A709AF6580D5}"/>
    <cellStyle name="Normal 6 2 2 3 4 2" xfId="514" xr:uid="{38DD4D29-DECF-44B2-AE20-6156A8CC2DB8}"/>
    <cellStyle name="Normal 6 2 2 3 4 2 2" xfId="1105" xr:uid="{90F5690E-4B1C-406D-A60D-FF0D4CA04BE9}"/>
    <cellStyle name="Normal 6 2 2 3 4 2 2 2" xfId="2280" xr:uid="{19698295-B95B-458D-A3A0-944D4DD783EB}"/>
    <cellStyle name="Normal 6 2 2 3 4 2 2 2 2" xfId="4623" xr:uid="{78BAB560-31BD-42AD-A24C-002C4FB9F7D2}"/>
    <cellStyle name="Normal 6 2 2 3 4 2 2 2 3" xfId="6955" xr:uid="{F8114726-16A2-4014-BA6D-E551C4A71128}"/>
    <cellStyle name="Normal 6 2 2 3 4 2 2 3" xfId="3453" xr:uid="{A6FDE010-5A1E-4797-9595-481F24635DCD}"/>
    <cellStyle name="Normal 6 2 2 3 4 2 2 4" xfId="5787" xr:uid="{B1D2112A-E8D0-49C1-999B-6DCA628F3FA0}"/>
    <cellStyle name="Normal 6 2 2 3 4 2 3" xfId="1697" xr:uid="{20084B50-DA63-405D-9EA4-529C33B78067}"/>
    <cellStyle name="Normal 6 2 2 3 4 2 3 2" xfId="4040" xr:uid="{3D59A60C-86E1-40D0-AD0B-54359C92678A}"/>
    <cellStyle name="Normal 6 2 2 3 4 2 3 3" xfId="6372" xr:uid="{2D487A56-04E8-44B1-8271-C28DE7FD6483}"/>
    <cellStyle name="Normal 6 2 2 3 4 2 4" xfId="2870" xr:uid="{47897013-AEDE-40CE-A461-EC7577D5585F}"/>
    <cellStyle name="Normal 6 2 2 3 4 2 5" xfId="5204" xr:uid="{FAA27006-673E-4809-9BAE-290C8EA9C5B1}"/>
    <cellStyle name="Normal 6 2 2 3 4 3" xfId="819" xr:uid="{A470BDF9-1D40-45F7-AE71-ED88809253DB}"/>
    <cellStyle name="Normal 6 2 2 3 4 3 2" xfId="1994" xr:uid="{08AAA3F2-3A9F-42B9-827B-B66D9730DA58}"/>
    <cellStyle name="Normal 6 2 2 3 4 3 2 2" xfId="4337" xr:uid="{F613A1B5-6F91-41BA-8D8C-AF3EB2EFDCAB}"/>
    <cellStyle name="Normal 6 2 2 3 4 3 2 3" xfId="6669" xr:uid="{8CCDA449-82AF-4A9A-B581-E640964DE579}"/>
    <cellStyle name="Normal 6 2 2 3 4 3 3" xfId="3167" xr:uid="{4E9F3D11-D505-4F5F-AC77-F3BF9F755985}"/>
    <cellStyle name="Normal 6 2 2 3 4 3 4" xfId="5501" xr:uid="{EEB50534-DA95-4F7B-B614-7051C4EDC31E}"/>
    <cellStyle name="Normal 6 2 2 3 4 4" xfId="1411" xr:uid="{818E3B32-E94A-4E8E-AE09-CDD2AE61B91E}"/>
    <cellStyle name="Normal 6 2 2 3 4 4 2" xfId="3754" xr:uid="{CC4D1E14-DE62-448B-9B0F-581BFC858888}"/>
    <cellStyle name="Normal 6 2 2 3 4 4 3" xfId="6086" xr:uid="{2624D985-0CAD-4C0D-BDDD-A5C90F9DA306}"/>
    <cellStyle name="Normal 6 2 2 3 4 5" xfId="2584" xr:uid="{A5B7101E-FCB0-487C-B335-D8238593AB9D}"/>
    <cellStyle name="Normal 6 2 2 3 4 6" xfId="4918" xr:uid="{156F12DF-A9B2-4C7A-80B7-A728233CB8ED}"/>
    <cellStyle name="Normal 6 2 2 3 5" xfId="406" xr:uid="{9F396D0A-5787-4489-8F93-A7076232507D}"/>
    <cellStyle name="Normal 6 2 2 3 5 2" xfId="997" xr:uid="{EDD892F2-A8F8-4001-B455-F82C0DB23A3A}"/>
    <cellStyle name="Normal 6 2 2 3 5 2 2" xfId="2172" xr:uid="{3D36B433-E1B0-44CD-97DD-9EE4C4C4C166}"/>
    <cellStyle name="Normal 6 2 2 3 5 2 2 2" xfId="4515" xr:uid="{91CD9186-5E8B-4B4C-B7EE-4B9883762E75}"/>
    <cellStyle name="Normal 6 2 2 3 5 2 2 3" xfId="6847" xr:uid="{D0D03268-7DEC-4672-8BEC-5EC42F85C1EB}"/>
    <cellStyle name="Normal 6 2 2 3 5 2 3" xfId="3345" xr:uid="{C808DF0B-4B72-4F95-83B5-B0AB777956A1}"/>
    <cellStyle name="Normal 6 2 2 3 5 2 4" xfId="5679" xr:uid="{76E3D119-7991-4AB1-A597-F8EA35145E4B}"/>
    <cellStyle name="Normal 6 2 2 3 5 3" xfId="1589" xr:uid="{798E7504-E110-42E9-A16C-6D024020F21C}"/>
    <cellStyle name="Normal 6 2 2 3 5 3 2" xfId="3932" xr:uid="{9D71385C-16E7-4C56-85A6-4C1F8BFD4648}"/>
    <cellStyle name="Normal 6 2 2 3 5 3 3" xfId="6264" xr:uid="{444DC8E1-F1C7-465B-905E-A86470EE7F1D}"/>
    <cellStyle name="Normal 6 2 2 3 5 4" xfId="2762" xr:uid="{C3E05B83-E749-4452-891F-DC14912CE3E6}"/>
    <cellStyle name="Normal 6 2 2 3 5 5" xfId="5096" xr:uid="{751685EB-D243-4921-BF7C-2037778A443F}"/>
    <cellStyle name="Normal 6 2 2 3 6" xfId="711" xr:uid="{ABCEB3A0-1B0A-4E17-B873-82C513ED38AC}"/>
    <cellStyle name="Normal 6 2 2 3 6 2" xfId="1886" xr:uid="{264A6A5B-9966-456E-867B-F14032D0CA7B}"/>
    <cellStyle name="Normal 6 2 2 3 6 2 2" xfId="4229" xr:uid="{0F8E0578-0C87-4283-9EC6-24A99E076B53}"/>
    <cellStyle name="Normal 6 2 2 3 6 2 3" xfId="6561" xr:uid="{24367AD9-F4A0-4560-80D0-AB86FB914D34}"/>
    <cellStyle name="Normal 6 2 2 3 6 3" xfId="3059" xr:uid="{7D4B7506-45C6-4B7B-9A2F-4172662ED8FB}"/>
    <cellStyle name="Normal 6 2 2 3 6 4" xfId="5393" xr:uid="{CCDE381C-BCD0-4E2A-B54B-CC33DA82C160}"/>
    <cellStyle name="Normal 6 2 2 3 7" xfId="1303" xr:uid="{82DEFA07-BF4C-47E2-BA48-15566E104FE3}"/>
    <cellStyle name="Normal 6 2 2 3 7 2" xfId="3646" xr:uid="{83FAFBEA-C818-4042-872F-B5831EC70642}"/>
    <cellStyle name="Normal 6 2 2 3 7 3" xfId="5978" xr:uid="{0047DF14-5D2B-4D39-95F2-CA413BA74781}"/>
    <cellStyle name="Normal 6 2 2 3 8" xfId="2476" xr:uid="{CB027BE8-42DE-4BB5-91EF-978B022D923B}"/>
    <cellStyle name="Normal 6 2 2 3 9" xfId="4810" xr:uid="{2344E134-4F05-4074-91FD-31A3B1125F1D}"/>
    <cellStyle name="Normal 6 2 2 4" xfId="147" xr:uid="{5638B5B9-FC05-48FA-BB02-AD057127D524}"/>
    <cellStyle name="Normal 6 2 2 4 2" xfId="309" xr:uid="{B5117376-E6B6-4377-9F1E-99438AC449B3}"/>
    <cellStyle name="Normal 6 2 2 4 2 2" xfId="595" xr:uid="{651542FE-0F40-49FB-B593-0977408AC579}"/>
    <cellStyle name="Normal 6 2 2 4 2 2 2" xfId="1186" xr:uid="{3D18854F-BC2C-49AF-9840-8738BDE2C60A}"/>
    <cellStyle name="Normal 6 2 2 4 2 2 2 2" xfId="2361" xr:uid="{DEC49EB7-4D2F-4E21-B4BD-2E470361C190}"/>
    <cellStyle name="Normal 6 2 2 4 2 2 2 2 2" xfId="4704" xr:uid="{9EF7BECB-0FDF-4993-A580-089395AF8FA9}"/>
    <cellStyle name="Normal 6 2 2 4 2 2 2 2 3" xfId="7036" xr:uid="{3A0B5B6F-37D4-44C6-81AB-C1C88C2FF2C2}"/>
    <cellStyle name="Normal 6 2 2 4 2 2 2 3" xfId="3534" xr:uid="{3CF41C70-0922-4045-A1B2-0ACA4A527A60}"/>
    <cellStyle name="Normal 6 2 2 4 2 2 2 4" xfId="5868" xr:uid="{C539AEAE-7CAC-400D-85F9-B7524DEC9807}"/>
    <cellStyle name="Normal 6 2 2 4 2 2 3" xfId="1778" xr:uid="{893752DE-D920-49AE-B46E-4616FAB12A7A}"/>
    <cellStyle name="Normal 6 2 2 4 2 2 3 2" xfId="4121" xr:uid="{74FE240B-6EDA-4FA3-9F68-F6931D278CA1}"/>
    <cellStyle name="Normal 6 2 2 4 2 2 3 3" xfId="6453" xr:uid="{6E710434-4853-42F5-B91E-7552584D787D}"/>
    <cellStyle name="Normal 6 2 2 4 2 2 4" xfId="2951" xr:uid="{728BE7CF-00D9-4351-8F74-B7350281A469}"/>
    <cellStyle name="Normal 6 2 2 4 2 2 5" xfId="5285" xr:uid="{48B919A2-7281-4E99-A530-B5A6C3BA623E}"/>
    <cellStyle name="Normal 6 2 2 4 2 3" xfId="900" xr:uid="{7BB1B66B-CCC1-495B-B3FC-9E8788012F2A}"/>
    <cellStyle name="Normal 6 2 2 4 2 3 2" xfId="2075" xr:uid="{CEAD738F-C092-4D51-B1B7-C610EAD5DDCA}"/>
    <cellStyle name="Normal 6 2 2 4 2 3 2 2" xfId="4418" xr:uid="{9051B1D9-3595-4217-9774-26E62FC23C71}"/>
    <cellStyle name="Normal 6 2 2 4 2 3 2 3" xfId="6750" xr:uid="{E912B094-8164-4822-8117-9653467D76C1}"/>
    <cellStyle name="Normal 6 2 2 4 2 3 3" xfId="3248" xr:uid="{DAD260FB-1B7B-4131-94EC-12FE78FD7006}"/>
    <cellStyle name="Normal 6 2 2 4 2 3 4" xfId="5582" xr:uid="{A1CB366D-70DC-4AA0-8E26-541EBDCFB539}"/>
    <cellStyle name="Normal 6 2 2 4 2 4" xfId="1492" xr:uid="{BAB3EAE0-454C-4F61-91BD-1BFC1CB0AE32}"/>
    <cellStyle name="Normal 6 2 2 4 2 4 2" xfId="3835" xr:uid="{4202E544-39A7-4714-915F-493393F58797}"/>
    <cellStyle name="Normal 6 2 2 4 2 4 3" xfId="6167" xr:uid="{3CEB1C12-8695-4327-ABB3-473E3A2139AF}"/>
    <cellStyle name="Normal 6 2 2 4 2 5" xfId="2665" xr:uid="{7FD58D18-9980-48A0-A3ED-B3641EF7FABA}"/>
    <cellStyle name="Normal 6 2 2 4 2 6" xfId="4999" xr:uid="{92341887-E65D-4A82-BAB1-A111AFD307E3}"/>
    <cellStyle name="Normal 6 2 2 4 3" xfId="433" xr:uid="{034E9DB7-3C3B-417E-8240-DF93C96C3CA0}"/>
    <cellStyle name="Normal 6 2 2 4 3 2" xfId="1024" xr:uid="{CE6F6FF1-38D0-4471-B00A-822FDA458266}"/>
    <cellStyle name="Normal 6 2 2 4 3 2 2" xfId="2199" xr:uid="{8F3732B2-AE88-4A1A-BB82-8F5DDBE7FB8C}"/>
    <cellStyle name="Normal 6 2 2 4 3 2 2 2" xfId="4542" xr:uid="{37D940FA-0E88-4ABE-8BA1-41E4811D7538}"/>
    <cellStyle name="Normal 6 2 2 4 3 2 2 3" xfId="6874" xr:uid="{67B2A8BF-CDD5-4BB0-A3DD-AB108127B891}"/>
    <cellStyle name="Normal 6 2 2 4 3 2 3" xfId="3372" xr:uid="{DE5CD313-7F3C-4275-85C4-5F8ED864C8C4}"/>
    <cellStyle name="Normal 6 2 2 4 3 2 4" xfId="5706" xr:uid="{933BDFC9-B9B8-4EFD-821D-12E902FB256C}"/>
    <cellStyle name="Normal 6 2 2 4 3 3" xfId="1616" xr:uid="{F11DDCF1-6B79-4F2A-8D67-758795DFFB86}"/>
    <cellStyle name="Normal 6 2 2 4 3 3 2" xfId="3959" xr:uid="{671E0786-F60A-48DD-A225-D6A7255CD230}"/>
    <cellStyle name="Normal 6 2 2 4 3 3 3" xfId="6291" xr:uid="{640D8B0F-E82C-4CD4-9CBA-55C4CBCF37EF}"/>
    <cellStyle name="Normal 6 2 2 4 3 4" xfId="2789" xr:uid="{199A2956-8375-4633-9610-4A7EACC28F8E}"/>
    <cellStyle name="Normal 6 2 2 4 3 5" xfId="5123" xr:uid="{C45EC0FA-F3B5-46BF-98BA-07724CD664C6}"/>
    <cellStyle name="Normal 6 2 2 4 4" xfId="738" xr:uid="{C5F63BB9-D67F-477B-860C-F38B328E0ACA}"/>
    <cellStyle name="Normal 6 2 2 4 4 2" xfId="1913" xr:uid="{632CB834-DB18-4AC2-953A-AF2F009620D5}"/>
    <cellStyle name="Normal 6 2 2 4 4 2 2" xfId="4256" xr:uid="{D9BDE29E-890D-4F00-976F-179FD6D3DC73}"/>
    <cellStyle name="Normal 6 2 2 4 4 2 3" xfId="6588" xr:uid="{3263344C-368C-4995-A839-AA647618A1C6}"/>
    <cellStyle name="Normal 6 2 2 4 4 3" xfId="3086" xr:uid="{1D144A06-A53F-4F80-BEDC-6A710B0C91A8}"/>
    <cellStyle name="Normal 6 2 2 4 4 4" xfId="5420" xr:uid="{9F5D3012-9F9C-4B44-AEE6-9ECDF6BF825F}"/>
    <cellStyle name="Normal 6 2 2 4 5" xfId="1330" xr:uid="{FBC2E57A-0812-4F94-8D99-F099B92A6BB7}"/>
    <cellStyle name="Normal 6 2 2 4 5 2" xfId="3673" xr:uid="{00451673-08AE-43ED-BB54-7EFD2210E828}"/>
    <cellStyle name="Normal 6 2 2 4 5 3" xfId="6005" xr:uid="{1957D919-6848-40BB-815D-EB20C0FF7075}"/>
    <cellStyle name="Normal 6 2 2 4 6" xfId="2503" xr:uid="{C17DCF39-058A-4559-8496-D3ED26EA5844}"/>
    <cellStyle name="Normal 6 2 2 4 7" xfId="4837" xr:uid="{9ED69917-0751-4090-87D5-FAFB32539612}"/>
    <cellStyle name="Normal 6 2 2 5" xfId="188" xr:uid="{EB005132-81C7-4757-86FD-81DBD04BA06B}"/>
    <cellStyle name="Normal 6 2 2 5 2" xfId="255" xr:uid="{09558D91-2355-42D8-9EDD-9C4FA67CC85E}"/>
    <cellStyle name="Normal 6 2 2 5 2 2" xfId="541" xr:uid="{FC56AC30-3B4A-4A0C-82FF-49B6615AB0FF}"/>
    <cellStyle name="Normal 6 2 2 5 2 2 2" xfId="1132" xr:uid="{D3DFF4FD-DDE1-4B82-BEE2-AB898B8BE33C}"/>
    <cellStyle name="Normal 6 2 2 5 2 2 2 2" xfId="2307" xr:uid="{D4E932CE-473D-4065-A685-360B31A5C2AD}"/>
    <cellStyle name="Normal 6 2 2 5 2 2 2 2 2" xfId="4650" xr:uid="{E043FA34-3469-4C59-90D5-2F7C86933259}"/>
    <cellStyle name="Normal 6 2 2 5 2 2 2 2 3" xfId="6982" xr:uid="{B89FDC6D-CB9A-4849-9A1B-47C330165913}"/>
    <cellStyle name="Normal 6 2 2 5 2 2 2 3" xfId="3480" xr:uid="{79272DF1-C602-461E-8438-624BED7B4F50}"/>
    <cellStyle name="Normal 6 2 2 5 2 2 2 4" xfId="5814" xr:uid="{686EDC8A-8383-4331-B3E0-BF9BE1076B20}"/>
    <cellStyle name="Normal 6 2 2 5 2 2 3" xfId="1724" xr:uid="{32052242-9DA5-480C-BE4A-F88A84E78FEE}"/>
    <cellStyle name="Normal 6 2 2 5 2 2 3 2" xfId="4067" xr:uid="{1FBDDC83-B2A8-4B87-BE7E-2844C16F985E}"/>
    <cellStyle name="Normal 6 2 2 5 2 2 3 3" xfId="6399" xr:uid="{F3C8E8CA-E31B-49F0-AE38-B846CB38E387}"/>
    <cellStyle name="Normal 6 2 2 5 2 2 4" xfId="2897" xr:uid="{DB36F018-7BF0-45FB-B0A3-925857E81235}"/>
    <cellStyle name="Normal 6 2 2 5 2 2 5" xfId="5231" xr:uid="{6C04C4E1-5D88-47CC-B53F-A4C69888E098}"/>
    <cellStyle name="Normal 6 2 2 5 2 3" xfId="846" xr:uid="{FB4E372C-DF1A-4764-9F0B-06412A050DEA}"/>
    <cellStyle name="Normal 6 2 2 5 2 3 2" xfId="2021" xr:uid="{5FE4F9B9-CC66-4CEE-9E31-1909C7036F36}"/>
    <cellStyle name="Normal 6 2 2 5 2 3 2 2" xfId="4364" xr:uid="{E60779D7-9D5C-423F-9E25-345E7B48A89C}"/>
    <cellStyle name="Normal 6 2 2 5 2 3 2 3" xfId="6696" xr:uid="{A0B5461A-0F05-4DE5-A2D6-94897823A277}"/>
    <cellStyle name="Normal 6 2 2 5 2 3 3" xfId="3194" xr:uid="{8A4E1DA8-DC95-4D84-ABBF-C76E9ADA9215}"/>
    <cellStyle name="Normal 6 2 2 5 2 3 4" xfId="5528" xr:uid="{CDD1BBB3-C669-425E-979A-B14325AEE271}"/>
    <cellStyle name="Normal 6 2 2 5 2 4" xfId="1438" xr:uid="{CF978F26-85FC-41EC-A0FC-F091F49769D1}"/>
    <cellStyle name="Normal 6 2 2 5 2 4 2" xfId="3781" xr:uid="{C499CF55-5CDB-4A7D-8F76-5F9D3671CC4A}"/>
    <cellStyle name="Normal 6 2 2 5 2 4 3" xfId="6113" xr:uid="{14056A15-BB14-4D52-BFA9-C494A2CBB352}"/>
    <cellStyle name="Normal 6 2 2 5 2 5" xfId="2611" xr:uid="{37CD1A57-62BA-493D-A4AD-F795FA0D3FAB}"/>
    <cellStyle name="Normal 6 2 2 5 2 6" xfId="4945" xr:uid="{E4B3F7A5-1F0E-4A81-A6C7-FAA7EB81F456}"/>
    <cellStyle name="Normal 6 2 2 5 3" xfId="474" xr:uid="{4FDEED18-7504-4AF2-91A9-8C35DED89D46}"/>
    <cellStyle name="Normal 6 2 2 5 3 2" xfId="1065" xr:uid="{C5E23472-74A1-4889-B3AC-166EEE46F79F}"/>
    <cellStyle name="Normal 6 2 2 5 3 2 2" xfId="2240" xr:uid="{350A00A7-99A7-4FF3-9A8D-795CD29F1B73}"/>
    <cellStyle name="Normal 6 2 2 5 3 2 2 2" xfId="4583" xr:uid="{129E31F7-57D2-45F3-A4D0-EED968FC1D08}"/>
    <cellStyle name="Normal 6 2 2 5 3 2 2 3" xfId="6915" xr:uid="{F77BB870-A8B0-416E-8F1E-E8D0E5D5DC68}"/>
    <cellStyle name="Normal 6 2 2 5 3 2 3" xfId="3413" xr:uid="{AA99103C-A6CF-4FC8-B4BB-5C229D49E671}"/>
    <cellStyle name="Normal 6 2 2 5 3 2 4" xfId="5747" xr:uid="{812F62B8-EFBB-4207-B3F3-744DE82DCAF7}"/>
    <cellStyle name="Normal 6 2 2 5 3 3" xfId="1657" xr:uid="{E0AA8D21-364B-49C8-8B6F-94B8467E1F46}"/>
    <cellStyle name="Normal 6 2 2 5 3 3 2" xfId="4000" xr:uid="{19EA5E9E-783F-457D-B07B-A8831D160017}"/>
    <cellStyle name="Normal 6 2 2 5 3 3 3" xfId="6332" xr:uid="{FE4F7178-2BCD-48EE-A61A-5E0FAA75D912}"/>
    <cellStyle name="Normal 6 2 2 5 3 4" xfId="2830" xr:uid="{F6034AC2-155F-4509-A1CA-F646FE9ECBAF}"/>
    <cellStyle name="Normal 6 2 2 5 3 5" xfId="5164" xr:uid="{BD4E6E07-A612-4C10-AB13-7E8633D8AC86}"/>
    <cellStyle name="Normal 6 2 2 5 4" xfId="779" xr:uid="{A5DE75A5-1EC7-4A04-8EAE-1F9C7080E7F9}"/>
    <cellStyle name="Normal 6 2 2 5 4 2" xfId="1954" xr:uid="{78F6435A-6317-4C27-92CA-C8F69F150D04}"/>
    <cellStyle name="Normal 6 2 2 5 4 2 2" xfId="4297" xr:uid="{E3109799-746E-4000-909E-164B63189963}"/>
    <cellStyle name="Normal 6 2 2 5 4 2 3" xfId="6629" xr:uid="{08A37748-0281-472F-A52D-67D1D8094728}"/>
    <cellStyle name="Normal 6 2 2 5 4 3" xfId="3127" xr:uid="{90C6202E-0711-4379-8CC2-05D5D3D80F1E}"/>
    <cellStyle name="Normal 6 2 2 5 4 4" xfId="5461" xr:uid="{52C90C92-6404-47AE-A9B8-A83E3F77E707}"/>
    <cellStyle name="Normal 6 2 2 5 5" xfId="1371" xr:uid="{0F4D5D63-8B95-490B-AB07-DE2206799614}"/>
    <cellStyle name="Normal 6 2 2 5 5 2" xfId="3714" xr:uid="{E1CB1521-7F72-4DC0-9FDC-42EC6113DDE3}"/>
    <cellStyle name="Normal 6 2 2 5 5 3" xfId="6046" xr:uid="{7DD9B621-5EF5-4C85-BB63-7C381DF4F3D2}"/>
    <cellStyle name="Normal 6 2 2 5 6" xfId="2544" xr:uid="{A5B1A987-C7A6-483F-95EA-F45FE7121EDB}"/>
    <cellStyle name="Normal 6 2 2 5 7" xfId="4878" xr:uid="{F0C46D4B-79C7-4898-ABF0-C9FB9BB301BD}"/>
    <cellStyle name="Normal 6 2 2 6" xfId="350" xr:uid="{05F6C142-32FE-4F50-A6D5-23C78606A33D}"/>
    <cellStyle name="Normal 6 2 2 6 2" xfId="636" xr:uid="{253BACF4-4BC8-4BA2-87B8-FD6117B8E52C}"/>
    <cellStyle name="Normal 6 2 2 6 2 2" xfId="1227" xr:uid="{CE634A7A-E281-4726-A35C-B878F7C4B3FC}"/>
    <cellStyle name="Normal 6 2 2 6 2 2 2" xfId="2402" xr:uid="{B928EA1B-DE95-40B2-9B4C-F73491413CD6}"/>
    <cellStyle name="Normal 6 2 2 6 2 2 2 2" xfId="4745" xr:uid="{6074DCAE-EF04-48D1-83DB-B7358AA3C082}"/>
    <cellStyle name="Normal 6 2 2 6 2 2 2 3" xfId="7077" xr:uid="{1289AA74-3865-4DF7-9A02-B8C9C9FB8C7B}"/>
    <cellStyle name="Normal 6 2 2 6 2 2 3" xfId="3575" xr:uid="{EAF1177D-F67E-4649-9CF9-15B52C17A8B7}"/>
    <cellStyle name="Normal 6 2 2 6 2 2 4" xfId="5909" xr:uid="{05D4E058-5892-48D6-8893-4BCE1026C476}"/>
    <cellStyle name="Normal 6 2 2 6 2 3" xfId="1819" xr:uid="{9503E275-0E54-4105-9AF8-1E61D81EB337}"/>
    <cellStyle name="Normal 6 2 2 6 2 3 2" xfId="4162" xr:uid="{D9301BA3-00B9-4D6D-9547-5FE0FEE1728C}"/>
    <cellStyle name="Normal 6 2 2 6 2 3 3" xfId="6494" xr:uid="{E2DB802D-6DC3-4D51-B1B5-0D1F62CF03F8}"/>
    <cellStyle name="Normal 6 2 2 6 2 4" xfId="2992" xr:uid="{CDD07412-E643-4AA5-A0C5-046A0D09437E}"/>
    <cellStyle name="Normal 6 2 2 6 2 5" xfId="5326" xr:uid="{45285584-A093-441A-A458-AC133EFEDEE7}"/>
    <cellStyle name="Normal 6 2 2 6 3" xfId="941" xr:uid="{C9876829-E8BA-4012-98B4-F935B785C6A0}"/>
    <cellStyle name="Normal 6 2 2 6 3 2" xfId="2116" xr:uid="{A62C3737-9EE2-400C-9AEC-03181BC59007}"/>
    <cellStyle name="Normal 6 2 2 6 3 2 2" xfId="4459" xr:uid="{95A0FCB0-B3C9-4F16-95CC-A748D755904D}"/>
    <cellStyle name="Normal 6 2 2 6 3 2 3" xfId="6791" xr:uid="{F51C2A67-92A1-47EA-8D01-50A971F53891}"/>
    <cellStyle name="Normal 6 2 2 6 3 3" xfId="3289" xr:uid="{AE38F5FF-3A97-458F-B36F-C45B20DEAA9A}"/>
    <cellStyle name="Normal 6 2 2 6 3 4" xfId="5623" xr:uid="{119FB771-DA54-4068-9E1B-139E1741E249}"/>
    <cellStyle name="Normal 6 2 2 6 4" xfId="1533" xr:uid="{1EE0D431-71EF-423E-8E55-D54DD2341867}"/>
    <cellStyle name="Normal 6 2 2 6 4 2" xfId="3876" xr:uid="{424F47BF-1B44-4324-84CC-425A377237DC}"/>
    <cellStyle name="Normal 6 2 2 6 4 3" xfId="6208" xr:uid="{EFF6CB38-6990-42AC-A6B7-DB9578CF6BCD}"/>
    <cellStyle name="Normal 6 2 2 6 5" xfId="2706" xr:uid="{E40C3049-0A30-4E70-AC46-00F5D28C7C89}"/>
    <cellStyle name="Normal 6 2 2 6 6" xfId="5040" xr:uid="{4BA99546-EBF8-4697-8954-D5A4B1441358}"/>
    <cellStyle name="Normal 6 2 2 7" xfId="214" xr:uid="{B09B389D-49A7-437B-9870-B0F592AEDD0D}"/>
    <cellStyle name="Normal 6 2 2 7 2" xfId="500" xr:uid="{00CA244F-4CEC-4129-8476-5D4005B4C5F3}"/>
    <cellStyle name="Normal 6 2 2 7 2 2" xfId="1091" xr:uid="{42C4EAA6-9DAF-46A1-B99F-2C4138CC8F69}"/>
    <cellStyle name="Normal 6 2 2 7 2 2 2" xfId="2266" xr:uid="{3EF898E2-9185-4095-850E-0168596DD46F}"/>
    <cellStyle name="Normal 6 2 2 7 2 2 2 2" xfId="4609" xr:uid="{D1E2EE21-F3E0-4D11-8D7B-45BC4BD83119}"/>
    <cellStyle name="Normal 6 2 2 7 2 2 2 3" xfId="6941" xr:uid="{79F04712-B50A-4AAF-9A29-17DB2B2557AA}"/>
    <cellStyle name="Normal 6 2 2 7 2 2 3" xfId="3439" xr:uid="{577A4ABF-9A58-4A2F-8166-5E74E884FC96}"/>
    <cellStyle name="Normal 6 2 2 7 2 2 4" xfId="5773" xr:uid="{4C219F66-AFF2-41D0-AA92-0C25E4781539}"/>
    <cellStyle name="Normal 6 2 2 7 2 3" xfId="1683" xr:uid="{B7249CA0-AF34-40E2-8C9E-C624036B8F41}"/>
    <cellStyle name="Normal 6 2 2 7 2 3 2" xfId="4026" xr:uid="{89F2975E-5059-48E1-AAA6-5BAF478CD67F}"/>
    <cellStyle name="Normal 6 2 2 7 2 3 3" xfId="6358" xr:uid="{984EE4A3-2145-4B0F-941A-61D043F68752}"/>
    <cellStyle name="Normal 6 2 2 7 2 4" xfId="2856" xr:uid="{EA9F47C2-2662-4608-BDA1-88C69689C6A8}"/>
    <cellStyle name="Normal 6 2 2 7 2 5" xfId="5190" xr:uid="{692C4170-DA49-41B0-A95A-9766EF5FCF31}"/>
    <cellStyle name="Normal 6 2 2 7 3" xfId="805" xr:uid="{5A7715E6-01CD-48D5-BB40-A58B8DA0ED2D}"/>
    <cellStyle name="Normal 6 2 2 7 3 2" xfId="1980" xr:uid="{4B69C3E5-191E-4FCB-AA00-A9655A693994}"/>
    <cellStyle name="Normal 6 2 2 7 3 2 2" xfId="4323" xr:uid="{A52B93F9-2EB1-45EB-8C81-E9C7805A047C}"/>
    <cellStyle name="Normal 6 2 2 7 3 2 3" xfId="6655" xr:uid="{5C34A298-2448-4E4C-B5FB-3090E5C07F94}"/>
    <cellStyle name="Normal 6 2 2 7 3 3" xfId="3153" xr:uid="{09884B63-FD97-48D6-97D4-7E7E2F4FA998}"/>
    <cellStyle name="Normal 6 2 2 7 3 4" xfId="5487" xr:uid="{006CD911-4940-4C17-8126-013CB0B2D1B1}"/>
    <cellStyle name="Normal 6 2 2 7 4" xfId="1397" xr:uid="{D74AF4BF-F206-44B8-A16B-321669BA5FF0}"/>
    <cellStyle name="Normal 6 2 2 7 4 2" xfId="3740" xr:uid="{ECFE69AE-0266-4C07-907B-A5E790D33FEE}"/>
    <cellStyle name="Normal 6 2 2 7 4 3" xfId="6072" xr:uid="{B0C21AE5-FE10-4EFB-ADBD-F3FB7A4BFDDE}"/>
    <cellStyle name="Normal 6 2 2 7 5" xfId="2570" xr:uid="{6F2EB00C-C988-4B52-913A-A0C6A4A80DC9}"/>
    <cellStyle name="Normal 6 2 2 7 6" xfId="4904" xr:uid="{F81DE9F2-DD9F-4BC2-A152-B1813C09ADD0}"/>
    <cellStyle name="Normal 6 2 2 8" xfId="379" xr:uid="{E3B4DED4-2194-4C07-A2D6-CD7F3AF0E697}"/>
    <cellStyle name="Normal 6 2 2 8 2" xfId="970" xr:uid="{B5F900AE-047D-4026-B01F-0A5FCEA35C46}"/>
    <cellStyle name="Normal 6 2 2 8 2 2" xfId="2145" xr:uid="{E82C0791-D2D8-445A-9273-A293143592EB}"/>
    <cellStyle name="Normal 6 2 2 8 2 2 2" xfId="4488" xr:uid="{71935FB4-AF93-4CB7-B081-3B33247A3F39}"/>
    <cellStyle name="Normal 6 2 2 8 2 2 3" xfId="6820" xr:uid="{5E190DD1-4657-4C16-A1F0-D24AE7FF65EB}"/>
    <cellStyle name="Normal 6 2 2 8 2 3" xfId="3318" xr:uid="{DA9E7353-3B0D-4362-9CA4-0AE2D4F0BBAF}"/>
    <cellStyle name="Normal 6 2 2 8 2 4" xfId="5652" xr:uid="{886FA301-FAE0-44BC-AFAB-E4B33D821192}"/>
    <cellStyle name="Normal 6 2 2 8 3" xfId="1562" xr:uid="{23D54137-0347-45B0-AF0A-C5D8FE8EB51C}"/>
    <cellStyle name="Normal 6 2 2 8 3 2" xfId="3905" xr:uid="{89647704-9EE8-4B02-BE7C-F68820AF5E52}"/>
    <cellStyle name="Normal 6 2 2 8 3 3" xfId="6237" xr:uid="{8F53AA61-7D69-4C48-9FF0-0CC692ECAE35}"/>
    <cellStyle name="Normal 6 2 2 8 4" xfId="2735" xr:uid="{B712970F-5708-486C-924D-362B1D70F6C2}"/>
    <cellStyle name="Normal 6 2 2 8 5" xfId="5069" xr:uid="{9372F76A-E51C-423F-994E-3C502E5BCDCE}"/>
    <cellStyle name="Normal 6 2 2 9" xfId="684" xr:uid="{6624C7EF-B896-45AA-A6FA-4AFBA9836BF8}"/>
    <cellStyle name="Normal 6 2 2 9 2" xfId="1859" xr:uid="{5A487182-2AFB-4208-A8DE-693134920D63}"/>
    <cellStyle name="Normal 6 2 2 9 2 2" xfId="4202" xr:uid="{670E11EC-45C8-42A8-8156-8FA7E865EDC2}"/>
    <cellStyle name="Normal 6 2 2 9 2 3" xfId="6534" xr:uid="{AB78B739-7B61-4D94-8C14-76DD69DA5303}"/>
    <cellStyle name="Normal 6 2 2 9 3" xfId="3032" xr:uid="{83A1CF90-4780-4633-8230-FC7D9810EB2E}"/>
    <cellStyle name="Normal 6 2 2 9 4" xfId="5366" xr:uid="{46271C25-2A4C-41C9-9183-4073B28C52C7}"/>
    <cellStyle name="Normal 6 2 3" xfId="100" xr:uid="{389C0C92-809F-4DA7-8403-E4390860D7F1}"/>
    <cellStyle name="Normal 6 2 3 10" xfId="2456" xr:uid="{0C3BB07F-C001-4E72-A941-F5E006EF7EC7}"/>
    <cellStyle name="Normal 6 2 3 11" xfId="4790" xr:uid="{855358BF-CD81-47D1-8FA9-52A6423F3AED}"/>
    <cellStyle name="Normal 6 2 3 2" xfId="127" xr:uid="{31216522-B8B4-4DC9-B94B-6BF74AAE4A17}"/>
    <cellStyle name="Normal 6 2 3 2 2" xfId="289" xr:uid="{E0979ADC-65CB-4F1A-8648-C0C1299BB6BB}"/>
    <cellStyle name="Normal 6 2 3 2 2 2" xfId="575" xr:uid="{BF8D2AA7-1DBD-46B5-AFDD-AD9C80CE332C}"/>
    <cellStyle name="Normal 6 2 3 2 2 2 2" xfId="1166" xr:uid="{64DB426C-AA52-491D-B7DD-D1FD686F9C2F}"/>
    <cellStyle name="Normal 6 2 3 2 2 2 2 2" xfId="2341" xr:uid="{7AE4B877-33E4-4FA6-A231-C8EA4466B5C8}"/>
    <cellStyle name="Normal 6 2 3 2 2 2 2 2 2" xfId="4684" xr:uid="{51EAB7D7-D78D-49EC-89A7-E2025C788CCB}"/>
    <cellStyle name="Normal 6 2 3 2 2 2 2 2 3" xfId="7016" xr:uid="{738B7A2A-FA5C-419C-87EB-1014C7D7062F}"/>
    <cellStyle name="Normal 6 2 3 2 2 2 2 3" xfId="3514" xr:uid="{764B2C99-2B4D-4996-BAA1-B094C433B3F7}"/>
    <cellStyle name="Normal 6 2 3 2 2 2 2 4" xfId="5848" xr:uid="{080F03C6-B810-4248-85B5-F045A0033F81}"/>
    <cellStyle name="Normal 6 2 3 2 2 2 3" xfId="1758" xr:uid="{940038C2-E6FD-44E7-BF35-188911796323}"/>
    <cellStyle name="Normal 6 2 3 2 2 2 3 2" xfId="4101" xr:uid="{8774DA05-80F0-4A14-BE49-87A51FF25D4E}"/>
    <cellStyle name="Normal 6 2 3 2 2 2 3 3" xfId="6433" xr:uid="{6B5CF604-EEF2-4447-9FFE-42C815CC5048}"/>
    <cellStyle name="Normal 6 2 3 2 2 2 4" xfId="2931" xr:uid="{2D75791B-16C1-4C00-84A7-10A5D7EB93ED}"/>
    <cellStyle name="Normal 6 2 3 2 2 2 5" xfId="5265" xr:uid="{303FE34C-BDF0-441B-BCCC-E48A410F27FA}"/>
    <cellStyle name="Normal 6 2 3 2 2 3" xfId="880" xr:uid="{368675E8-E15E-4D7E-A9AF-8C4F4147C8E0}"/>
    <cellStyle name="Normal 6 2 3 2 2 3 2" xfId="2055" xr:uid="{21D54120-5F01-4732-9587-F3B504188D64}"/>
    <cellStyle name="Normal 6 2 3 2 2 3 2 2" xfId="4398" xr:uid="{F7032220-2AE9-4079-AF75-EDDEAF052720}"/>
    <cellStyle name="Normal 6 2 3 2 2 3 2 3" xfId="6730" xr:uid="{5552DEAF-250A-4796-B5FA-6FBE61064891}"/>
    <cellStyle name="Normal 6 2 3 2 2 3 3" xfId="3228" xr:uid="{B4F2196A-63EC-417D-860E-9F30CFB938CA}"/>
    <cellStyle name="Normal 6 2 3 2 2 3 4" xfId="5562" xr:uid="{D28B2469-C7EC-4B6D-B043-93637B62B135}"/>
    <cellStyle name="Normal 6 2 3 2 2 4" xfId="1472" xr:uid="{AEC5038A-13A3-4173-B3E6-E2EB668A033C}"/>
    <cellStyle name="Normal 6 2 3 2 2 4 2" xfId="3815" xr:uid="{9374ACB7-C324-4A4E-A142-B37370928DB3}"/>
    <cellStyle name="Normal 6 2 3 2 2 4 3" xfId="6147" xr:uid="{00D93085-F63A-474D-A451-513772336C15}"/>
    <cellStyle name="Normal 6 2 3 2 2 5" xfId="2645" xr:uid="{0E67D9C6-C078-4579-AC54-B0935B77CCFA}"/>
    <cellStyle name="Normal 6 2 3 2 2 6" xfId="4979" xr:uid="{4ABF15B9-FF21-4C85-8061-D0216E9F670F}"/>
    <cellStyle name="Normal 6 2 3 2 3" xfId="413" xr:uid="{A61785D9-1DE6-49E8-9DAB-BC4D44A13717}"/>
    <cellStyle name="Normal 6 2 3 2 3 2" xfId="1004" xr:uid="{38EFF211-1D43-4A45-9FAD-A0C663E43C64}"/>
    <cellStyle name="Normal 6 2 3 2 3 2 2" xfId="2179" xr:uid="{B2252D7C-1ADE-45FC-9205-C9B4FDCB1F8A}"/>
    <cellStyle name="Normal 6 2 3 2 3 2 2 2" xfId="4522" xr:uid="{1E26D854-EEC2-4C9D-913D-B0644BC761BF}"/>
    <cellStyle name="Normal 6 2 3 2 3 2 2 3" xfId="6854" xr:uid="{B00DFC07-39EB-4645-8D04-8C5B0C7724BE}"/>
    <cellStyle name="Normal 6 2 3 2 3 2 3" xfId="3352" xr:uid="{C6D1B564-CF07-4690-ACBF-D8D9B93CB02D}"/>
    <cellStyle name="Normal 6 2 3 2 3 2 4" xfId="5686" xr:uid="{B57D55A8-12D6-4F01-995B-AFA259AA341D}"/>
    <cellStyle name="Normal 6 2 3 2 3 3" xfId="1596" xr:uid="{9BF9DEDF-639F-4144-B471-32B6BAB05B9A}"/>
    <cellStyle name="Normal 6 2 3 2 3 3 2" xfId="3939" xr:uid="{64759E82-1E23-492B-A51F-D5E661ACB6A2}"/>
    <cellStyle name="Normal 6 2 3 2 3 3 3" xfId="6271" xr:uid="{128D698B-27F8-414A-B5DE-4EF4C0912E9D}"/>
    <cellStyle name="Normal 6 2 3 2 3 4" xfId="2769" xr:uid="{EDA36889-9213-4819-8EA6-E86697BCC4A2}"/>
    <cellStyle name="Normal 6 2 3 2 3 5" xfId="5103" xr:uid="{3552CEFC-D32D-4A00-B340-EFF12AC3E7BC}"/>
    <cellStyle name="Normal 6 2 3 2 4" xfId="718" xr:uid="{5A6C9343-4F4A-47A1-B831-8565893A748D}"/>
    <cellStyle name="Normal 6 2 3 2 4 2" xfId="1893" xr:uid="{40800AFE-862D-494B-8D0D-A3B06CA55B55}"/>
    <cellStyle name="Normal 6 2 3 2 4 2 2" xfId="4236" xr:uid="{3B912E33-A42B-40FD-A0A2-9AF2AC0221F5}"/>
    <cellStyle name="Normal 6 2 3 2 4 2 3" xfId="6568" xr:uid="{E52EB7D6-6258-4D7F-A769-21308BC9B211}"/>
    <cellStyle name="Normal 6 2 3 2 4 3" xfId="3066" xr:uid="{F1B4EEB0-6D6F-4FAE-A0A3-5B556EF92587}"/>
    <cellStyle name="Normal 6 2 3 2 4 4" xfId="5400" xr:uid="{8B8A87B7-98E3-43D1-A7B7-26F1AE80673F}"/>
    <cellStyle name="Normal 6 2 3 2 5" xfId="1310" xr:uid="{293A2DAE-B656-463B-9326-32C8CDC6EB1C}"/>
    <cellStyle name="Normal 6 2 3 2 5 2" xfId="3653" xr:uid="{55CB8FFB-E5A3-4E4F-855B-D7E732D9A970}"/>
    <cellStyle name="Normal 6 2 3 2 5 3" xfId="5985" xr:uid="{43D7FF02-AB37-4909-BDE7-58CE56C08904}"/>
    <cellStyle name="Normal 6 2 3 2 6" xfId="2483" xr:uid="{BD619332-6220-46AA-A310-EACC57288EBD}"/>
    <cellStyle name="Normal 6 2 3 2 7" xfId="4817" xr:uid="{4A1FBB1D-1163-4578-AAA7-8F8CEAC9F52C}"/>
    <cellStyle name="Normal 6 2 3 3" xfId="168" xr:uid="{D154A85B-1226-4C52-A94F-D11AAFCC21F3}"/>
    <cellStyle name="Normal 6 2 3 3 2" xfId="330" xr:uid="{3554D704-15A8-44A4-8DA1-2BF8F6AB93A1}"/>
    <cellStyle name="Normal 6 2 3 3 2 2" xfId="616" xr:uid="{85C55A82-C4A5-4AF0-AA99-F9D5DC1F45F6}"/>
    <cellStyle name="Normal 6 2 3 3 2 2 2" xfId="1207" xr:uid="{708B55D4-B455-4B60-BE1A-62C43ACFAE4E}"/>
    <cellStyle name="Normal 6 2 3 3 2 2 2 2" xfId="2382" xr:uid="{B5AE1D0D-1A65-4F41-86C6-4232E77B7011}"/>
    <cellStyle name="Normal 6 2 3 3 2 2 2 2 2" xfId="4725" xr:uid="{4C09001C-8EAB-4894-8743-2E2F03C9B99C}"/>
    <cellStyle name="Normal 6 2 3 3 2 2 2 2 3" xfId="7057" xr:uid="{1C92FF8F-1739-4B69-92DA-9468009CDA0C}"/>
    <cellStyle name="Normal 6 2 3 3 2 2 2 3" xfId="3555" xr:uid="{CA753121-B39C-42B6-9660-53DEE9E3411E}"/>
    <cellStyle name="Normal 6 2 3 3 2 2 2 4" xfId="5889" xr:uid="{96B0F650-7C49-4081-A3C1-F85709EDC504}"/>
    <cellStyle name="Normal 6 2 3 3 2 2 3" xfId="1799" xr:uid="{27D091D8-D116-49C5-BEF1-0D0C188258B3}"/>
    <cellStyle name="Normal 6 2 3 3 2 2 3 2" xfId="4142" xr:uid="{56068F96-1796-4E64-9D04-3DF1A2D70FAF}"/>
    <cellStyle name="Normal 6 2 3 3 2 2 3 3" xfId="6474" xr:uid="{E3849C75-0BB6-435B-A394-3D76A74A7BEA}"/>
    <cellStyle name="Normal 6 2 3 3 2 2 4" xfId="2972" xr:uid="{71642631-1CBC-401D-A4FB-4AD1175FE4C4}"/>
    <cellStyle name="Normal 6 2 3 3 2 2 5" xfId="5306" xr:uid="{F4536813-BEF6-42A5-9BC0-44A9680944CA}"/>
    <cellStyle name="Normal 6 2 3 3 2 3" xfId="921" xr:uid="{0C44D946-2833-4307-A18D-BF74DDB50C88}"/>
    <cellStyle name="Normal 6 2 3 3 2 3 2" xfId="2096" xr:uid="{DE76C18B-0672-4338-A64A-286802493A30}"/>
    <cellStyle name="Normal 6 2 3 3 2 3 2 2" xfId="4439" xr:uid="{A3346ABB-B94E-45FC-BE3F-655C14434606}"/>
    <cellStyle name="Normal 6 2 3 3 2 3 2 3" xfId="6771" xr:uid="{25CCB5C6-A905-4762-B3BA-38E194BB5934}"/>
    <cellStyle name="Normal 6 2 3 3 2 3 3" xfId="3269" xr:uid="{6F0081B5-9F04-45DC-8945-27ADD7086D44}"/>
    <cellStyle name="Normal 6 2 3 3 2 3 4" xfId="5603" xr:uid="{2910BB9C-B06D-4E75-8AAE-5315A8C5D2FC}"/>
    <cellStyle name="Normal 6 2 3 3 2 4" xfId="1513" xr:uid="{8D0688A7-D742-4F00-B0BA-80568EF53C22}"/>
    <cellStyle name="Normal 6 2 3 3 2 4 2" xfId="3856" xr:uid="{03C7D3A0-778F-4517-A8CF-C90ECD1F2E37}"/>
    <cellStyle name="Normal 6 2 3 3 2 4 3" xfId="6188" xr:uid="{9D140A91-5D57-45BF-B318-F42FD8A997AA}"/>
    <cellStyle name="Normal 6 2 3 3 2 5" xfId="2686" xr:uid="{58277092-4CF1-44FA-92E8-7DCBFE7D06A4}"/>
    <cellStyle name="Normal 6 2 3 3 2 6" xfId="5020" xr:uid="{FC43773D-5B36-413D-993A-6BCA2A71D9A0}"/>
    <cellStyle name="Normal 6 2 3 3 3" xfId="454" xr:uid="{AA5D2E18-398F-4727-95CF-5AB598942FAD}"/>
    <cellStyle name="Normal 6 2 3 3 3 2" xfId="1045" xr:uid="{380002ED-1CA1-4648-937D-C2BBE73469BD}"/>
    <cellStyle name="Normal 6 2 3 3 3 2 2" xfId="2220" xr:uid="{BDC3D6CE-0DF0-43B7-87A5-7F31A86550A8}"/>
    <cellStyle name="Normal 6 2 3 3 3 2 2 2" xfId="4563" xr:uid="{FD1EF8DE-2D9D-4F92-A9F5-C63EA3E3FC56}"/>
    <cellStyle name="Normal 6 2 3 3 3 2 2 3" xfId="6895" xr:uid="{9655379D-E415-4A89-9C64-182F57DF6F5C}"/>
    <cellStyle name="Normal 6 2 3 3 3 2 3" xfId="3393" xr:uid="{2CA77C08-1B15-4C92-BCFC-8EC0A6CD7329}"/>
    <cellStyle name="Normal 6 2 3 3 3 2 4" xfId="5727" xr:uid="{0338C8C5-2D05-4066-AA0A-957F131C0986}"/>
    <cellStyle name="Normal 6 2 3 3 3 3" xfId="1637" xr:uid="{9BB4FC69-90E8-4CFF-BC04-9455D9C22D17}"/>
    <cellStyle name="Normal 6 2 3 3 3 3 2" xfId="3980" xr:uid="{90B376EB-4237-42A4-8640-B0C4423A8FE4}"/>
    <cellStyle name="Normal 6 2 3 3 3 3 3" xfId="6312" xr:uid="{CD89CACF-7532-4D1B-B3C5-80CC399FBFF3}"/>
    <cellStyle name="Normal 6 2 3 3 3 4" xfId="2810" xr:uid="{8212BFD9-8A17-426C-9FFB-12023DC16381}"/>
    <cellStyle name="Normal 6 2 3 3 3 5" xfId="5144" xr:uid="{58066466-3207-498C-949C-FF34686AABB8}"/>
    <cellStyle name="Normal 6 2 3 3 4" xfId="759" xr:uid="{2CA2C65B-CDEA-41EE-8190-C5CBD7492E63}"/>
    <cellStyle name="Normal 6 2 3 3 4 2" xfId="1934" xr:uid="{2BDA1048-B6C2-4EBA-A093-8C01EFFDB35D}"/>
    <cellStyle name="Normal 6 2 3 3 4 2 2" xfId="4277" xr:uid="{7C15C325-76B1-4DF2-8616-848004CD5762}"/>
    <cellStyle name="Normal 6 2 3 3 4 2 3" xfId="6609" xr:uid="{052A4759-8289-4CBA-932B-6ED5C3F69CB4}"/>
    <cellStyle name="Normal 6 2 3 3 4 3" xfId="3107" xr:uid="{A1A9E46B-90BD-4E9E-A04C-81DD2D613D2B}"/>
    <cellStyle name="Normal 6 2 3 3 4 4" xfId="5441" xr:uid="{C8845022-A989-40DC-90CB-EF802F9FB20B}"/>
    <cellStyle name="Normal 6 2 3 3 5" xfId="1351" xr:uid="{239D0B1A-2C98-424A-8F96-E1AEE6302114}"/>
    <cellStyle name="Normal 6 2 3 3 5 2" xfId="3694" xr:uid="{E7E2DB85-A843-4003-86EF-E2BFDB284EA4}"/>
    <cellStyle name="Normal 6 2 3 3 5 3" xfId="6026" xr:uid="{605710AA-76A3-4701-A253-EFD53B08F10D}"/>
    <cellStyle name="Normal 6 2 3 3 6" xfId="2524" xr:uid="{039E33F9-05AB-4A7B-AEED-CE6796E7D05B}"/>
    <cellStyle name="Normal 6 2 3 3 7" xfId="4858" xr:uid="{3C6B72D0-BC1B-4107-A046-414CDDEBAA9A}"/>
    <cellStyle name="Normal 6 2 3 4" xfId="195" xr:uid="{EE386437-DCA9-40C6-8E23-B6DF4CC3072E}"/>
    <cellStyle name="Normal 6 2 3 4 2" xfId="262" xr:uid="{3824A951-8D3F-481B-8019-6D9C5FE56A12}"/>
    <cellStyle name="Normal 6 2 3 4 2 2" xfId="548" xr:uid="{6AA9B4D3-7EC6-4E17-984F-D101EF947B50}"/>
    <cellStyle name="Normal 6 2 3 4 2 2 2" xfId="1139" xr:uid="{4ED90AA3-2784-48AF-9510-1A5EF74D9B42}"/>
    <cellStyle name="Normal 6 2 3 4 2 2 2 2" xfId="2314" xr:uid="{E17EC9C2-E97E-42D3-AB80-28146AF3F32A}"/>
    <cellStyle name="Normal 6 2 3 4 2 2 2 2 2" xfId="4657" xr:uid="{1253D0F0-15EE-4B11-A5DF-B9676F94739E}"/>
    <cellStyle name="Normal 6 2 3 4 2 2 2 2 3" xfId="6989" xr:uid="{B4ED791F-B531-4CD7-AA64-78EF1691C16B}"/>
    <cellStyle name="Normal 6 2 3 4 2 2 2 3" xfId="3487" xr:uid="{DD849E56-BB8C-455E-80C3-4CEA3A89752D}"/>
    <cellStyle name="Normal 6 2 3 4 2 2 2 4" xfId="5821" xr:uid="{5E213299-B7C1-46E8-8791-B1EAE9B44270}"/>
    <cellStyle name="Normal 6 2 3 4 2 2 3" xfId="1731" xr:uid="{69B4E064-F0FE-40BA-93AA-4B1A00EE8C03}"/>
    <cellStyle name="Normal 6 2 3 4 2 2 3 2" xfId="4074" xr:uid="{08A91447-22C7-4138-B109-1C465AC55FFE}"/>
    <cellStyle name="Normal 6 2 3 4 2 2 3 3" xfId="6406" xr:uid="{B950CC04-5172-4AE9-B8FC-B8C37EF962AA}"/>
    <cellStyle name="Normal 6 2 3 4 2 2 4" xfId="2904" xr:uid="{5B27C65F-1D3A-48D5-9840-D141FF7FC640}"/>
    <cellStyle name="Normal 6 2 3 4 2 2 5" xfId="5238" xr:uid="{CD974E96-3215-4C91-B0B9-20307F6E2CBF}"/>
    <cellStyle name="Normal 6 2 3 4 2 3" xfId="853" xr:uid="{9B6A7DD9-D451-4765-A2CA-5D2CAF6F4929}"/>
    <cellStyle name="Normal 6 2 3 4 2 3 2" xfId="2028" xr:uid="{F724B725-A3B6-4EB7-AB29-3960B370100F}"/>
    <cellStyle name="Normal 6 2 3 4 2 3 2 2" xfId="4371" xr:uid="{F1019041-568F-43DE-8B68-953CBAC54513}"/>
    <cellStyle name="Normal 6 2 3 4 2 3 2 3" xfId="6703" xr:uid="{800F66C9-F26A-44DF-A2D9-FA067E17E582}"/>
    <cellStyle name="Normal 6 2 3 4 2 3 3" xfId="3201" xr:uid="{BC8151D0-9F81-4116-A42D-AD08C36A8294}"/>
    <cellStyle name="Normal 6 2 3 4 2 3 4" xfId="5535" xr:uid="{662832C2-6297-4F90-889E-878E61D2C9A2}"/>
    <cellStyle name="Normal 6 2 3 4 2 4" xfId="1445" xr:uid="{18C11CC6-BA94-449F-B25C-8A163404DDDA}"/>
    <cellStyle name="Normal 6 2 3 4 2 4 2" xfId="3788" xr:uid="{96540D89-BB9A-4BDA-A8E4-FA1BB797A24D}"/>
    <cellStyle name="Normal 6 2 3 4 2 4 3" xfId="6120" xr:uid="{3B06B713-DDEE-4281-816A-C5E5E573906F}"/>
    <cellStyle name="Normal 6 2 3 4 2 5" xfId="2618" xr:uid="{315CF417-A58A-4CD6-8F27-531E2347E844}"/>
    <cellStyle name="Normal 6 2 3 4 2 6" xfId="4952" xr:uid="{E82E07E1-743D-4C0B-88AA-082E6C2BD57B}"/>
    <cellStyle name="Normal 6 2 3 4 3" xfId="481" xr:uid="{A6739E28-BA84-4E70-A2A4-25BB3983D2BF}"/>
    <cellStyle name="Normal 6 2 3 4 3 2" xfId="1072" xr:uid="{3E5169A7-C637-4F4E-A7FD-061A71DACE0A}"/>
    <cellStyle name="Normal 6 2 3 4 3 2 2" xfId="2247" xr:uid="{0A489747-4B0E-4862-BBAB-CB6535B8A604}"/>
    <cellStyle name="Normal 6 2 3 4 3 2 2 2" xfId="4590" xr:uid="{464BE0CB-BCE7-4CD0-9DBF-17689F9E6B05}"/>
    <cellStyle name="Normal 6 2 3 4 3 2 2 3" xfId="6922" xr:uid="{DE886CF8-42FE-4B89-BC9A-F6386D04BA00}"/>
    <cellStyle name="Normal 6 2 3 4 3 2 3" xfId="3420" xr:uid="{4AA64EA3-DD44-438D-8F1D-2AC55DAE6260}"/>
    <cellStyle name="Normal 6 2 3 4 3 2 4" xfId="5754" xr:uid="{5A53A52D-5AEE-4180-BC0B-3A271500F25F}"/>
    <cellStyle name="Normal 6 2 3 4 3 3" xfId="1664" xr:uid="{41E90FA4-2281-4879-A394-E86811E988C6}"/>
    <cellStyle name="Normal 6 2 3 4 3 3 2" xfId="4007" xr:uid="{0208CCB0-2877-4056-8BFF-B382EA70F35D}"/>
    <cellStyle name="Normal 6 2 3 4 3 3 3" xfId="6339" xr:uid="{57BBA3A0-16B8-4F36-A913-0F683DBB7DEF}"/>
    <cellStyle name="Normal 6 2 3 4 3 4" xfId="2837" xr:uid="{97734C55-9C9F-4FDA-AC56-BA38F5AB9C58}"/>
    <cellStyle name="Normal 6 2 3 4 3 5" xfId="5171" xr:uid="{BF5BAA28-378D-45EE-A52D-5C5E54525686}"/>
    <cellStyle name="Normal 6 2 3 4 4" xfId="786" xr:uid="{CB11EFAA-BED1-407D-98F3-ADF3841CD0D7}"/>
    <cellStyle name="Normal 6 2 3 4 4 2" xfId="1961" xr:uid="{9D5F19B5-4F52-4539-B426-6EA8C23077F4}"/>
    <cellStyle name="Normal 6 2 3 4 4 2 2" xfId="4304" xr:uid="{6296C05A-8C26-4266-AF5D-AB6FBDE870F7}"/>
    <cellStyle name="Normal 6 2 3 4 4 2 3" xfId="6636" xr:uid="{E5AC8239-97BF-4DD9-B6C3-587D353C0372}"/>
    <cellStyle name="Normal 6 2 3 4 4 3" xfId="3134" xr:uid="{5C9348A3-E08D-4D9B-9D59-F863CFF9B01D}"/>
    <cellStyle name="Normal 6 2 3 4 4 4" xfId="5468" xr:uid="{94A6731C-6C85-4B39-93D5-702CFB5FC7E8}"/>
    <cellStyle name="Normal 6 2 3 4 5" xfId="1378" xr:uid="{8A7BC0BF-95F8-4A3D-8021-81553C698421}"/>
    <cellStyle name="Normal 6 2 3 4 5 2" xfId="3721" xr:uid="{B9464831-DBB5-4DB0-87EA-66EB8B3E4F7C}"/>
    <cellStyle name="Normal 6 2 3 4 5 3" xfId="6053" xr:uid="{E6442B36-6285-46F8-99B2-F85E4AD69A17}"/>
    <cellStyle name="Normal 6 2 3 4 6" xfId="2551" xr:uid="{F9D35061-05FB-4B18-BAD6-6552292C7FC8}"/>
    <cellStyle name="Normal 6 2 3 4 7" xfId="4885" xr:uid="{112800C3-00A1-433B-A63A-6F1C719F3177}"/>
    <cellStyle name="Normal 6 2 3 5" xfId="357" xr:uid="{9D897E9B-DA8A-46D9-AF6C-303CC02609D8}"/>
    <cellStyle name="Normal 6 2 3 5 2" xfId="643" xr:uid="{3EE0E460-5174-4217-AF02-F9DE0D1B9E89}"/>
    <cellStyle name="Normal 6 2 3 5 2 2" xfId="1234" xr:uid="{F523F57C-6097-400C-B188-C7283D27065E}"/>
    <cellStyle name="Normal 6 2 3 5 2 2 2" xfId="2409" xr:uid="{78286CE2-E72A-47F3-A400-DFCEBD8E0DE6}"/>
    <cellStyle name="Normal 6 2 3 5 2 2 2 2" xfId="4752" xr:uid="{F1DCADF6-4633-4B8B-BFFC-E1F6CAAC36DE}"/>
    <cellStyle name="Normal 6 2 3 5 2 2 2 3" xfId="7084" xr:uid="{ACC4F74C-3E29-4414-BB95-7D6CDE815660}"/>
    <cellStyle name="Normal 6 2 3 5 2 2 3" xfId="3582" xr:uid="{10816661-5EDE-4E91-9613-0A763AE1F221}"/>
    <cellStyle name="Normal 6 2 3 5 2 2 4" xfId="5916" xr:uid="{AF626F07-332C-4392-B185-86D513EFE4AA}"/>
    <cellStyle name="Normal 6 2 3 5 2 3" xfId="1826" xr:uid="{E93F5306-DDE6-4EB7-B77E-4B00F6DC4E53}"/>
    <cellStyle name="Normal 6 2 3 5 2 3 2" xfId="4169" xr:uid="{5A22F857-C9BF-4158-B9FB-1E266AF12306}"/>
    <cellStyle name="Normal 6 2 3 5 2 3 3" xfId="6501" xr:uid="{BD028580-0B0B-4F32-9C81-1B1EFC161F49}"/>
    <cellStyle name="Normal 6 2 3 5 2 4" xfId="2999" xr:uid="{BC14B793-D4E6-4342-8AC6-ADDF3B45912C}"/>
    <cellStyle name="Normal 6 2 3 5 2 5" xfId="5333" xr:uid="{06D19FC8-6B45-4DDB-864E-EE81F057F77D}"/>
    <cellStyle name="Normal 6 2 3 5 3" xfId="948" xr:uid="{6397E2C4-6A89-49D8-8D48-D136709EC9E2}"/>
    <cellStyle name="Normal 6 2 3 5 3 2" xfId="2123" xr:uid="{E680F76F-E789-4E14-9CBA-B8E94A3AFC93}"/>
    <cellStyle name="Normal 6 2 3 5 3 2 2" xfId="4466" xr:uid="{CBDAED46-1F75-4129-AF31-BB49D15D41D3}"/>
    <cellStyle name="Normal 6 2 3 5 3 2 3" xfId="6798" xr:uid="{F001081C-8703-4D26-B623-B0815EE5B9C5}"/>
    <cellStyle name="Normal 6 2 3 5 3 3" xfId="3296" xr:uid="{2A4942E8-E9F1-40B0-A682-987B79061D56}"/>
    <cellStyle name="Normal 6 2 3 5 3 4" xfId="5630" xr:uid="{645CCC12-943F-47A2-9772-2AA802B2C4DE}"/>
    <cellStyle name="Normal 6 2 3 5 4" xfId="1540" xr:uid="{6ABA1458-35DB-4BD6-A694-5DF98675DB26}"/>
    <cellStyle name="Normal 6 2 3 5 4 2" xfId="3883" xr:uid="{BBC56675-5BFE-423E-BF7A-BCE1CEAB56C6}"/>
    <cellStyle name="Normal 6 2 3 5 4 3" xfId="6215" xr:uid="{A342E605-017D-4859-A01C-18F1E9A7CA35}"/>
    <cellStyle name="Normal 6 2 3 5 5" xfId="2713" xr:uid="{4E6D2CB7-EA1B-447E-A17B-D2B01A7FD3E9}"/>
    <cellStyle name="Normal 6 2 3 5 6" xfId="5047" xr:uid="{F6AE859E-ADF9-4E39-8589-235CEED5037E}"/>
    <cellStyle name="Normal 6 2 3 6" xfId="235" xr:uid="{9E66F8A0-8D8E-4CA9-BFE5-29223B048A4D}"/>
    <cellStyle name="Normal 6 2 3 6 2" xfId="521" xr:uid="{FF7774F6-3BE6-4926-AF3E-C6029A6FBA2C}"/>
    <cellStyle name="Normal 6 2 3 6 2 2" xfId="1112" xr:uid="{ED9EA131-A532-47F0-871F-B872986C11D2}"/>
    <cellStyle name="Normal 6 2 3 6 2 2 2" xfId="2287" xr:uid="{9947F563-4E96-4CC3-A615-CD47B536EDC9}"/>
    <cellStyle name="Normal 6 2 3 6 2 2 2 2" xfId="4630" xr:uid="{236DA13E-1013-4950-B16F-507917EB6ABC}"/>
    <cellStyle name="Normal 6 2 3 6 2 2 2 3" xfId="6962" xr:uid="{6D1C2A1F-6B9F-406E-AC67-D8148469CFB0}"/>
    <cellStyle name="Normal 6 2 3 6 2 2 3" xfId="3460" xr:uid="{A7F29AEC-665F-4FD8-9520-469EB4332467}"/>
    <cellStyle name="Normal 6 2 3 6 2 2 4" xfId="5794" xr:uid="{43400378-5F3C-40DB-BDEB-E52E021A3976}"/>
    <cellStyle name="Normal 6 2 3 6 2 3" xfId="1704" xr:uid="{04566A9C-5D9B-4E04-978D-5ADAAC3A589A}"/>
    <cellStyle name="Normal 6 2 3 6 2 3 2" xfId="4047" xr:uid="{185B704D-877A-4A9A-829A-1CEA9F06F2AA}"/>
    <cellStyle name="Normal 6 2 3 6 2 3 3" xfId="6379" xr:uid="{C43DEA15-EA6B-408E-B513-9AB27EC0D96A}"/>
    <cellStyle name="Normal 6 2 3 6 2 4" xfId="2877" xr:uid="{A57A9E2F-D7D9-48EF-8BC5-4059E7E6A3F0}"/>
    <cellStyle name="Normal 6 2 3 6 2 5" xfId="5211" xr:uid="{946B0DC9-311A-4C2C-B341-8679F75AD11D}"/>
    <cellStyle name="Normal 6 2 3 6 3" xfId="826" xr:uid="{6F3C4D48-9A29-4A94-B4CA-DF3C838866A5}"/>
    <cellStyle name="Normal 6 2 3 6 3 2" xfId="2001" xr:uid="{2A0B7192-AD40-421D-AC4A-5A4A3FA05083}"/>
    <cellStyle name="Normal 6 2 3 6 3 2 2" xfId="4344" xr:uid="{105A1F12-6AB8-4F8A-BA6F-D6A532D594AD}"/>
    <cellStyle name="Normal 6 2 3 6 3 2 3" xfId="6676" xr:uid="{FD38C9E2-FBB1-46D1-A407-05063BB81527}"/>
    <cellStyle name="Normal 6 2 3 6 3 3" xfId="3174" xr:uid="{E517E20E-9DCE-4DF5-8D74-25B9D0A1776C}"/>
    <cellStyle name="Normal 6 2 3 6 3 4" xfId="5508" xr:uid="{31B51C9A-CA0F-4D0E-9D46-2735285E1736}"/>
    <cellStyle name="Normal 6 2 3 6 4" xfId="1418" xr:uid="{CDC18E9F-ADBD-4A15-8107-F7BC0ED28ABF}"/>
    <cellStyle name="Normal 6 2 3 6 4 2" xfId="3761" xr:uid="{7170F2A6-1045-4A81-8E01-32525725C657}"/>
    <cellStyle name="Normal 6 2 3 6 4 3" xfId="6093" xr:uid="{DF99F2D1-279C-45DF-A117-32F23ECDE028}"/>
    <cellStyle name="Normal 6 2 3 6 5" xfId="2591" xr:uid="{A6194255-F713-415E-B1BD-D722E5BAF24C}"/>
    <cellStyle name="Normal 6 2 3 6 6" xfId="4925" xr:uid="{15C97B3E-8FFA-4FCF-B81E-901C571F6880}"/>
    <cellStyle name="Normal 6 2 3 7" xfId="386" xr:uid="{D10E490E-B4EB-4E68-B3B4-25CB96B526E9}"/>
    <cellStyle name="Normal 6 2 3 7 2" xfId="977" xr:uid="{0B531822-4C2F-41A6-918E-0745FF7BE835}"/>
    <cellStyle name="Normal 6 2 3 7 2 2" xfId="2152" xr:uid="{40096854-5C22-4D1A-9280-C6382AB1A8B2}"/>
    <cellStyle name="Normal 6 2 3 7 2 2 2" xfId="4495" xr:uid="{33524D06-1385-43E9-8519-871D30733D77}"/>
    <cellStyle name="Normal 6 2 3 7 2 2 3" xfId="6827" xr:uid="{5BBEA0D9-F57B-48B2-9E52-F247553BF157}"/>
    <cellStyle name="Normal 6 2 3 7 2 3" xfId="3325" xr:uid="{A5ED66CE-8D72-4CE3-B8F1-BA9D1E4BAE75}"/>
    <cellStyle name="Normal 6 2 3 7 2 4" xfId="5659" xr:uid="{E8FB9F0B-6D29-4AD9-89BA-7F3004BB23E6}"/>
    <cellStyle name="Normal 6 2 3 7 3" xfId="1569" xr:uid="{671FC731-66DC-4C79-A424-F18E6F1FFF59}"/>
    <cellStyle name="Normal 6 2 3 7 3 2" xfId="3912" xr:uid="{49DC2F02-D73B-470B-8427-85BB7B93603E}"/>
    <cellStyle name="Normal 6 2 3 7 3 3" xfId="6244" xr:uid="{158117AE-BF7B-4E5B-8F55-33C96C6D9E5F}"/>
    <cellStyle name="Normal 6 2 3 7 4" xfId="2742" xr:uid="{65410DAD-8B87-410D-8CAC-B32C593A9B8D}"/>
    <cellStyle name="Normal 6 2 3 7 5" xfId="5076" xr:uid="{4E147071-7C84-4A44-A249-35B4577C123C}"/>
    <cellStyle name="Normal 6 2 3 8" xfId="691" xr:uid="{7977AADD-E221-4DA7-8C8D-8F171BBCAEBD}"/>
    <cellStyle name="Normal 6 2 3 8 2" xfId="1866" xr:uid="{FCFFFF08-6838-4CE9-A767-59E345BE010B}"/>
    <cellStyle name="Normal 6 2 3 8 2 2" xfId="4209" xr:uid="{E7D7BBB2-716D-4750-A570-3FEBB390ADB0}"/>
    <cellStyle name="Normal 6 2 3 8 2 3" xfId="6541" xr:uid="{6061704A-A010-44B9-BD18-64DE80AF6241}"/>
    <cellStyle name="Normal 6 2 3 8 3" xfId="3039" xr:uid="{2D90BADD-5000-49BF-9A87-DD252B3CF254}"/>
    <cellStyle name="Normal 6 2 3 8 4" xfId="5373" xr:uid="{640FE915-7A0D-4B1B-8C4D-ABF5C754A14C}"/>
    <cellStyle name="Normal 6 2 3 9" xfId="1283" xr:uid="{92E4A338-C995-4EF0-81F1-08A9167A336E}"/>
    <cellStyle name="Normal 6 2 3 9 2" xfId="3626" xr:uid="{9E07A1DF-F8C6-47D6-BC5E-C1D132860E9C}"/>
    <cellStyle name="Normal 6 2 3 9 3" xfId="5958" xr:uid="{55E047C0-2287-4DE6-95E5-2AA706A2C648}"/>
    <cellStyle name="Normal 6 2 4" xfId="114" xr:uid="{34939B0F-9595-4190-BB68-F228B2E0C97C}"/>
    <cellStyle name="Normal 6 2 4 2" xfId="155" xr:uid="{8119E335-BC11-45B4-93A5-20509ED29A66}"/>
    <cellStyle name="Normal 6 2 4 2 2" xfId="317" xr:uid="{FF0C5090-FA83-4CDD-82BC-F7F9339DD36C}"/>
    <cellStyle name="Normal 6 2 4 2 2 2" xfId="603" xr:uid="{010D1164-3A6C-4C29-99C0-940C29974699}"/>
    <cellStyle name="Normal 6 2 4 2 2 2 2" xfId="1194" xr:uid="{289544C2-0552-493A-998A-02166289D7D0}"/>
    <cellStyle name="Normal 6 2 4 2 2 2 2 2" xfId="2369" xr:uid="{81E52161-E6DF-4A40-9D0B-F3D62FC78A09}"/>
    <cellStyle name="Normal 6 2 4 2 2 2 2 2 2" xfId="4712" xr:uid="{7CCE0D81-D037-4C49-9A69-59F2813FFBC9}"/>
    <cellStyle name="Normal 6 2 4 2 2 2 2 2 3" xfId="7044" xr:uid="{A9629B43-C830-45BF-87BF-8E160459EC0B}"/>
    <cellStyle name="Normal 6 2 4 2 2 2 2 3" xfId="3542" xr:uid="{D772C08E-A3C8-4900-A647-44175884B5EE}"/>
    <cellStyle name="Normal 6 2 4 2 2 2 2 4" xfId="5876" xr:uid="{EC2A9B3E-1588-4E26-9622-C7D7922CDFA8}"/>
    <cellStyle name="Normal 6 2 4 2 2 2 3" xfId="1786" xr:uid="{DF5A51D8-908F-4F8F-BB88-484E7ACFF923}"/>
    <cellStyle name="Normal 6 2 4 2 2 2 3 2" xfId="4129" xr:uid="{6F9FCD1C-C670-4BBF-A76A-3948F79975AF}"/>
    <cellStyle name="Normal 6 2 4 2 2 2 3 3" xfId="6461" xr:uid="{D34D2CAA-468B-4B77-A87F-50F1DA13576D}"/>
    <cellStyle name="Normal 6 2 4 2 2 2 4" xfId="2959" xr:uid="{A256CCB2-F02E-4203-B383-D8767321C2A9}"/>
    <cellStyle name="Normal 6 2 4 2 2 2 5" xfId="5293" xr:uid="{6B571505-2A11-444A-A0B0-69367E5E92E4}"/>
    <cellStyle name="Normal 6 2 4 2 2 3" xfId="908" xr:uid="{22FD77CD-CEA4-4E06-B028-E3755BF58410}"/>
    <cellStyle name="Normal 6 2 4 2 2 3 2" xfId="2083" xr:uid="{60246067-9A9D-4007-9B0E-5A08B223955C}"/>
    <cellStyle name="Normal 6 2 4 2 2 3 2 2" xfId="4426" xr:uid="{46EEA68C-4058-4ABF-B4FE-BC5AC8324C3F}"/>
    <cellStyle name="Normal 6 2 4 2 2 3 2 3" xfId="6758" xr:uid="{C277906C-10CC-4FF0-AF77-F44CE605C3A6}"/>
    <cellStyle name="Normal 6 2 4 2 2 3 3" xfId="3256" xr:uid="{AD6DF1E4-A9F7-4EF6-AE68-9162584F06F5}"/>
    <cellStyle name="Normal 6 2 4 2 2 3 4" xfId="5590" xr:uid="{C6661690-6F62-4E29-8BBE-588A53775778}"/>
    <cellStyle name="Normal 6 2 4 2 2 4" xfId="1500" xr:uid="{CF078EFA-673F-4F43-BA25-0CC981EFDA0A}"/>
    <cellStyle name="Normal 6 2 4 2 2 4 2" xfId="3843" xr:uid="{3607B62A-2062-43CC-9316-007B7721FA29}"/>
    <cellStyle name="Normal 6 2 4 2 2 4 3" xfId="6175" xr:uid="{66C00886-7AB2-40DC-8D64-0EACF666EF1C}"/>
    <cellStyle name="Normal 6 2 4 2 2 5" xfId="2673" xr:uid="{10BF8468-E52E-4D14-BC5F-56CCA4DD0A49}"/>
    <cellStyle name="Normal 6 2 4 2 2 6" xfId="5007" xr:uid="{07AA6440-441D-4363-9C6F-BAC040C74820}"/>
    <cellStyle name="Normal 6 2 4 2 3" xfId="441" xr:uid="{366EC607-92AC-4415-AC39-27CA95E6EF96}"/>
    <cellStyle name="Normal 6 2 4 2 3 2" xfId="1032" xr:uid="{8833C347-AAA1-4FA7-AE6F-0D799D7830FB}"/>
    <cellStyle name="Normal 6 2 4 2 3 2 2" xfId="2207" xr:uid="{2C2507BD-BE20-451D-BA34-10DAE8A976B1}"/>
    <cellStyle name="Normal 6 2 4 2 3 2 2 2" xfId="4550" xr:uid="{79A13416-3CFD-4B7B-8E2F-2EE8B3538522}"/>
    <cellStyle name="Normal 6 2 4 2 3 2 2 3" xfId="6882" xr:uid="{947E7BC9-7C88-4925-B4C5-4A9C2B5240BB}"/>
    <cellStyle name="Normal 6 2 4 2 3 2 3" xfId="3380" xr:uid="{CE5162EE-75EA-47F0-9042-F657D7AC0B13}"/>
    <cellStyle name="Normal 6 2 4 2 3 2 4" xfId="5714" xr:uid="{B7AA7729-80E1-4D38-A730-A06BE06E9811}"/>
    <cellStyle name="Normal 6 2 4 2 3 3" xfId="1624" xr:uid="{1649C2BA-F0CA-456C-89FE-A95F567035E4}"/>
    <cellStyle name="Normal 6 2 4 2 3 3 2" xfId="3967" xr:uid="{CAC29075-6C37-4F3F-B1A9-10CEECA7D680}"/>
    <cellStyle name="Normal 6 2 4 2 3 3 3" xfId="6299" xr:uid="{CC0463E8-5AF7-4964-A93E-E14212BB55E5}"/>
    <cellStyle name="Normal 6 2 4 2 3 4" xfId="2797" xr:uid="{B6F99330-3BE1-4593-8BE7-29C8E4AC8C87}"/>
    <cellStyle name="Normal 6 2 4 2 3 5" xfId="5131" xr:uid="{4089EDD6-FE10-4876-B186-AA92522A5DBC}"/>
    <cellStyle name="Normal 6 2 4 2 4" xfId="746" xr:uid="{49C84982-2B18-4A2D-9797-9898034CC279}"/>
    <cellStyle name="Normal 6 2 4 2 4 2" xfId="1921" xr:uid="{CFD0F031-FAA0-4571-9606-C6ABD30444FB}"/>
    <cellStyle name="Normal 6 2 4 2 4 2 2" xfId="4264" xr:uid="{8AF5A680-F4B7-4944-BF98-756B1D5460B5}"/>
    <cellStyle name="Normal 6 2 4 2 4 2 3" xfId="6596" xr:uid="{35C7B13A-22E0-4AAB-8FBB-4D3D8DB3F722}"/>
    <cellStyle name="Normal 6 2 4 2 4 3" xfId="3094" xr:uid="{88BC67D5-8B24-4AC1-A892-6043AC9BCA4D}"/>
    <cellStyle name="Normal 6 2 4 2 4 4" xfId="5428" xr:uid="{70072ED8-19A3-4537-BA64-33CFFAEB67A3}"/>
    <cellStyle name="Normal 6 2 4 2 5" xfId="1338" xr:uid="{874C5032-785E-4EB8-96DC-28CD08DDEEBE}"/>
    <cellStyle name="Normal 6 2 4 2 5 2" xfId="3681" xr:uid="{69CEAF66-B958-4316-B764-D52E28F1B125}"/>
    <cellStyle name="Normal 6 2 4 2 5 3" xfId="6013" xr:uid="{2252609D-0D5B-4F8D-8A1B-C46491906A7A}"/>
    <cellStyle name="Normal 6 2 4 2 6" xfId="2511" xr:uid="{442510F6-C2F0-4672-8AAC-9FDA2B70EDD2}"/>
    <cellStyle name="Normal 6 2 4 2 7" xfId="4845" xr:uid="{2C6B16AC-A58A-4461-92EE-E6AD20FA033A}"/>
    <cellStyle name="Normal 6 2 4 3" xfId="276" xr:uid="{B2F0E03D-4C24-49CE-A069-42463F3B1B9D}"/>
    <cellStyle name="Normal 6 2 4 3 2" xfId="562" xr:uid="{AA4AA4A4-6B5F-4896-BE1F-B7433266D6A3}"/>
    <cellStyle name="Normal 6 2 4 3 2 2" xfId="1153" xr:uid="{20AA0F91-3895-40FB-9F75-653A894A23CA}"/>
    <cellStyle name="Normal 6 2 4 3 2 2 2" xfId="2328" xr:uid="{CF316427-7205-4CE6-8EE9-E8E4A2C7CA14}"/>
    <cellStyle name="Normal 6 2 4 3 2 2 2 2" xfId="4671" xr:uid="{7DD5DB66-6322-4B3E-B89F-061188C4B506}"/>
    <cellStyle name="Normal 6 2 4 3 2 2 2 3" xfId="7003" xr:uid="{DE477F26-11A0-48B5-A5F7-091E7F57E778}"/>
    <cellStyle name="Normal 6 2 4 3 2 2 3" xfId="3501" xr:uid="{DF9EC90F-AB22-429E-A963-875CFC6B7BCF}"/>
    <cellStyle name="Normal 6 2 4 3 2 2 4" xfId="5835" xr:uid="{091EEA55-8495-4AA0-8ECD-D95C00DA1285}"/>
    <cellStyle name="Normal 6 2 4 3 2 3" xfId="1745" xr:uid="{F5BF3EB7-55DD-40E2-981C-50030A18204E}"/>
    <cellStyle name="Normal 6 2 4 3 2 3 2" xfId="4088" xr:uid="{8306BF6B-2A58-4D92-A8B7-08C578BBEB69}"/>
    <cellStyle name="Normal 6 2 4 3 2 3 3" xfId="6420" xr:uid="{B0529DB5-96C0-4FDB-AFF1-E5C09981BDFB}"/>
    <cellStyle name="Normal 6 2 4 3 2 4" xfId="2918" xr:uid="{FDB0C36C-98A4-4E33-AD6D-FEA1E26A1982}"/>
    <cellStyle name="Normal 6 2 4 3 2 5" xfId="5252" xr:uid="{8D9BD3E3-925C-41CD-8A15-D607A432EE3F}"/>
    <cellStyle name="Normal 6 2 4 3 3" xfId="867" xr:uid="{7223D11D-CF28-42D6-B07B-81ED1B403062}"/>
    <cellStyle name="Normal 6 2 4 3 3 2" xfId="2042" xr:uid="{CA005171-4FDC-45C8-92A1-116445F90264}"/>
    <cellStyle name="Normal 6 2 4 3 3 2 2" xfId="4385" xr:uid="{647B4D4D-CC71-489F-9224-E0B48C3CAE52}"/>
    <cellStyle name="Normal 6 2 4 3 3 2 3" xfId="6717" xr:uid="{3ECD67BE-1977-484E-BF11-0410E7F413A1}"/>
    <cellStyle name="Normal 6 2 4 3 3 3" xfId="3215" xr:uid="{3AB57DB3-0064-47E1-A27E-92153BAA03B4}"/>
    <cellStyle name="Normal 6 2 4 3 3 4" xfId="5549" xr:uid="{FBE8337C-B810-4FE7-BD6B-7DF28C076C57}"/>
    <cellStyle name="Normal 6 2 4 3 4" xfId="1459" xr:uid="{45A21B02-89BD-4D88-8458-A0D605E09094}"/>
    <cellStyle name="Normal 6 2 4 3 4 2" xfId="3802" xr:uid="{500BB10F-627F-462A-B274-38DF429FEC77}"/>
    <cellStyle name="Normal 6 2 4 3 4 3" xfId="6134" xr:uid="{B079C38A-4B8D-425A-B3C9-AF76C607E4B9}"/>
    <cellStyle name="Normal 6 2 4 3 5" xfId="2632" xr:uid="{A694610C-EE58-4BF8-8787-C768E5455A9E}"/>
    <cellStyle name="Normal 6 2 4 3 6" xfId="4966" xr:uid="{7318430D-8062-4C4A-A0E5-499D5EA56FD5}"/>
    <cellStyle name="Normal 6 2 4 4" xfId="222" xr:uid="{FAB6D185-ACC4-4EBF-99A7-799593655D23}"/>
    <cellStyle name="Normal 6 2 4 4 2" xfId="508" xr:uid="{F28154D7-5D76-4AB9-9C23-3D09873D981D}"/>
    <cellStyle name="Normal 6 2 4 4 2 2" xfId="1099" xr:uid="{0252F75D-9FCC-416A-9A31-212BC22EB87A}"/>
    <cellStyle name="Normal 6 2 4 4 2 2 2" xfId="2274" xr:uid="{733F3DFB-C70C-44A8-BE92-E4AAF8889C7D}"/>
    <cellStyle name="Normal 6 2 4 4 2 2 2 2" xfId="4617" xr:uid="{0120ABAE-AB50-4523-8804-338F2C606958}"/>
    <cellStyle name="Normal 6 2 4 4 2 2 2 3" xfId="6949" xr:uid="{9419BC40-6883-425E-B05E-4A84FF8C707E}"/>
    <cellStyle name="Normal 6 2 4 4 2 2 3" xfId="3447" xr:uid="{F994BFB2-C3EF-4FDD-857A-6F4750346831}"/>
    <cellStyle name="Normal 6 2 4 4 2 2 4" xfId="5781" xr:uid="{F6FEDE9E-A0A0-4CD1-9990-9E612D4E2968}"/>
    <cellStyle name="Normal 6 2 4 4 2 3" xfId="1691" xr:uid="{F894F9CE-A940-43C8-A2C6-E13B307F09D3}"/>
    <cellStyle name="Normal 6 2 4 4 2 3 2" xfId="4034" xr:uid="{D751A95E-A479-4FE4-BA97-652076CFCABE}"/>
    <cellStyle name="Normal 6 2 4 4 2 3 3" xfId="6366" xr:uid="{550A64C6-E139-440A-8E16-0C171AEC2C3B}"/>
    <cellStyle name="Normal 6 2 4 4 2 4" xfId="2864" xr:uid="{A3B9D0C1-62DB-48CB-9333-CB7BCCEF2A9F}"/>
    <cellStyle name="Normal 6 2 4 4 2 5" xfId="5198" xr:uid="{1AAF695E-2EE1-4D0B-B8AD-D896A190B60A}"/>
    <cellStyle name="Normal 6 2 4 4 3" xfId="813" xr:uid="{967B14E3-19D6-47DB-A956-436D6F1796F0}"/>
    <cellStyle name="Normal 6 2 4 4 3 2" xfId="1988" xr:uid="{6086C7DD-C980-48E7-B072-A19434110FF1}"/>
    <cellStyle name="Normal 6 2 4 4 3 2 2" xfId="4331" xr:uid="{4B067DBC-0DD5-4F52-BDCB-87736C0C3A4D}"/>
    <cellStyle name="Normal 6 2 4 4 3 2 3" xfId="6663" xr:uid="{E4E82EFF-DD8C-4A42-AA5E-DD15E76B8BAD}"/>
    <cellStyle name="Normal 6 2 4 4 3 3" xfId="3161" xr:uid="{CAA72B95-1353-4E6D-9042-61120C03BDBD}"/>
    <cellStyle name="Normal 6 2 4 4 3 4" xfId="5495" xr:uid="{24834837-48F7-45EE-BAB4-7E9926E91AF9}"/>
    <cellStyle name="Normal 6 2 4 4 4" xfId="1405" xr:uid="{6F26B1D2-51F7-4F3D-B5E2-82DF271B1159}"/>
    <cellStyle name="Normal 6 2 4 4 4 2" xfId="3748" xr:uid="{EAE8C20C-B4FF-4530-94A3-DE16285EF15D}"/>
    <cellStyle name="Normal 6 2 4 4 4 3" xfId="6080" xr:uid="{6C9439F4-C790-43A4-90CC-EE96F6D94E26}"/>
    <cellStyle name="Normal 6 2 4 4 5" xfId="2578" xr:uid="{316191BF-A025-45E0-B3C6-5B4D872838D1}"/>
    <cellStyle name="Normal 6 2 4 4 6" xfId="4912" xr:uid="{E392D8EB-DDE2-4E70-B1B0-BBA2BDB1113A}"/>
    <cellStyle name="Normal 6 2 4 5" xfId="400" xr:uid="{1846B93D-4187-4EDD-8E81-0B3E21CD25AD}"/>
    <cellStyle name="Normal 6 2 4 5 2" xfId="991" xr:uid="{77EDCC3D-5D29-4989-9376-8879604048DA}"/>
    <cellStyle name="Normal 6 2 4 5 2 2" xfId="2166" xr:uid="{690A7BAE-441B-44FB-A158-AC52EBB64C78}"/>
    <cellStyle name="Normal 6 2 4 5 2 2 2" xfId="4509" xr:uid="{6C1D6B54-8518-40F8-A760-49B3EB3F4D0C}"/>
    <cellStyle name="Normal 6 2 4 5 2 2 3" xfId="6841" xr:uid="{B748F1CB-A404-4CF4-A013-507A8EB5FD8D}"/>
    <cellStyle name="Normal 6 2 4 5 2 3" xfId="3339" xr:uid="{EC2D7B40-FBCA-4108-ADB9-28075F291077}"/>
    <cellStyle name="Normal 6 2 4 5 2 4" xfId="5673" xr:uid="{3080C024-F846-4376-BCEF-D6F6916F37EF}"/>
    <cellStyle name="Normal 6 2 4 5 3" xfId="1583" xr:uid="{8DCE4DFE-87C1-4B0F-9485-48C987E9B766}"/>
    <cellStyle name="Normal 6 2 4 5 3 2" xfId="3926" xr:uid="{AD72D3D0-9CD2-4CB6-964D-5D9DAD15A52C}"/>
    <cellStyle name="Normal 6 2 4 5 3 3" xfId="6258" xr:uid="{172D5E7A-FE71-49D9-9A1F-68F57071D69F}"/>
    <cellStyle name="Normal 6 2 4 5 4" xfId="2756" xr:uid="{C17A5452-2F6F-4F2C-BA10-A0A28E65650C}"/>
    <cellStyle name="Normal 6 2 4 5 5" xfId="5090" xr:uid="{7BAF0D07-BC51-412B-A6BF-2891F939D647}"/>
    <cellStyle name="Normal 6 2 4 6" xfId="705" xr:uid="{30D14FB3-1096-406B-B69B-4B8A3CE60635}"/>
    <cellStyle name="Normal 6 2 4 6 2" xfId="1880" xr:uid="{235EB6F5-E578-4426-B25F-CCA8D7460FB1}"/>
    <cellStyle name="Normal 6 2 4 6 2 2" xfId="4223" xr:uid="{07336FE8-7067-417E-8A83-BC746AACF6B6}"/>
    <cellStyle name="Normal 6 2 4 6 2 3" xfId="6555" xr:uid="{E34E0F8A-2998-4D9F-B1DD-9895577B72CC}"/>
    <cellStyle name="Normal 6 2 4 6 3" xfId="3053" xr:uid="{CB51AF73-8E61-418F-87E8-A9034CA90B66}"/>
    <cellStyle name="Normal 6 2 4 6 4" xfId="5387" xr:uid="{7BD9DEA4-B608-45D3-BE3F-CD652218196D}"/>
    <cellStyle name="Normal 6 2 4 7" xfId="1297" xr:uid="{A2C5313D-CBEB-4398-89AA-0FDB722BDDAD}"/>
    <cellStyle name="Normal 6 2 4 7 2" xfId="3640" xr:uid="{193F9044-9912-41D1-B025-9B8675D66663}"/>
    <cellStyle name="Normal 6 2 4 7 3" xfId="5972" xr:uid="{C53EABF2-07EC-4A19-B226-7C31B1549F05}"/>
    <cellStyle name="Normal 6 2 4 8" xfId="2470" xr:uid="{EF5F77D3-42DE-4610-900F-E87F5079B84B}"/>
    <cellStyle name="Normal 6 2 4 9" xfId="4804" xr:uid="{E22121A1-482C-46D2-BC8A-8A3E6CDED791}"/>
    <cellStyle name="Normal 6 2 5" xfId="141" xr:uid="{0690A12B-9436-497C-A4B8-108064558C5A}"/>
    <cellStyle name="Normal 6 2 5 2" xfId="303" xr:uid="{276D59BA-8639-405F-866C-749B10594FFB}"/>
    <cellStyle name="Normal 6 2 5 2 2" xfId="589" xr:uid="{EBC9D3CA-4568-4657-AE59-33EFD8EAEF38}"/>
    <cellStyle name="Normal 6 2 5 2 2 2" xfId="1180" xr:uid="{ADEFA47E-6C56-487D-8E30-6A002A975662}"/>
    <cellStyle name="Normal 6 2 5 2 2 2 2" xfId="2355" xr:uid="{B3E583DB-FD51-4976-86A0-4ECABBFE8FF5}"/>
    <cellStyle name="Normal 6 2 5 2 2 2 2 2" xfId="4698" xr:uid="{79EA36BC-1221-48F4-9255-B5476521A964}"/>
    <cellStyle name="Normal 6 2 5 2 2 2 2 3" xfId="7030" xr:uid="{A4AABB92-4B90-47AF-8AE4-8F407AFBEFFD}"/>
    <cellStyle name="Normal 6 2 5 2 2 2 3" xfId="3528" xr:uid="{518C3F1A-E096-4C58-84B8-CEC704F96C5D}"/>
    <cellStyle name="Normal 6 2 5 2 2 2 4" xfId="5862" xr:uid="{8A09665B-DAE8-4224-BA3E-8CD652F39E88}"/>
    <cellStyle name="Normal 6 2 5 2 2 3" xfId="1772" xr:uid="{A797FF64-4DF6-4F4E-81D2-5DBE26D52E7A}"/>
    <cellStyle name="Normal 6 2 5 2 2 3 2" xfId="4115" xr:uid="{A373C27C-A8A4-4A00-9A82-02E50ED6F66A}"/>
    <cellStyle name="Normal 6 2 5 2 2 3 3" xfId="6447" xr:uid="{FD71BCE6-B144-4CE1-B6B9-9EB16AE0ACFB}"/>
    <cellStyle name="Normal 6 2 5 2 2 4" xfId="2945" xr:uid="{11EB4A76-9864-4CDA-8A64-AE38BD70837F}"/>
    <cellStyle name="Normal 6 2 5 2 2 5" xfId="5279" xr:uid="{980DB7E8-3792-459B-AD2D-40E72A3E6B27}"/>
    <cellStyle name="Normal 6 2 5 2 3" xfId="894" xr:uid="{11273F8C-E9FD-4A6F-A0A5-1ED815BFFA57}"/>
    <cellStyle name="Normal 6 2 5 2 3 2" xfId="2069" xr:uid="{F88BDD48-7231-41A4-A4C5-65A50BEBBF69}"/>
    <cellStyle name="Normal 6 2 5 2 3 2 2" xfId="4412" xr:uid="{3AFBA8C7-8C4C-478B-8AF6-9B942F4A4809}"/>
    <cellStyle name="Normal 6 2 5 2 3 2 3" xfId="6744" xr:uid="{D82F8CB6-4EA5-4C4C-84CD-701FE3A36E66}"/>
    <cellStyle name="Normal 6 2 5 2 3 3" xfId="3242" xr:uid="{2B9DEA1F-868F-4020-91EB-A21B180B2FB3}"/>
    <cellStyle name="Normal 6 2 5 2 3 4" xfId="5576" xr:uid="{F0CCC405-293A-4671-9657-0E1F1822AB48}"/>
    <cellStyle name="Normal 6 2 5 2 4" xfId="1486" xr:uid="{05D1B772-7427-4BC0-8648-199785FD172A}"/>
    <cellStyle name="Normal 6 2 5 2 4 2" xfId="3829" xr:uid="{8C89C5F8-7B3B-42CB-B495-66D7FB1330AC}"/>
    <cellStyle name="Normal 6 2 5 2 4 3" xfId="6161" xr:uid="{E67FE42F-0CC5-40BA-AD7B-F0C0CC33539E}"/>
    <cellStyle name="Normal 6 2 5 2 5" xfId="2659" xr:uid="{10D50B8C-ACBD-4F49-A346-E001CAD08A5D}"/>
    <cellStyle name="Normal 6 2 5 2 6" xfId="4993" xr:uid="{AC9AE621-F4EF-4EB5-BD7F-209D19023384}"/>
    <cellStyle name="Normal 6 2 5 3" xfId="427" xr:uid="{68D2A758-EF79-49C2-B43F-12B46481B606}"/>
    <cellStyle name="Normal 6 2 5 3 2" xfId="1018" xr:uid="{1083850F-9FCE-44CB-9AAD-ABD88F462E2F}"/>
    <cellStyle name="Normal 6 2 5 3 2 2" xfId="2193" xr:uid="{884C45E3-14A6-4BEB-BC9B-F15682BFC233}"/>
    <cellStyle name="Normal 6 2 5 3 2 2 2" xfId="4536" xr:uid="{AF1593AF-485F-4BEC-8A3E-7BDEA31954F7}"/>
    <cellStyle name="Normal 6 2 5 3 2 2 3" xfId="6868" xr:uid="{9D95484C-33C3-47F0-B091-E04DAA24199D}"/>
    <cellStyle name="Normal 6 2 5 3 2 3" xfId="3366" xr:uid="{D0997C6D-454C-41EA-8BBA-2C75F04AF74B}"/>
    <cellStyle name="Normal 6 2 5 3 2 4" xfId="5700" xr:uid="{FA975998-78F6-4436-A2FB-8AB67056FCB5}"/>
    <cellStyle name="Normal 6 2 5 3 3" xfId="1610" xr:uid="{6CF1EEDA-08CD-4463-89AE-D79B551B0AAF}"/>
    <cellStyle name="Normal 6 2 5 3 3 2" xfId="3953" xr:uid="{EFBF3F53-A1A2-4F7A-95F6-3DA28B4BBFC7}"/>
    <cellStyle name="Normal 6 2 5 3 3 3" xfId="6285" xr:uid="{F7654A6D-F98A-4ECB-B623-0337F98702D6}"/>
    <cellStyle name="Normal 6 2 5 3 4" xfId="2783" xr:uid="{83B611ED-FF67-457D-A981-032DDD2FC817}"/>
    <cellStyle name="Normal 6 2 5 3 5" xfId="5117" xr:uid="{0206FCB3-4A28-4AD9-988E-2872CE81C2F5}"/>
    <cellStyle name="Normal 6 2 5 4" xfId="732" xr:uid="{5BC5BA31-C712-4C8C-9C09-848A4D10334E}"/>
    <cellStyle name="Normal 6 2 5 4 2" xfId="1907" xr:uid="{2EF2764B-1309-48A1-A6BA-C24671C2D2EA}"/>
    <cellStyle name="Normal 6 2 5 4 2 2" xfId="4250" xr:uid="{EB8925A7-1C38-4AD5-A1A9-60457C914BEE}"/>
    <cellStyle name="Normal 6 2 5 4 2 3" xfId="6582" xr:uid="{29DA3E91-1528-442B-A719-747D79B1BCC0}"/>
    <cellStyle name="Normal 6 2 5 4 3" xfId="3080" xr:uid="{027323DB-CBAF-4FB5-9B97-B08538AA516C}"/>
    <cellStyle name="Normal 6 2 5 4 4" xfId="5414" xr:uid="{405C750E-905A-4C88-807E-5A775836314A}"/>
    <cellStyle name="Normal 6 2 5 5" xfId="1324" xr:uid="{376A5E51-6465-4707-AD6D-CA4012A6B326}"/>
    <cellStyle name="Normal 6 2 5 5 2" xfId="3667" xr:uid="{12B93242-C788-4710-8B4F-462E4C07C46E}"/>
    <cellStyle name="Normal 6 2 5 5 3" xfId="5999" xr:uid="{D601D01D-2AEB-4F43-9DE2-8C834C7BDEEB}"/>
    <cellStyle name="Normal 6 2 5 6" xfId="2497" xr:uid="{2EBDBCD5-3217-47F5-8CDF-158B25DC90FB}"/>
    <cellStyle name="Normal 6 2 5 7" xfId="4831" xr:uid="{8928D42C-1485-47FB-AC59-756F8292DAC8}"/>
    <cellStyle name="Normal 6 2 6" xfId="182" xr:uid="{56BBF182-4B5F-41C6-8FBD-0391DF1F99A1}"/>
    <cellStyle name="Normal 6 2 6 2" xfId="249" xr:uid="{236AB90E-2525-49CF-8932-94964204F7B0}"/>
    <cellStyle name="Normal 6 2 6 2 2" xfId="535" xr:uid="{639D0EBA-595E-46DF-8BE9-7A18F54A6C46}"/>
    <cellStyle name="Normal 6 2 6 2 2 2" xfId="1126" xr:uid="{F53268A0-9101-46C9-B178-DA3B59F409B4}"/>
    <cellStyle name="Normal 6 2 6 2 2 2 2" xfId="2301" xr:uid="{3357CD5D-E044-4F22-8EC9-B382DA2E3915}"/>
    <cellStyle name="Normal 6 2 6 2 2 2 2 2" xfId="4644" xr:uid="{006098F0-7CC3-4EBC-8638-DA6190177518}"/>
    <cellStyle name="Normal 6 2 6 2 2 2 2 3" xfId="6976" xr:uid="{708086FD-5FB1-4AD5-9925-F1C1D4427E73}"/>
    <cellStyle name="Normal 6 2 6 2 2 2 3" xfId="3474" xr:uid="{A5DFB8A0-53C7-4EE4-9BDB-471F7E70CB2D}"/>
    <cellStyle name="Normal 6 2 6 2 2 2 4" xfId="5808" xr:uid="{977D271F-6BEA-4FC5-9BDE-15504DFCF65A}"/>
    <cellStyle name="Normal 6 2 6 2 2 3" xfId="1718" xr:uid="{E26CF1CB-5C88-4082-999E-2F27235326A2}"/>
    <cellStyle name="Normal 6 2 6 2 2 3 2" xfId="4061" xr:uid="{74CC9489-4304-48FC-AC6D-69AE78E361D1}"/>
    <cellStyle name="Normal 6 2 6 2 2 3 3" xfId="6393" xr:uid="{C8DEE17A-4990-4888-B219-046D8CC8830C}"/>
    <cellStyle name="Normal 6 2 6 2 2 4" xfId="2891" xr:uid="{98D3A216-43C1-40E2-BF93-668B35DE3C4B}"/>
    <cellStyle name="Normal 6 2 6 2 2 5" xfId="5225" xr:uid="{5675225F-1989-4086-96B1-DCCD3E59ED2C}"/>
    <cellStyle name="Normal 6 2 6 2 3" xfId="840" xr:uid="{58AFD348-97EE-4FCE-81B7-9DC4DFE2DCF7}"/>
    <cellStyle name="Normal 6 2 6 2 3 2" xfId="2015" xr:uid="{3428E378-C32F-447C-91C3-3A3152DC4821}"/>
    <cellStyle name="Normal 6 2 6 2 3 2 2" xfId="4358" xr:uid="{DDF03AA5-74B2-4EB1-8E49-636B495BFB4C}"/>
    <cellStyle name="Normal 6 2 6 2 3 2 3" xfId="6690" xr:uid="{2998FA72-9E10-468C-B892-3AC76EAE4A97}"/>
    <cellStyle name="Normal 6 2 6 2 3 3" xfId="3188" xr:uid="{13B21541-4EC4-4D5F-960D-E0D2F9CD8CA0}"/>
    <cellStyle name="Normal 6 2 6 2 3 4" xfId="5522" xr:uid="{C48F346C-7A37-42F8-AD7C-9E4A89C151FE}"/>
    <cellStyle name="Normal 6 2 6 2 4" xfId="1432" xr:uid="{859C2255-11FE-4586-9001-9FAE33206F16}"/>
    <cellStyle name="Normal 6 2 6 2 4 2" xfId="3775" xr:uid="{F1BCEE44-FCB7-4DA8-9ACF-E7FFAF4986E8}"/>
    <cellStyle name="Normal 6 2 6 2 4 3" xfId="6107" xr:uid="{EAAABC9E-8504-450E-9CE2-D8194B14BF12}"/>
    <cellStyle name="Normal 6 2 6 2 5" xfId="2605" xr:uid="{AF3D3AFE-3D89-4083-9CF4-57A20340C120}"/>
    <cellStyle name="Normal 6 2 6 2 6" xfId="4939" xr:uid="{23FC8E14-7F3E-48C3-B44D-9A4B140B2D03}"/>
    <cellStyle name="Normal 6 2 6 3" xfId="468" xr:uid="{B4B82C8C-D31A-4855-811B-E1F1387CAF2C}"/>
    <cellStyle name="Normal 6 2 6 3 2" xfId="1059" xr:uid="{0BD328A3-863F-4A11-A6B0-AF3EB5E5A22F}"/>
    <cellStyle name="Normal 6 2 6 3 2 2" xfId="2234" xr:uid="{5A5C0E04-2526-4068-97CA-0C82CE4FDA20}"/>
    <cellStyle name="Normal 6 2 6 3 2 2 2" xfId="4577" xr:uid="{4EE3E49C-FE9E-4FFC-AA16-FAD3CF79FA62}"/>
    <cellStyle name="Normal 6 2 6 3 2 2 3" xfId="6909" xr:uid="{1CFEE1E7-734B-4811-ABDA-44DAF2AE0014}"/>
    <cellStyle name="Normal 6 2 6 3 2 3" xfId="3407" xr:uid="{AC0AAD1B-A171-415C-804F-97A6A9FA4C52}"/>
    <cellStyle name="Normal 6 2 6 3 2 4" xfId="5741" xr:uid="{19F09764-85C8-44C7-8DD9-A66D40AA5C85}"/>
    <cellStyle name="Normal 6 2 6 3 3" xfId="1651" xr:uid="{F3EB704C-C81F-4E6A-A731-FE92B8A18F6B}"/>
    <cellStyle name="Normal 6 2 6 3 3 2" xfId="3994" xr:uid="{DE760362-D9F2-4CB1-925E-8B226C818295}"/>
    <cellStyle name="Normal 6 2 6 3 3 3" xfId="6326" xr:uid="{9B66B142-C036-4E0B-88CF-E0F1A9411B48}"/>
    <cellStyle name="Normal 6 2 6 3 4" xfId="2824" xr:uid="{F4E8A1D5-0A34-4BD6-A973-B52DA7A02DAF}"/>
    <cellStyle name="Normal 6 2 6 3 5" xfId="5158" xr:uid="{860766AF-5E36-4BFF-99D7-3D6DACECA213}"/>
    <cellStyle name="Normal 6 2 6 4" xfId="773" xr:uid="{3507B8A3-3F57-4ED3-979F-12B241A4882A}"/>
    <cellStyle name="Normal 6 2 6 4 2" xfId="1948" xr:uid="{3A68D447-F60A-435A-85C3-F4EE456A9E94}"/>
    <cellStyle name="Normal 6 2 6 4 2 2" xfId="4291" xr:uid="{A1CCA1CA-5E7E-4812-AB71-4098964BBF82}"/>
    <cellStyle name="Normal 6 2 6 4 2 3" xfId="6623" xr:uid="{56EC23ED-F88D-4517-887D-339B5B3E7A18}"/>
    <cellStyle name="Normal 6 2 6 4 3" xfId="3121" xr:uid="{5CF02EB7-E380-4F76-ADE2-E7521CD89887}"/>
    <cellStyle name="Normal 6 2 6 4 4" xfId="5455" xr:uid="{C099EC5A-9349-4D44-B5A7-A4DCDE7703E3}"/>
    <cellStyle name="Normal 6 2 6 5" xfId="1365" xr:uid="{82845228-FDCA-4E17-B7A4-904265CD593E}"/>
    <cellStyle name="Normal 6 2 6 5 2" xfId="3708" xr:uid="{E8CF275A-E584-4D54-952D-54783E1CE8A3}"/>
    <cellStyle name="Normal 6 2 6 5 3" xfId="6040" xr:uid="{A67E5372-5EB4-4FD8-AC05-33C2B9C27572}"/>
    <cellStyle name="Normal 6 2 6 6" xfId="2538" xr:uid="{2311C809-02A8-4578-94B6-1FD8322008AA}"/>
    <cellStyle name="Normal 6 2 6 7" xfId="4872" xr:uid="{A132A061-3001-447F-A41E-60D22CE9074A}"/>
    <cellStyle name="Normal 6 2 7" xfId="342" xr:uid="{DABA3183-7E30-48D6-9421-2E231F6E026E}"/>
    <cellStyle name="Normal 6 2 7 2" xfId="628" xr:uid="{CA2CA116-62E2-4B89-83EC-AF73F3DCEE23}"/>
    <cellStyle name="Normal 6 2 7 2 2" xfId="1219" xr:uid="{6CEC448B-A939-47CC-B406-BC2BF36360C0}"/>
    <cellStyle name="Normal 6 2 7 2 2 2" xfId="2394" xr:uid="{251272C4-72D5-4998-B737-8057CD8ED17A}"/>
    <cellStyle name="Normal 6 2 7 2 2 2 2" xfId="4737" xr:uid="{20AE22A5-2CB5-4D82-948F-9F2C8DF59624}"/>
    <cellStyle name="Normal 6 2 7 2 2 2 3" xfId="7069" xr:uid="{B53AA385-C753-4066-A8F4-706190B934A1}"/>
    <cellStyle name="Normal 6 2 7 2 2 3" xfId="3567" xr:uid="{55BAFE5D-DEF5-46D9-B40D-84F4657FFC94}"/>
    <cellStyle name="Normal 6 2 7 2 2 4" xfId="5901" xr:uid="{C295DCD8-4C40-4C56-A4CD-6255C006028D}"/>
    <cellStyle name="Normal 6 2 7 2 3" xfId="1811" xr:uid="{0E7E6330-2221-4ECF-81A4-979D3C752C5B}"/>
    <cellStyle name="Normal 6 2 7 2 3 2" xfId="4154" xr:uid="{E19F2172-5CDA-41BE-ACE7-B4B99E49BDDF}"/>
    <cellStyle name="Normal 6 2 7 2 3 3" xfId="6486" xr:uid="{327AA14A-6703-4598-A0A2-D51E02C90BC8}"/>
    <cellStyle name="Normal 6 2 7 2 4" xfId="2984" xr:uid="{07FD6F68-7877-4AE3-93F0-A887F888C8AC}"/>
    <cellStyle name="Normal 6 2 7 2 5" xfId="5318" xr:uid="{AE51709A-E234-4264-BA75-D2B387B36092}"/>
    <cellStyle name="Normal 6 2 7 3" xfId="933" xr:uid="{B9AA6763-65A2-4A26-9163-7EB6F3B9F5A0}"/>
    <cellStyle name="Normal 6 2 7 3 2" xfId="2108" xr:uid="{B9636F17-079C-4FB1-BA4F-D94EEFFCFA62}"/>
    <cellStyle name="Normal 6 2 7 3 2 2" xfId="4451" xr:uid="{542D5CDC-1963-4156-ABBB-CDAC1C317424}"/>
    <cellStyle name="Normal 6 2 7 3 2 3" xfId="6783" xr:uid="{EF6168BC-5529-4295-8456-13166A1AFA2F}"/>
    <cellStyle name="Normal 6 2 7 3 3" xfId="3281" xr:uid="{4D6BA898-F7A1-4E86-BE9C-E0F3E2D3D95F}"/>
    <cellStyle name="Normal 6 2 7 3 4" xfId="5615" xr:uid="{35922E2B-F564-4971-BD14-A61BA2D5D12B}"/>
    <cellStyle name="Normal 6 2 7 4" xfId="1525" xr:uid="{AE45EBC8-C1C6-4500-AF72-650450835175}"/>
    <cellStyle name="Normal 6 2 7 4 2" xfId="3868" xr:uid="{113036BA-3289-4713-9D64-9CECDEC007EA}"/>
    <cellStyle name="Normal 6 2 7 4 3" xfId="6200" xr:uid="{4953CE95-DC5B-42E5-81DB-1D1A6E28D438}"/>
    <cellStyle name="Normal 6 2 7 5" xfId="2698" xr:uid="{D729B031-2D77-4FF5-9300-02B85211823F}"/>
    <cellStyle name="Normal 6 2 7 6" xfId="5032" xr:uid="{A77AB203-6D40-466C-A5F8-F77A0F1E5C94}"/>
    <cellStyle name="Normal 6 2 8" xfId="208" xr:uid="{31C1B868-0AB2-4E23-BCA8-C9A7C33352F6}"/>
    <cellStyle name="Normal 6 2 8 2" xfId="494" xr:uid="{DFDCF024-BB53-46C2-9C15-03F1C4118177}"/>
    <cellStyle name="Normal 6 2 8 2 2" xfId="1085" xr:uid="{025CAD02-D0ED-4FE8-8F85-96FADF8F5EAE}"/>
    <cellStyle name="Normal 6 2 8 2 2 2" xfId="2260" xr:uid="{86197A89-0447-491A-9DAC-8B85662FBF82}"/>
    <cellStyle name="Normal 6 2 8 2 2 2 2" xfId="4603" xr:uid="{4BE37221-C37D-4DFC-A6DD-C97D8E2A4233}"/>
    <cellStyle name="Normal 6 2 8 2 2 2 3" xfId="6935" xr:uid="{5CC621C9-33B3-44F5-AB07-44FE986FB05A}"/>
    <cellStyle name="Normal 6 2 8 2 2 3" xfId="3433" xr:uid="{474CA19E-D9B8-4C67-9CA6-FDF5B9DF585C}"/>
    <cellStyle name="Normal 6 2 8 2 2 4" xfId="5767" xr:uid="{A9C7CEE5-E4F2-4EEF-BEC1-DC13D28DA691}"/>
    <cellStyle name="Normal 6 2 8 2 3" xfId="1677" xr:uid="{9F42879C-7111-432B-AB9F-35FCCC478400}"/>
    <cellStyle name="Normal 6 2 8 2 3 2" xfId="4020" xr:uid="{B85E2AF5-F818-4B6C-BA27-7795F09C7E89}"/>
    <cellStyle name="Normal 6 2 8 2 3 3" xfId="6352" xr:uid="{D0F20011-B26A-41E8-9C64-1787F2E48B26}"/>
    <cellStyle name="Normal 6 2 8 2 4" xfId="2850" xr:uid="{A2A76528-D8C1-4C02-B342-5A89857D5AA7}"/>
    <cellStyle name="Normal 6 2 8 2 5" xfId="5184" xr:uid="{535F2CAA-36FC-4E2A-8F27-EE26CC367A54}"/>
    <cellStyle name="Normal 6 2 8 3" xfId="799" xr:uid="{F1F33CAA-0C88-4175-BB9B-6AF3C0E21E1D}"/>
    <cellStyle name="Normal 6 2 8 3 2" xfId="1974" xr:uid="{AC8507BC-56B7-4A77-B813-97FF4E43EB97}"/>
    <cellStyle name="Normal 6 2 8 3 2 2" xfId="4317" xr:uid="{DAD2E12F-4F2B-4CF1-BED4-628AABBD1743}"/>
    <cellStyle name="Normal 6 2 8 3 2 3" xfId="6649" xr:uid="{E7389ABA-5A74-4D3A-9C27-70AE1D1F5CBD}"/>
    <cellStyle name="Normal 6 2 8 3 3" xfId="3147" xr:uid="{BA4F3A96-6747-4B20-A5FF-203782C0C65D}"/>
    <cellStyle name="Normal 6 2 8 3 4" xfId="5481" xr:uid="{860496FF-FCBF-4EFB-8249-A0287AA212C7}"/>
    <cellStyle name="Normal 6 2 8 4" xfId="1391" xr:uid="{BD7AE0A2-8034-451D-9111-AB04700319E3}"/>
    <cellStyle name="Normal 6 2 8 4 2" xfId="3734" xr:uid="{4A3B8EF3-F98C-4C7C-BF6C-13E5CB36972C}"/>
    <cellStyle name="Normal 6 2 8 4 3" xfId="6066" xr:uid="{B3521DA5-77A9-4DA3-B30A-95B1FC420B25}"/>
    <cellStyle name="Normal 6 2 8 5" xfId="2564" xr:uid="{2ECDEBA0-AF91-4D18-97C5-5E6D9F36EDD6}"/>
    <cellStyle name="Normal 6 2 8 6" xfId="4898" xr:uid="{8A514895-08EC-4568-9B16-B474F8685213}"/>
    <cellStyle name="Normal 6 2 9" xfId="373" xr:uid="{50D4BBC5-8F42-496B-82C8-264AF7B63A39}"/>
    <cellStyle name="Normal 6 2 9 2" xfId="964" xr:uid="{D3E452B5-3FFC-4F63-B16D-83B8BEE4412E}"/>
    <cellStyle name="Normal 6 2 9 2 2" xfId="2139" xr:uid="{8FC7999E-AD42-49F8-B666-DCD88D5881FF}"/>
    <cellStyle name="Normal 6 2 9 2 2 2" xfId="4482" xr:uid="{441EAE92-B43A-41EB-BEF9-E9FBA7628A13}"/>
    <cellStyle name="Normal 6 2 9 2 2 3" xfId="6814" xr:uid="{FD90A7BC-A420-4BA8-B2FD-6F5D2EE4C605}"/>
    <cellStyle name="Normal 6 2 9 2 3" xfId="3312" xr:uid="{F4D818D8-19AC-4C96-866A-C24EA06743FE}"/>
    <cellStyle name="Normal 6 2 9 2 4" xfId="5646" xr:uid="{4F00EE02-0760-479A-B54E-0D9104609247}"/>
    <cellStyle name="Normal 6 2 9 3" xfId="1556" xr:uid="{D94D9B8B-CE19-499B-9F65-E7A94B93EDE2}"/>
    <cellStyle name="Normal 6 2 9 3 2" xfId="3899" xr:uid="{E3F66C9D-24F6-4F22-B019-8EEDDCA0ED0A}"/>
    <cellStyle name="Normal 6 2 9 3 3" xfId="6231" xr:uid="{35BD04AD-0E04-4763-976A-AC8A652DE0FC}"/>
    <cellStyle name="Normal 6 2 9 4" xfId="2729" xr:uid="{27516999-FEF6-408A-BD30-370877FDC2A2}"/>
    <cellStyle name="Normal 6 2 9 5" xfId="5063" xr:uid="{DAAC59BC-0357-443A-A4CB-F5B15A3BE38A}"/>
    <cellStyle name="Normal 6 3" xfId="90" xr:uid="{E93080BF-7FEE-4591-8C8E-06321658B5DF}"/>
    <cellStyle name="Normal 6 3 10" xfId="1273" xr:uid="{CCA14F07-209A-48C0-8EF0-967468D80264}"/>
    <cellStyle name="Normal 6 3 10 2" xfId="3616" xr:uid="{023FAF4D-17CD-49BB-8BFC-CBA14A621DC5}"/>
    <cellStyle name="Normal 6 3 10 3" xfId="5948" xr:uid="{A80FB9EF-4891-4F04-9F6D-8E339ABC071F}"/>
    <cellStyle name="Normal 6 3 11" xfId="2446" xr:uid="{971A3640-4FB0-48BA-B236-20CA9B691809}"/>
    <cellStyle name="Normal 6 3 12" xfId="4780" xr:uid="{FAE996F1-5978-422D-922B-4062B63F7AD6}"/>
    <cellStyle name="Normal 6 3 2" xfId="103" xr:uid="{3B6A5C0E-1BA1-4F6F-BB3F-7F5D6A8B7F60}"/>
    <cellStyle name="Normal 6 3 2 10" xfId="2459" xr:uid="{A7D429AD-36CB-402E-ADFD-C19C16B59C3E}"/>
    <cellStyle name="Normal 6 3 2 11" xfId="4793" xr:uid="{1BD9C304-4B99-43FF-804B-E3E3F5760596}"/>
    <cellStyle name="Normal 6 3 2 2" xfId="130" xr:uid="{ABEFF26D-3386-40EE-807F-D370B9A206D7}"/>
    <cellStyle name="Normal 6 3 2 2 2" xfId="292" xr:uid="{7B2950BF-A8A7-409D-9E97-F62C7CBD457F}"/>
    <cellStyle name="Normal 6 3 2 2 2 2" xfId="578" xr:uid="{9700BA2B-363E-4896-8CEE-3A987DF4F0BA}"/>
    <cellStyle name="Normal 6 3 2 2 2 2 2" xfId="1169" xr:uid="{267A1B94-8ECC-431D-A51D-69F481B3DCDB}"/>
    <cellStyle name="Normal 6 3 2 2 2 2 2 2" xfId="2344" xr:uid="{072A1CBB-B1EA-459A-BC0D-555EFEF3954D}"/>
    <cellStyle name="Normal 6 3 2 2 2 2 2 2 2" xfId="4687" xr:uid="{D3F68774-57A1-4D4C-A062-9B8EDACA7F3F}"/>
    <cellStyle name="Normal 6 3 2 2 2 2 2 2 3" xfId="7019" xr:uid="{811421E7-8CC8-425E-91DA-5EF82C414333}"/>
    <cellStyle name="Normal 6 3 2 2 2 2 2 3" xfId="3517" xr:uid="{25E971E6-7685-4693-B2C9-96C4912D9BC1}"/>
    <cellStyle name="Normal 6 3 2 2 2 2 2 4" xfId="5851" xr:uid="{391047BD-0EA1-4374-842D-756EC2228434}"/>
    <cellStyle name="Normal 6 3 2 2 2 2 3" xfId="1761" xr:uid="{287DDB22-5CB5-4397-9CBD-DDFEC7451248}"/>
    <cellStyle name="Normal 6 3 2 2 2 2 3 2" xfId="4104" xr:uid="{16D35A24-53FA-4455-AAA4-94D217325AF0}"/>
    <cellStyle name="Normal 6 3 2 2 2 2 3 3" xfId="6436" xr:uid="{BCCE80AB-5A60-4FF7-9DEA-779642E4AA01}"/>
    <cellStyle name="Normal 6 3 2 2 2 2 4" xfId="2934" xr:uid="{D78B9221-99A9-4A3B-8BF5-70A33EAB2660}"/>
    <cellStyle name="Normal 6 3 2 2 2 2 5" xfId="5268" xr:uid="{97C177BE-AB19-4707-A4A5-BCE443198288}"/>
    <cellStyle name="Normal 6 3 2 2 2 3" xfId="883" xr:uid="{A61EE0AA-4575-4E31-B974-2EECA2DD58C1}"/>
    <cellStyle name="Normal 6 3 2 2 2 3 2" xfId="2058" xr:uid="{E5A54185-781B-40C6-A7BD-23035498E966}"/>
    <cellStyle name="Normal 6 3 2 2 2 3 2 2" xfId="4401" xr:uid="{6EB899CD-4941-41A7-9833-2E1A80DF13E4}"/>
    <cellStyle name="Normal 6 3 2 2 2 3 2 3" xfId="6733" xr:uid="{4A9259D9-C3EF-40A7-8145-5B07A93C4490}"/>
    <cellStyle name="Normal 6 3 2 2 2 3 3" xfId="3231" xr:uid="{EDA7AEDD-4D3C-437D-AE4A-F89FD7E8F6E2}"/>
    <cellStyle name="Normal 6 3 2 2 2 3 4" xfId="5565" xr:uid="{57DC03AB-069F-47D4-914F-02C6A507489C}"/>
    <cellStyle name="Normal 6 3 2 2 2 4" xfId="1475" xr:uid="{705273D7-D464-42C2-92AE-56020A9A2AED}"/>
    <cellStyle name="Normal 6 3 2 2 2 4 2" xfId="3818" xr:uid="{5374C9A1-89DA-4F71-A010-86EFD1D16A34}"/>
    <cellStyle name="Normal 6 3 2 2 2 4 3" xfId="6150" xr:uid="{AEE17146-B659-4442-8DA1-002A07FF2979}"/>
    <cellStyle name="Normal 6 3 2 2 2 5" xfId="2648" xr:uid="{694556A1-604A-4106-B452-4CEB1B7698F6}"/>
    <cellStyle name="Normal 6 3 2 2 2 6" xfId="4982" xr:uid="{7196E0AA-64B0-47FA-BC4F-60C3D33B99F6}"/>
    <cellStyle name="Normal 6 3 2 2 3" xfId="416" xr:uid="{2CEDB4A3-10AA-4C75-979E-FD5215206BF2}"/>
    <cellStyle name="Normal 6 3 2 2 3 2" xfId="1007" xr:uid="{07CBDF59-F153-447F-B47A-718FFF1F73AB}"/>
    <cellStyle name="Normal 6 3 2 2 3 2 2" xfId="2182" xr:uid="{D7141754-6AB4-4924-8BF1-1C79E64237C2}"/>
    <cellStyle name="Normal 6 3 2 2 3 2 2 2" xfId="4525" xr:uid="{AF00C3FA-E74A-454D-B9C0-F71D5D8C9125}"/>
    <cellStyle name="Normal 6 3 2 2 3 2 2 3" xfId="6857" xr:uid="{D3D51146-EB71-4F0C-8B6D-7775789FEC22}"/>
    <cellStyle name="Normal 6 3 2 2 3 2 3" xfId="3355" xr:uid="{6C65BCC2-9FFB-4717-A20B-5D5792E56F2B}"/>
    <cellStyle name="Normal 6 3 2 2 3 2 4" xfId="5689" xr:uid="{B82EE4F3-2CB0-4C18-9363-C6A23973706F}"/>
    <cellStyle name="Normal 6 3 2 2 3 3" xfId="1599" xr:uid="{68794D15-7A9C-445C-B83C-D0462BE76144}"/>
    <cellStyle name="Normal 6 3 2 2 3 3 2" xfId="3942" xr:uid="{43E438B6-8985-45D3-9223-DD94C5F86329}"/>
    <cellStyle name="Normal 6 3 2 2 3 3 3" xfId="6274" xr:uid="{437B92C6-19C2-45B4-A796-4E46D1BC8218}"/>
    <cellStyle name="Normal 6 3 2 2 3 4" xfId="2772" xr:uid="{1139C083-D386-4305-BC91-0BE8F6BB9B2D}"/>
    <cellStyle name="Normal 6 3 2 2 3 5" xfId="5106" xr:uid="{63398FD6-8224-4186-BC1C-C23690CAE97E}"/>
    <cellStyle name="Normal 6 3 2 2 4" xfId="721" xr:uid="{C3343004-6667-4EE3-8F12-AA56C518EA28}"/>
    <cellStyle name="Normal 6 3 2 2 4 2" xfId="1896" xr:uid="{6B230DFE-4FBA-44BE-82D1-6D4214A88C72}"/>
    <cellStyle name="Normal 6 3 2 2 4 2 2" xfId="4239" xr:uid="{9EE50F13-EFD1-492B-AD64-38342FF06AE1}"/>
    <cellStyle name="Normal 6 3 2 2 4 2 3" xfId="6571" xr:uid="{BDF4341B-2F32-4070-8A24-ABFE0016F75B}"/>
    <cellStyle name="Normal 6 3 2 2 4 3" xfId="3069" xr:uid="{C5565D2F-6953-4C1D-8C11-2685EBC4DA9B}"/>
    <cellStyle name="Normal 6 3 2 2 4 4" xfId="5403" xr:uid="{7F47281A-8EA3-458A-882E-D10436CA9D73}"/>
    <cellStyle name="Normal 6 3 2 2 5" xfId="1313" xr:uid="{013CBEC9-C441-41F7-9972-D196C79AC2CF}"/>
    <cellStyle name="Normal 6 3 2 2 5 2" xfId="3656" xr:uid="{908FF110-B12D-4EB1-8C61-DD2D34A9C2BE}"/>
    <cellStyle name="Normal 6 3 2 2 5 3" xfId="5988" xr:uid="{42EB36FE-7477-4060-AA4C-45D22F35C77A}"/>
    <cellStyle name="Normal 6 3 2 2 6" xfId="2486" xr:uid="{3556D4D2-D3BD-4A79-A2CD-D4D9766E819F}"/>
    <cellStyle name="Normal 6 3 2 2 7" xfId="4820" xr:uid="{1DFC6579-AABD-425F-9508-C6F8C0C1CAE8}"/>
    <cellStyle name="Normal 6 3 2 3" xfId="171" xr:uid="{A298398D-11DC-41D6-8265-B13C8D5122AD}"/>
    <cellStyle name="Normal 6 3 2 3 2" xfId="333" xr:uid="{AAA85568-C5E5-4394-AF34-5881B92035BC}"/>
    <cellStyle name="Normal 6 3 2 3 2 2" xfId="619" xr:uid="{A3735197-C52D-4717-A798-5DD67EDC2F19}"/>
    <cellStyle name="Normal 6 3 2 3 2 2 2" xfId="1210" xr:uid="{DB7CFBA2-6386-44BF-B932-D306B8261722}"/>
    <cellStyle name="Normal 6 3 2 3 2 2 2 2" xfId="2385" xr:uid="{4B5D91A7-D684-45EC-B103-11D6468F6ACC}"/>
    <cellStyle name="Normal 6 3 2 3 2 2 2 2 2" xfId="4728" xr:uid="{6F684607-1A48-4E0E-9C8C-75DC0D4C5742}"/>
    <cellStyle name="Normal 6 3 2 3 2 2 2 2 3" xfId="7060" xr:uid="{9485C3BB-CA6E-443C-B1D8-5B4D75B8D5C6}"/>
    <cellStyle name="Normal 6 3 2 3 2 2 2 3" xfId="3558" xr:uid="{7BBFC585-3DFA-41C5-BC6B-6E570B67FA27}"/>
    <cellStyle name="Normal 6 3 2 3 2 2 2 4" xfId="5892" xr:uid="{65C3B942-FA2B-4DFB-B897-BF190656738F}"/>
    <cellStyle name="Normal 6 3 2 3 2 2 3" xfId="1802" xr:uid="{82BA5E36-57A6-4E1D-B077-B35451ACC048}"/>
    <cellStyle name="Normal 6 3 2 3 2 2 3 2" xfId="4145" xr:uid="{14938E1D-B53A-4A93-9C72-875989622638}"/>
    <cellStyle name="Normal 6 3 2 3 2 2 3 3" xfId="6477" xr:uid="{FD8DCF99-2004-44FD-AE1B-4AE16B4831CF}"/>
    <cellStyle name="Normal 6 3 2 3 2 2 4" xfId="2975" xr:uid="{D41F5843-4537-421A-A48E-387A990FA349}"/>
    <cellStyle name="Normal 6 3 2 3 2 2 5" xfId="5309" xr:uid="{17C7AC4A-594C-4B63-AF6C-EE4860A9C46F}"/>
    <cellStyle name="Normal 6 3 2 3 2 3" xfId="924" xr:uid="{3D4C35C6-0E4B-4F76-862D-8A1097578A7A}"/>
    <cellStyle name="Normal 6 3 2 3 2 3 2" xfId="2099" xr:uid="{370E6D40-1068-4E81-B0C2-84700117943D}"/>
    <cellStyle name="Normal 6 3 2 3 2 3 2 2" xfId="4442" xr:uid="{9FA7987B-E8F1-426D-940E-18C48A580E97}"/>
    <cellStyle name="Normal 6 3 2 3 2 3 2 3" xfId="6774" xr:uid="{BD72F38F-A632-4390-B6DA-9B9BEB9F0D3E}"/>
    <cellStyle name="Normal 6 3 2 3 2 3 3" xfId="3272" xr:uid="{F31CCC81-9D69-441F-A94A-416BA13366D9}"/>
    <cellStyle name="Normal 6 3 2 3 2 3 4" xfId="5606" xr:uid="{FA6B9D49-CBCF-4AB1-9F66-E583DEBE4E19}"/>
    <cellStyle name="Normal 6 3 2 3 2 4" xfId="1516" xr:uid="{681D79A5-AD7B-4732-B8BD-A89F2DB69DB9}"/>
    <cellStyle name="Normal 6 3 2 3 2 4 2" xfId="3859" xr:uid="{2174283B-BD54-476C-9C81-46883D7D1122}"/>
    <cellStyle name="Normal 6 3 2 3 2 4 3" xfId="6191" xr:uid="{F3C29BF3-3E37-4D0A-BEB6-E97D5C4CF58B}"/>
    <cellStyle name="Normal 6 3 2 3 2 5" xfId="2689" xr:uid="{6C37DDBC-1AD4-4EC3-9D1F-A8120E2CB6FA}"/>
    <cellStyle name="Normal 6 3 2 3 2 6" xfId="5023" xr:uid="{24B0B3BF-A2E6-49E5-BD8E-7F874BCA9F01}"/>
    <cellStyle name="Normal 6 3 2 3 3" xfId="457" xr:uid="{7B55C1F1-4A82-4AB4-8B16-0021B5A97228}"/>
    <cellStyle name="Normal 6 3 2 3 3 2" xfId="1048" xr:uid="{5AA3BA37-91D5-4DFD-91B9-C5A71C86665D}"/>
    <cellStyle name="Normal 6 3 2 3 3 2 2" xfId="2223" xr:uid="{57A9DAEF-CD5E-4472-AEA2-55837F83A4DE}"/>
    <cellStyle name="Normal 6 3 2 3 3 2 2 2" xfId="4566" xr:uid="{4588EC9D-E01C-4B58-959D-250476F0EF55}"/>
    <cellStyle name="Normal 6 3 2 3 3 2 2 3" xfId="6898" xr:uid="{03290AAB-92BA-43FB-86EC-68DC71B403B4}"/>
    <cellStyle name="Normal 6 3 2 3 3 2 3" xfId="3396" xr:uid="{026EA511-9D66-4E20-B470-1386919650C0}"/>
    <cellStyle name="Normal 6 3 2 3 3 2 4" xfId="5730" xr:uid="{E84AF3ED-82CD-45B7-A661-1DB173E082AA}"/>
    <cellStyle name="Normal 6 3 2 3 3 3" xfId="1640" xr:uid="{6E939848-79BB-42DA-9253-6EB639248D2A}"/>
    <cellStyle name="Normal 6 3 2 3 3 3 2" xfId="3983" xr:uid="{9609DFBC-9159-4B26-81D8-8C53DF353BCE}"/>
    <cellStyle name="Normal 6 3 2 3 3 3 3" xfId="6315" xr:uid="{3FA12DBC-EA9F-4598-B41A-F7C1AA4BE0EB}"/>
    <cellStyle name="Normal 6 3 2 3 3 4" xfId="2813" xr:uid="{E07EF1FF-2B24-4225-8207-BC5AE8B69529}"/>
    <cellStyle name="Normal 6 3 2 3 3 5" xfId="5147" xr:uid="{9CAB49F8-47EE-4FA1-B034-5167CF71C28D}"/>
    <cellStyle name="Normal 6 3 2 3 4" xfId="762" xr:uid="{20B85DEC-6235-4C5E-AE9D-23796AD61179}"/>
    <cellStyle name="Normal 6 3 2 3 4 2" xfId="1937" xr:uid="{DD69A99E-7C65-4052-86C5-C2C0AE1D980C}"/>
    <cellStyle name="Normal 6 3 2 3 4 2 2" xfId="4280" xr:uid="{D21AEAC4-3E7F-4D2D-947E-1484E1BF0468}"/>
    <cellStyle name="Normal 6 3 2 3 4 2 3" xfId="6612" xr:uid="{42FE0BB5-8744-496F-B883-B301A2A21DA3}"/>
    <cellStyle name="Normal 6 3 2 3 4 3" xfId="3110" xr:uid="{5730F092-EA14-4181-B30F-2B92E15ABA3F}"/>
    <cellStyle name="Normal 6 3 2 3 4 4" xfId="5444" xr:uid="{A8043A6E-CFB0-4D7D-B50A-375BA3123AC1}"/>
    <cellStyle name="Normal 6 3 2 3 5" xfId="1354" xr:uid="{CCC1AFE4-5B98-4945-8095-ED9641F49A63}"/>
    <cellStyle name="Normal 6 3 2 3 5 2" xfId="3697" xr:uid="{B3200D41-2817-4D6B-9B36-750172E19292}"/>
    <cellStyle name="Normal 6 3 2 3 5 3" xfId="6029" xr:uid="{93802F03-9987-425B-8FC2-17E06C1E4F01}"/>
    <cellStyle name="Normal 6 3 2 3 6" xfId="2527" xr:uid="{09B30198-D6D1-434C-96AE-EA863C164485}"/>
    <cellStyle name="Normal 6 3 2 3 7" xfId="4861" xr:uid="{C763DAC6-EFB8-4FB7-8472-64FBB252E00E}"/>
    <cellStyle name="Normal 6 3 2 4" xfId="198" xr:uid="{54954C73-2724-4468-9E9A-67CF68765180}"/>
    <cellStyle name="Normal 6 3 2 4 2" xfId="265" xr:uid="{3CCE7C0E-3605-477A-9B37-B9F0E9BF509C}"/>
    <cellStyle name="Normal 6 3 2 4 2 2" xfId="551" xr:uid="{98B7A0B6-F635-4E15-A7DF-B35D54A6B7B3}"/>
    <cellStyle name="Normal 6 3 2 4 2 2 2" xfId="1142" xr:uid="{2EB03EFE-F83F-4B5F-9E0D-F59F3E19625A}"/>
    <cellStyle name="Normal 6 3 2 4 2 2 2 2" xfId="2317" xr:uid="{8F0834BA-2152-4768-B3B7-5374A6BF8A0B}"/>
    <cellStyle name="Normal 6 3 2 4 2 2 2 2 2" xfId="4660" xr:uid="{3C64A9D2-BB14-4945-9A7C-40B2F75AA5A6}"/>
    <cellStyle name="Normal 6 3 2 4 2 2 2 2 3" xfId="6992" xr:uid="{C452DF3A-063D-45DC-A67A-4D60FF132B3B}"/>
    <cellStyle name="Normal 6 3 2 4 2 2 2 3" xfId="3490" xr:uid="{9051FC55-A3C8-4548-A5B8-D9DED8884047}"/>
    <cellStyle name="Normal 6 3 2 4 2 2 2 4" xfId="5824" xr:uid="{A3275208-F2AD-49F7-97FE-D2B89FDA7A28}"/>
    <cellStyle name="Normal 6 3 2 4 2 2 3" xfId="1734" xr:uid="{E8FA1890-773A-4499-B88F-CB6663881456}"/>
    <cellStyle name="Normal 6 3 2 4 2 2 3 2" xfId="4077" xr:uid="{E4E7BCD0-F34E-4F55-91B2-9D5556B6CE1B}"/>
    <cellStyle name="Normal 6 3 2 4 2 2 3 3" xfId="6409" xr:uid="{2D8A4D23-7710-456E-B8DA-7E0F8FF2FB5B}"/>
    <cellStyle name="Normal 6 3 2 4 2 2 4" xfId="2907" xr:uid="{5FB1E8E0-27A6-49FE-A47D-8F68E509D90D}"/>
    <cellStyle name="Normal 6 3 2 4 2 2 5" xfId="5241" xr:uid="{9B9C3EC7-3292-4642-B4CB-085D44FBF652}"/>
    <cellStyle name="Normal 6 3 2 4 2 3" xfId="856" xr:uid="{0EE20118-7261-4D78-BC43-7C8A55A1E429}"/>
    <cellStyle name="Normal 6 3 2 4 2 3 2" xfId="2031" xr:uid="{C7F413E0-659E-4CD3-8BD5-A521518FB384}"/>
    <cellStyle name="Normal 6 3 2 4 2 3 2 2" xfId="4374" xr:uid="{32B8DEA8-EA80-49E7-9BA1-A212F1BCE8DC}"/>
    <cellStyle name="Normal 6 3 2 4 2 3 2 3" xfId="6706" xr:uid="{2BC99207-71EE-4895-A1A9-AC43350292EF}"/>
    <cellStyle name="Normal 6 3 2 4 2 3 3" xfId="3204" xr:uid="{A3E2C61F-A094-47C3-A807-FA1080FBAAD3}"/>
    <cellStyle name="Normal 6 3 2 4 2 3 4" xfId="5538" xr:uid="{E756B5A2-C187-444D-8199-2B22E4E17797}"/>
    <cellStyle name="Normal 6 3 2 4 2 4" xfId="1448" xr:uid="{59B4DD79-46E3-452A-9195-0A229CC638A9}"/>
    <cellStyle name="Normal 6 3 2 4 2 4 2" xfId="3791" xr:uid="{C608C200-A86C-4E44-AA65-44B4D5FEC1C1}"/>
    <cellStyle name="Normal 6 3 2 4 2 4 3" xfId="6123" xr:uid="{BE45389D-38F6-4E73-8351-BFFEE51F830D}"/>
    <cellStyle name="Normal 6 3 2 4 2 5" xfId="2621" xr:uid="{73515E71-C82A-4D82-94D9-24774CD80CFA}"/>
    <cellStyle name="Normal 6 3 2 4 2 6" xfId="4955" xr:uid="{3B44C96F-A3BB-47FE-AD12-651986B54192}"/>
    <cellStyle name="Normal 6 3 2 4 3" xfId="484" xr:uid="{B788F832-381E-4296-8423-10C5A9ACF2DE}"/>
    <cellStyle name="Normal 6 3 2 4 3 2" xfId="1075" xr:uid="{C9DC8093-8470-4977-89D4-9302505B4883}"/>
    <cellStyle name="Normal 6 3 2 4 3 2 2" xfId="2250" xr:uid="{170872E6-7F2B-44FE-9EC4-E192BB1631EB}"/>
    <cellStyle name="Normal 6 3 2 4 3 2 2 2" xfId="4593" xr:uid="{24266FC6-C5C6-4C1C-B2C5-B855D67F58C8}"/>
    <cellStyle name="Normal 6 3 2 4 3 2 2 3" xfId="6925" xr:uid="{012A7AD2-C9DF-4E07-B4C4-2305F0F57687}"/>
    <cellStyle name="Normal 6 3 2 4 3 2 3" xfId="3423" xr:uid="{EC1CDA81-79C8-4C9A-AD40-B3EEDE39ED39}"/>
    <cellStyle name="Normal 6 3 2 4 3 2 4" xfId="5757" xr:uid="{B5AC2F26-CC5E-4A20-9980-572F9A7507BD}"/>
    <cellStyle name="Normal 6 3 2 4 3 3" xfId="1667" xr:uid="{452C9874-A2CC-4D49-BC56-18ADCD62145B}"/>
    <cellStyle name="Normal 6 3 2 4 3 3 2" xfId="4010" xr:uid="{D9D1D154-6282-46D4-ACEA-EB8C791ABEFB}"/>
    <cellStyle name="Normal 6 3 2 4 3 3 3" xfId="6342" xr:uid="{66D1326E-3774-4BC5-BE4D-03E60333294F}"/>
    <cellStyle name="Normal 6 3 2 4 3 4" xfId="2840" xr:uid="{B96979BC-D5F2-42BA-8647-A0BEBB2F4580}"/>
    <cellStyle name="Normal 6 3 2 4 3 5" xfId="5174" xr:uid="{4AA00FD6-3E6E-49C5-B016-414E96E431CF}"/>
    <cellStyle name="Normal 6 3 2 4 4" xfId="789" xr:uid="{A4C3320D-85E1-4BD9-B316-19D322B66578}"/>
    <cellStyle name="Normal 6 3 2 4 4 2" xfId="1964" xr:uid="{F1C59330-9B6B-4159-B110-7A426FD5C601}"/>
    <cellStyle name="Normal 6 3 2 4 4 2 2" xfId="4307" xr:uid="{A526BDEA-9B68-4D1D-BE25-5EE1C551C076}"/>
    <cellStyle name="Normal 6 3 2 4 4 2 3" xfId="6639" xr:uid="{D1BC13AA-AD31-40EB-A668-2FEBCF2775C2}"/>
    <cellStyle name="Normal 6 3 2 4 4 3" xfId="3137" xr:uid="{55F62C7C-0888-4A27-B520-1906D64C96E9}"/>
    <cellStyle name="Normal 6 3 2 4 4 4" xfId="5471" xr:uid="{D314DF38-7C91-4A39-819F-63D29E7D69EB}"/>
    <cellStyle name="Normal 6 3 2 4 5" xfId="1381" xr:uid="{A09B1B99-7318-4F89-A9F3-5F1BA81F5CC7}"/>
    <cellStyle name="Normal 6 3 2 4 5 2" xfId="3724" xr:uid="{063A518C-CEF3-47DE-AFA4-00DEEEE210C3}"/>
    <cellStyle name="Normal 6 3 2 4 5 3" xfId="6056" xr:uid="{848CA99B-81D2-4C94-8EF2-C8CB6ECD1F4F}"/>
    <cellStyle name="Normal 6 3 2 4 6" xfId="2554" xr:uid="{753033A8-18A0-4287-BAC5-22C7DDC5FFC9}"/>
    <cellStyle name="Normal 6 3 2 4 7" xfId="4888" xr:uid="{C7139ECB-2B53-433C-8818-3FCBA1EF5599}"/>
    <cellStyle name="Normal 6 3 2 5" xfId="360" xr:uid="{57B911D6-109A-4B67-BFA8-26E8254DA578}"/>
    <cellStyle name="Normal 6 3 2 5 2" xfId="646" xr:uid="{2E050984-D7ED-4294-A9D0-FA6477F20E49}"/>
    <cellStyle name="Normal 6 3 2 5 2 2" xfId="1237" xr:uid="{9F012338-7E19-4A40-BE32-02138BC6F7DF}"/>
    <cellStyle name="Normal 6 3 2 5 2 2 2" xfId="2412" xr:uid="{451C538A-B39E-4671-B3BF-D87CC97669CD}"/>
    <cellStyle name="Normal 6 3 2 5 2 2 2 2" xfId="4755" xr:uid="{347EB25F-0EA0-4657-8DC4-AA4420A89066}"/>
    <cellStyle name="Normal 6 3 2 5 2 2 2 3" xfId="7087" xr:uid="{724C1591-FBE6-4999-8B2B-3C7F2EBB0DB3}"/>
    <cellStyle name="Normal 6 3 2 5 2 2 3" xfId="3585" xr:uid="{84F08444-98F6-4C24-A8CE-978605369073}"/>
    <cellStyle name="Normal 6 3 2 5 2 2 4" xfId="5919" xr:uid="{498D1FEC-8893-428A-9182-A78FB3E44AF4}"/>
    <cellStyle name="Normal 6 3 2 5 2 3" xfId="1829" xr:uid="{D9D168D0-65B8-4938-8BBB-EA18D8EC6DEE}"/>
    <cellStyle name="Normal 6 3 2 5 2 3 2" xfId="4172" xr:uid="{DBE4CF6F-BB6A-454A-B50C-D6E5C3A7ADCA}"/>
    <cellStyle name="Normal 6 3 2 5 2 3 3" xfId="6504" xr:uid="{AB702AF6-C197-41F8-A44C-D71B9DA6A839}"/>
    <cellStyle name="Normal 6 3 2 5 2 4" xfId="3002" xr:uid="{ADF25F36-94F7-4BCE-9E16-9D77215CBD5F}"/>
    <cellStyle name="Normal 6 3 2 5 2 5" xfId="5336" xr:uid="{DFF0214D-BA0A-4417-9864-88D1041D2A08}"/>
    <cellStyle name="Normal 6 3 2 5 3" xfId="951" xr:uid="{2ED5E4F2-21C8-4A5D-9AA3-2D48A92FD345}"/>
    <cellStyle name="Normal 6 3 2 5 3 2" xfId="2126" xr:uid="{EDDAAB48-2B84-431F-8A19-F649E0A0E15F}"/>
    <cellStyle name="Normal 6 3 2 5 3 2 2" xfId="4469" xr:uid="{47B16EB2-AA23-4BF4-8EFB-710992EC9BB7}"/>
    <cellStyle name="Normal 6 3 2 5 3 2 3" xfId="6801" xr:uid="{96D4DA2C-0A28-455E-8EA3-F09FA8BBBC92}"/>
    <cellStyle name="Normal 6 3 2 5 3 3" xfId="3299" xr:uid="{4CCD545F-E06F-4955-9BEB-41D0C84889E7}"/>
    <cellStyle name="Normal 6 3 2 5 3 4" xfId="5633" xr:uid="{2FE698C3-2FC1-4E01-AEFE-800D7870FB79}"/>
    <cellStyle name="Normal 6 3 2 5 4" xfId="1543" xr:uid="{9FE32685-D3EA-4B2B-9707-9EFB7796858C}"/>
    <cellStyle name="Normal 6 3 2 5 4 2" xfId="3886" xr:uid="{EFDF2044-2254-448D-B05A-C4F83AB45A4E}"/>
    <cellStyle name="Normal 6 3 2 5 4 3" xfId="6218" xr:uid="{30B3EDF4-1CC6-4FAA-989A-B63DCE04DAB8}"/>
    <cellStyle name="Normal 6 3 2 5 5" xfId="2716" xr:uid="{653BA4CB-D92C-4CCA-80A0-65E5D0F0CD81}"/>
    <cellStyle name="Normal 6 3 2 5 6" xfId="5050" xr:uid="{D2AF4FEF-D72B-4710-9A3A-1B91A0F5F8E1}"/>
    <cellStyle name="Normal 6 3 2 6" xfId="238" xr:uid="{C50B72B8-5F42-4D93-B236-0AF5097F76DB}"/>
    <cellStyle name="Normal 6 3 2 6 2" xfId="524" xr:uid="{8462E8E4-80DF-4259-859F-974B0565BE60}"/>
    <cellStyle name="Normal 6 3 2 6 2 2" xfId="1115" xr:uid="{79380684-1A21-48CD-AC44-B369E65A1EB4}"/>
    <cellStyle name="Normal 6 3 2 6 2 2 2" xfId="2290" xr:uid="{370342FF-2A15-41EE-8587-5C50E671EF97}"/>
    <cellStyle name="Normal 6 3 2 6 2 2 2 2" xfId="4633" xr:uid="{35048614-496F-48F7-8F55-A5255D858136}"/>
    <cellStyle name="Normal 6 3 2 6 2 2 2 3" xfId="6965" xr:uid="{95C14DB2-02FC-4A3B-8A90-CBB19C502A51}"/>
    <cellStyle name="Normal 6 3 2 6 2 2 3" xfId="3463" xr:uid="{4EDA721E-C1A0-469F-9D68-5CD34AD89D4E}"/>
    <cellStyle name="Normal 6 3 2 6 2 2 4" xfId="5797" xr:uid="{D8E08066-5D50-40E1-886E-B5889EB233B8}"/>
    <cellStyle name="Normal 6 3 2 6 2 3" xfId="1707" xr:uid="{604BE7FF-6849-4038-8EEF-7BB1F4C8EE55}"/>
    <cellStyle name="Normal 6 3 2 6 2 3 2" xfId="4050" xr:uid="{F0780E59-EBE3-4747-9C5D-A511BEB6F5F5}"/>
    <cellStyle name="Normal 6 3 2 6 2 3 3" xfId="6382" xr:uid="{65C9A410-B38B-45E6-BA6D-BA5D57B2B2CB}"/>
    <cellStyle name="Normal 6 3 2 6 2 4" xfId="2880" xr:uid="{09F2FB0F-729C-472F-9BCE-3ACD0E8D34F0}"/>
    <cellStyle name="Normal 6 3 2 6 2 5" xfId="5214" xr:uid="{F40091E5-0BB2-40D7-BE71-8E9266CCB618}"/>
    <cellStyle name="Normal 6 3 2 6 3" xfId="829" xr:uid="{3692A53B-A007-4842-A750-5192F4B6DF60}"/>
    <cellStyle name="Normal 6 3 2 6 3 2" xfId="2004" xr:uid="{6F86FBEE-6F13-41DB-B2EE-344D9BE31F6D}"/>
    <cellStyle name="Normal 6 3 2 6 3 2 2" xfId="4347" xr:uid="{3A96A5FF-7FAE-47E8-B35C-16F931FD0E41}"/>
    <cellStyle name="Normal 6 3 2 6 3 2 3" xfId="6679" xr:uid="{50512FE0-FE61-4140-83F6-3FB44C3D7F22}"/>
    <cellStyle name="Normal 6 3 2 6 3 3" xfId="3177" xr:uid="{4F467BE2-971E-4D99-A649-F292B4B2FEA0}"/>
    <cellStyle name="Normal 6 3 2 6 3 4" xfId="5511" xr:uid="{AB174901-2F48-460D-945A-4F00407EEB57}"/>
    <cellStyle name="Normal 6 3 2 6 4" xfId="1421" xr:uid="{5425A144-93FB-4C3F-AB86-3AA629183E10}"/>
    <cellStyle name="Normal 6 3 2 6 4 2" xfId="3764" xr:uid="{9B32C7AE-10BE-482F-8299-B50050A9ED47}"/>
    <cellStyle name="Normal 6 3 2 6 4 3" xfId="6096" xr:uid="{FC7EB2FF-C214-4215-A2F4-8E313CD28F07}"/>
    <cellStyle name="Normal 6 3 2 6 5" xfId="2594" xr:uid="{E93D40B3-8AA1-46BA-BB26-49915B33E1E6}"/>
    <cellStyle name="Normal 6 3 2 6 6" xfId="4928" xr:uid="{468E368D-EAFA-4940-AE40-37C8862C4FC2}"/>
    <cellStyle name="Normal 6 3 2 7" xfId="389" xr:uid="{B12D0924-6BDB-4423-8387-3BC7E3C81EF8}"/>
    <cellStyle name="Normal 6 3 2 7 2" xfId="980" xr:uid="{C8151DF6-CDD6-4584-8D06-E46F803CC973}"/>
    <cellStyle name="Normal 6 3 2 7 2 2" xfId="2155" xr:uid="{5678789E-C6D4-477A-87CA-11CD8F6D679C}"/>
    <cellStyle name="Normal 6 3 2 7 2 2 2" xfId="4498" xr:uid="{836211C4-EECC-4B61-8918-4EE9CC17E886}"/>
    <cellStyle name="Normal 6 3 2 7 2 2 3" xfId="6830" xr:uid="{C87972BA-2D30-42F2-B7BA-0A41056B44C0}"/>
    <cellStyle name="Normal 6 3 2 7 2 3" xfId="3328" xr:uid="{F5FB454F-CD82-4E1F-954C-89332664C8DD}"/>
    <cellStyle name="Normal 6 3 2 7 2 4" xfId="5662" xr:uid="{04C206E8-0F5F-4A6E-A627-7E21B8D7566C}"/>
    <cellStyle name="Normal 6 3 2 7 3" xfId="1572" xr:uid="{7AA6D327-14D6-43BD-A5F5-99BDDCBD55CB}"/>
    <cellStyle name="Normal 6 3 2 7 3 2" xfId="3915" xr:uid="{9ED521A3-C4CE-44B6-9FD6-254D0A84622F}"/>
    <cellStyle name="Normal 6 3 2 7 3 3" xfId="6247" xr:uid="{B2114137-78FD-42EE-BD79-CFDFF8D65371}"/>
    <cellStyle name="Normal 6 3 2 7 4" xfId="2745" xr:uid="{42297B77-C827-4CF8-8706-5B020C6C6D78}"/>
    <cellStyle name="Normal 6 3 2 7 5" xfId="5079" xr:uid="{1CAD5C96-7A5E-485A-B0EB-4B6D69363E2B}"/>
    <cellStyle name="Normal 6 3 2 8" xfId="694" xr:uid="{2B6DEEBA-948F-46CA-A416-2CE076212AFE}"/>
    <cellStyle name="Normal 6 3 2 8 2" xfId="1869" xr:uid="{5D572607-C306-44B1-BBD2-64D43F9AD81E}"/>
    <cellStyle name="Normal 6 3 2 8 2 2" xfId="4212" xr:uid="{6F47FDF2-D31D-4A04-9093-EAD027A2C807}"/>
    <cellStyle name="Normal 6 3 2 8 2 3" xfId="6544" xr:uid="{790B573A-A507-4826-AA0A-D4E53E4AEF03}"/>
    <cellStyle name="Normal 6 3 2 8 3" xfId="3042" xr:uid="{9B924C33-8461-4B73-8EE6-3EDEF882ED9E}"/>
    <cellStyle name="Normal 6 3 2 8 4" xfId="5376" xr:uid="{E814EEE2-BD42-4058-99A0-C963B8BF4A3F}"/>
    <cellStyle name="Normal 6 3 2 9" xfId="1286" xr:uid="{9A330672-A3F4-4662-B8A5-B48FF6904361}"/>
    <cellStyle name="Normal 6 3 2 9 2" xfId="3629" xr:uid="{C1C3B337-B389-4622-B66A-6F4E4313B380}"/>
    <cellStyle name="Normal 6 3 2 9 3" xfId="5961" xr:uid="{D64655F6-90AE-44DE-8EFA-5C88822F0CE5}"/>
    <cellStyle name="Normal 6 3 3" xfId="117" xr:uid="{B99B3CB0-06B1-4126-B391-BA48EF4BDEB4}"/>
    <cellStyle name="Normal 6 3 3 2" xfId="158" xr:uid="{5D5E6F16-2CF2-48BF-9EF7-69AD0422557B}"/>
    <cellStyle name="Normal 6 3 3 2 2" xfId="320" xr:uid="{E233A1B7-CEC5-437D-B6D8-4468548F39D3}"/>
    <cellStyle name="Normal 6 3 3 2 2 2" xfId="606" xr:uid="{16C9B62C-1FBF-41E2-A81B-A5A762441040}"/>
    <cellStyle name="Normal 6 3 3 2 2 2 2" xfId="1197" xr:uid="{0A80CE18-D106-42B0-AE68-B567CA34676F}"/>
    <cellStyle name="Normal 6 3 3 2 2 2 2 2" xfId="2372" xr:uid="{AB2E73C4-3900-4997-84A9-16385EAF8EA3}"/>
    <cellStyle name="Normal 6 3 3 2 2 2 2 2 2" xfId="4715" xr:uid="{8DE2123F-7999-4C55-851D-23A5B2BF7088}"/>
    <cellStyle name="Normal 6 3 3 2 2 2 2 2 3" xfId="7047" xr:uid="{44B94E69-B72B-4E10-BB8E-F3A0249039C3}"/>
    <cellStyle name="Normal 6 3 3 2 2 2 2 3" xfId="3545" xr:uid="{8B0CE420-578C-4AF0-B586-3A872A9414E4}"/>
    <cellStyle name="Normal 6 3 3 2 2 2 2 4" xfId="5879" xr:uid="{7C1F0ED6-5F90-4419-9E87-2C3B4BAF5966}"/>
    <cellStyle name="Normal 6 3 3 2 2 2 3" xfId="1789" xr:uid="{CD71B402-1064-45EB-BFA9-F36331D97586}"/>
    <cellStyle name="Normal 6 3 3 2 2 2 3 2" xfId="4132" xr:uid="{4BA2EA82-DAD3-4A79-B37D-725A175C9F28}"/>
    <cellStyle name="Normal 6 3 3 2 2 2 3 3" xfId="6464" xr:uid="{4FC76445-D65F-46EB-86F0-FB65FA4BA672}"/>
    <cellStyle name="Normal 6 3 3 2 2 2 4" xfId="2962" xr:uid="{66ABCE2E-AC90-4598-B8AB-B49922BBB072}"/>
    <cellStyle name="Normal 6 3 3 2 2 2 5" xfId="5296" xr:uid="{E20C5009-5761-42B0-BAB0-0FEB528CF8C9}"/>
    <cellStyle name="Normal 6 3 3 2 2 3" xfId="911" xr:uid="{0838A921-2C6D-429A-926A-5FB47D1D9F40}"/>
    <cellStyle name="Normal 6 3 3 2 2 3 2" xfId="2086" xr:uid="{DC8C5D4A-2733-4267-978C-A9A9E4BAE8F2}"/>
    <cellStyle name="Normal 6 3 3 2 2 3 2 2" xfId="4429" xr:uid="{5159D4F2-79D4-4442-9500-1E27DC09AC92}"/>
    <cellStyle name="Normal 6 3 3 2 2 3 2 3" xfId="6761" xr:uid="{382F6BF8-E210-451B-B13B-9258AEB986A1}"/>
    <cellStyle name="Normal 6 3 3 2 2 3 3" xfId="3259" xr:uid="{D27A8E99-8EE1-41A0-9A46-D423E03BAFD7}"/>
    <cellStyle name="Normal 6 3 3 2 2 3 4" xfId="5593" xr:uid="{86ABC967-DF35-477A-8B63-A8357CC0C6F1}"/>
    <cellStyle name="Normal 6 3 3 2 2 4" xfId="1503" xr:uid="{53814874-C44E-4890-9408-9B541A1B394F}"/>
    <cellStyle name="Normal 6 3 3 2 2 4 2" xfId="3846" xr:uid="{AB88CC77-6510-4A64-BCC2-E79FB4954AF0}"/>
    <cellStyle name="Normal 6 3 3 2 2 4 3" xfId="6178" xr:uid="{3203F081-0D8B-4C58-90DF-6CF2B58BA9E4}"/>
    <cellStyle name="Normal 6 3 3 2 2 5" xfId="2676" xr:uid="{7B20A562-2957-409F-94D5-5E6AA2631C46}"/>
    <cellStyle name="Normal 6 3 3 2 2 6" xfId="5010" xr:uid="{CAE4D48E-2483-4B36-8D2F-027C04D9090D}"/>
    <cellStyle name="Normal 6 3 3 2 3" xfId="444" xr:uid="{A758C581-3A14-4F32-A5EE-6AA27042E65F}"/>
    <cellStyle name="Normal 6 3 3 2 3 2" xfId="1035" xr:uid="{F3737BFC-F8E7-4BB9-B412-2A1AA7C70963}"/>
    <cellStyle name="Normal 6 3 3 2 3 2 2" xfId="2210" xr:uid="{802BFC03-2819-4226-8BDD-DBB87EFDA124}"/>
    <cellStyle name="Normal 6 3 3 2 3 2 2 2" xfId="4553" xr:uid="{EB4FD3F2-8269-490A-A7B4-6F5A4781701E}"/>
    <cellStyle name="Normal 6 3 3 2 3 2 2 3" xfId="6885" xr:uid="{0DC2AE78-322D-44E7-AAD2-ACB8E5AA69DA}"/>
    <cellStyle name="Normal 6 3 3 2 3 2 3" xfId="3383" xr:uid="{4BF59DC3-A4DD-4699-AF0F-F4B8FA241E02}"/>
    <cellStyle name="Normal 6 3 3 2 3 2 4" xfId="5717" xr:uid="{B9A92ACA-A3F3-4FA6-8AE2-BE3BC25B3FAC}"/>
    <cellStyle name="Normal 6 3 3 2 3 3" xfId="1627" xr:uid="{93B69E59-58FD-49D9-A431-316AC118D382}"/>
    <cellStyle name="Normal 6 3 3 2 3 3 2" xfId="3970" xr:uid="{3F8E28B0-FA8B-4DFB-B82A-7F7167DCE760}"/>
    <cellStyle name="Normal 6 3 3 2 3 3 3" xfId="6302" xr:uid="{1A8EE404-613E-40DB-8237-1036535AF08E}"/>
    <cellStyle name="Normal 6 3 3 2 3 4" xfId="2800" xr:uid="{F374DB08-91F4-4DFC-97AE-C69F328957F4}"/>
    <cellStyle name="Normal 6 3 3 2 3 5" xfId="5134" xr:uid="{50EDB887-BF95-439A-B85E-E3AC43FE5EC2}"/>
    <cellStyle name="Normal 6 3 3 2 4" xfId="749" xr:uid="{BBEDBED6-AE17-4FEF-AA3B-A70E39C598A8}"/>
    <cellStyle name="Normal 6 3 3 2 4 2" xfId="1924" xr:uid="{60DA34AC-1115-4631-88DB-DDE60139AE6E}"/>
    <cellStyle name="Normal 6 3 3 2 4 2 2" xfId="4267" xr:uid="{56E82B73-33DF-471B-BD05-BDB2C5CF149B}"/>
    <cellStyle name="Normal 6 3 3 2 4 2 3" xfId="6599" xr:uid="{35651248-3A66-4A5E-9F5E-2E0FC0F74776}"/>
    <cellStyle name="Normal 6 3 3 2 4 3" xfId="3097" xr:uid="{A77C5662-5D9A-4F45-BB64-2490003969E2}"/>
    <cellStyle name="Normal 6 3 3 2 4 4" xfId="5431" xr:uid="{97DDE349-122B-4323-A771-502C2B72A13D}"/>
    <cellStyle name="Normal 6 3 3 2 5" xfId="1341" xr:uid="{0207BAAC-D915-43D5-A7F6-36574E612E1E}"/>
    <cellStyle name="Normal 6 3 3 2 5 2" xfId="3684" xr:uid="{7559D8F0-63F6-4ABB-9386-BF3B9A4CE413}"/>
    <cellStyle name="Normal 6 3 3 2 5 3" xfId="6016" xr:uid="{37A66BD0-D05E-450B-B670-5DA11AB26199}"/>
    <cellStyle name="Normal 6 3 3 2 6" xfId="2514" xr:uid="{BE431323-3D39-4745-AAF1-8AEB845955CC}"/>
    <cellStyle name="Normal 6 3 3 2 7" xfId="4848" xr:uid="{3B3B4B17-358A-4793-A897-86E7078D2E2C}"/>
    <cellStyle name="Normal 6 3 3 3" xfId="279" xr:uid="{C28A904E-6DD6-426A-AE3B-DE45EEFDC44F}"/>
    <cellStyle name="Normal 6 3 3 3 2" xfId="565" xr:uid="{E156837D-5C81-4703-8117-DB93FAE39F5E}"/>
    <cellStyle name="Normal 6 3 3 3 2 2" xfId="1156" xr:uid="{89F4A01F-4923-4250-9C40-1D2F86167BEC}"/>
    <cellStyle name="Normal 6 3 3 3 2 2 2" xfId="2331" xr:uid="{807DF24F-C183-4343-B29B-04C780BBF92D}"/>
    <cellStyle name="Normal 6 3 3 3 2 2 2 2" xfId="4674" xr:uid="{E4BADC32-8410-4863-A92D-DF4A02AB83D4}"/>
    <cellStyle name="Normal 6 3 3 3 2 2 2 3" xfId="7006" xr:uid="{6F05FFD6-995C-4A8E-8AA5-E8E6B01FC248}"/>
    <cellStyle name="Normal 6 3 3 3 2 2 3" xfId="3504" xr:uid="{440FBD3D-3266-4F52-9C0F-0742A0DFE159}"/>
    <cellStyle name="Normal 6 3 3 3 2 2 4" xfId="5838" xr:uid="{C1C73B32-CDF5-4E35-8498-19E1F495A104}"/>
    <cellStyle name="Normal 6 3 3 3 2 3" xfId="1748" xr:uid="{7AAD9C2A-FCBA-481E-931C-86D58B15C2D3}"/>
    <cellStyle name="Normal 6 3 3 3 2 3 2" xfId="4091" xr:uid="{75FD16C5-7E47-4169-94A6-C9A268794871}"/>
    <cellStyle name="Normal 6 3 3 3 2 3 3" xfId="6423" xr:uid="{A3B312DE-3C42-40DA-92C5-B714F74114CB}"/>
    <cellStyle name="Normal 6 3 3 3 2 4" xfId="2921" xr:uid="{09294FC1-557A-4BAD-889A-C99E056E0DF4}"/>
    <cellStyle name="Normal 6 3 3 3 2 5" xfId="5255" xr:uid="{41941EF9-FAE8-4151-8D95-545B13CE3C1B}"/>
    <cellStyle name="Normal 6 3 3 3 3" xfId="870" xr:uid="{3C2E0BF7-31C1-4E54-9C18-CAB747FD44FB}"/>
    <cellStyle name="Normal 6 3 3 3 3 2" xfId="2045" xr:uid="{45FFB7A2-BCE4-4A8E-9189-2EE23D594E3C}"/>
    <cellStyle name="Normal 6 3 3 3 3 2 2" xfId="4388" xr:uid="{1F86D5E0-AE0F-4590-AEAA-347B44F6ECFA}"/>
    <cellStyle name="Normal 6 3 3 3 3 2 3" xfId="6720" xr:uid="{E78DB7E4-4DDB-49FD-BA43-B42F9A3656BE}"/>
    <cellStyle name="Normal 6 3 3 3 3 3" xfId="3218" xr:uid="{FB047777-2682-492B-B6B8-AAB14804B17A}"/>
    <cellStyle name="Normal 6 3 3 3 3 4" xfId="5552" xr:uid="{BBEA569C-5A4D-4798-BEA8-3FEFECAEF046}"/>
    <cellStyle name="Normal 6 3 3 3 4" xfId="1462" xr:uid="{B158549F-F79A-4E6A-8093-27811D216F33}"/>
    <cellStyle name="Normal 6 3 3 3 4 2" xfId="3805" xr:uid="{91FC6C80-4B6F-4E2E-B326-EF6785E577A1}"/>
    <cellStyle name="Normal 6 3 3 3 4 3" xfId="6137" xr:uid="{9850A22A-9AA2-4EA9-AEE9-836BEE558D2C}"/>
    <cellStyle name="Normal 6 3 3 3 5" xfId="2635" xr:uid="{721CC596-2B1B-4866-8F29-52344F961C02}"/>
    <cellStyle name="Normal 6 3 3 3 6" xfId="4969" xr:uid="{4411E6B5-4CB3-4F22-B30D-2CDABBFC63C3}"/>
    <cellStyle name="Normal 6 3 3 4" xfId="225" xr:uid="{40A7C595-FAA2-4BB0-9627-8C375C7931AB}"/>
    <cellStyle name="Normal 6 3 3 4 2" xfId="511" xr:uid="{FAA88FDA-D557-4B67-929A-151234A1BAE3}"/>
    <cellStyle name="Normal 6 3 3 4 2 2" xfId="1102" xr:uid="{B1DD69F3-8DC4-4C7B-86FF-659200F6330D}"/>
    <cellStyle name="Normal 6 3 3 4 2 2 2" xfId="2277" xr:uid="{B117E1B4-CE33-45DD-B7A5-16AEB2672E25}"/>
    <cellStyle name="Normal 6 3 3 4 2 2 2 2" xfId="4620" xr:uid="{80E1C4F8-EED6-4CBC-9D98-04738361440E}"/>
    <cellStyle name="Normal 6 3 3 4 2 2 2 3" xfId="6952" xr:uid="{4D9E575D-33CF-43A5-A287-A0F3E52DFA69}"/>
    <cellStyle name="Normal 6 3 3 4 2 2 3" xfId="3450" xr:uid="{CF32A1DB-1E25-4338-BFA7-8E12961A6CFB}"/>
    <cellStyle name="Normal 6 3 3 4 2 2 4" xfId="5784" xr:uid="{B0C65FF0-FC93-4E71-A623-2D5FFF1A3A74}"/>
    <cellStyle name="Normal 6 3 3 4 2 3" xfId="1694" xr:uid="{1FF520E8-5600-4642-ADBC-F4938022F385}"/>
    <cellStyle name="Normal 6 3 3 4 2 3 2" xfId="4037" xr:uid="{160F9779-B090-45F6-9F92-5C1DC121B380}"/>
    <cellStyle name="Normal 6 3 3 4 2 3 3" xfId="6369" xr:uid="{25F6D998-8DAC-40A4-B304-31EBA1D0ECBB}"/>
    <cellStyle name="Normal 6 3 3 4 2 4" xfId="2867" xr:uid="{8F412187-F87F-417C-8342-33B2A5154871}"/>
    <cellStyle name="Normal 6 3 3 4 2 5" xfId="5201" xr:uid="{5BC90BD7-876C-46FF-AD27-AD1E35EA0CE5}"/>
    <cellStyle name="Normal 6 3 3 4 3" xfId="816" xr:uid="{11D30780-CE4C-41B4-AC54-F33E477DE606}"/>
    <cellStyle name="Normal 6 3 3 4 3 2" xfId="1991" xr:uid="{0917A40B-6C13-4619-9FEC-EEA672759277}"/>
    <cellStyle name="Normal 6 3 3 4 3 2 2" xfId="4334" xr:uid="{6D019911-6E0A-475C-9EAB-B7E4326C0F4F}"/>
    <cellStyle name="Normal 6 3 3 4 3 2 3" xfId="6666" xr:uid="{240E8DD9-BCF3-436D-807E-A1D5DC396B9B}"/>
    <cellStyle name="Normal 6 3 3 4 3 3" xfId="3164" xr:uid="{9B3030B7-846A-43C2-8E81-3B37C1CBE857}"/>
    <cellStyle name="Normal 6 3 3 4 3 4" xfId="5498" xr:uid="{A5FA9303-78D6-4303-9A5A-2537C801DF31}"/>
    <cellStyle name="Normal 6 3 3 4 4" xfId="1408" xr:uid="{2A250268-2DC0-43A6-8AFD-14C22A0DA73D}"/>
    <cellStyle name="Normal 6 3 3 4 4 2" xfId="3751" xr:uid="{408FAD5F-9F56-4E5C-96AE-D5335E89E518}"/>
    <cellStyle name="Normal 6 3 3 4 4 3" xfId="6083" xr:uid="{4110D3EB-76AA-44F0-8D98-D8AE9EB35657}"/>
    <cellStyle name="Normal 6 3 3 4 5" xfId="2581" xr:uid="{F3EF8D49-8422-430F-B40A-27A308ACE538}"/>
    <cellStyle name="Normal 6 3 3 4 6" xfId="4915" xr:uid="{9C772D63-E200-4073-8FF0-48180543D453}"/>
    <cellStyle name="Normal 6 3 3 5" xfId="403" xr:uid="{0461E308-C296-4D91-93B1-A9875D967059}"/>
    <cellStyle name="Normal 6 3 3 5 2" xfId="994" xr:uid="{3D6A32F5-4940-4EC9-BDBD-48D019E24627}"/>
    <cellStyle name="Normal 6 3 3 5 2 2" xfId="2169" xr:uid="{7894638E-8B45-4D12-98BE-E4A693F95D95}"/>
    <cellStyle name="Normal 6 3 3 5 2 2 2" xfId="4512" xr:uid="{34BA677F-D5AE-45D3-9F62-34705BD22715}"/>
    <cellStyle name="Normal 6 3 3 5 2 2 3" xfId="6844" xr:uid="{AC7A6618-7FE9-47E6-868B-6C21D16FC0AA}"/>
    <cellStyle name="Normal 6 3 3 5 2 3" xfId="3342" xr:uid="{987193B9-DCCB-4CCF-9202-CA8A2F8ABF89}"/>
    <cellStyle name="Normal 6 3 3 5 2 4" xfId="5676" xr:uid="{E1FE40C8-7386-448C-B517-897F3C1C7CEB}"/>
    <cellStyle name="Normal 6 3 3 5 3" xfId="1586" xr:uid="{6F34418C-B6BD-4C74-95F1-E37377CF5605}"/>
    <cellStyle name="Normal 6 3 3 5 3 2" xfId="3929" xr:uid="{3973D328-0DB7-48BE-B93F-DA3B21C093DC}"/>
    <cellStyle name="Normal 6 3 3 5 3 3" xfId="6261" xr:uid="{502BA371-02B0-402D-B53C-1EFA43669673}"/>
    <cellStyle name="Normal 6 3 3 5 4" xfId="2759" xr:uid="{1A61742C-6394-4C60-A473-2EF7B9C96370}"/>
    <cellStyle name="Normal 6 3 3 5 5" xfId="5093" xr:uid="{24CC5CEB-7DE9-4303-ACA3-C1212DABA55A}"/>
    <cellStyle name="Normal 6 3 3 6" xfId="708" xr:uid="{ACD4980E-F494-4682-BFD9-304B112DD37B}"/>
    <cellStyle name="Normal 6 3 3 6 2" xfId="1883" xr:uid="{26C87FAC-12CC-4E0B-923D-BBECDCF63154}"/>
    <cellStyle name="Normal 6 3 3 6 2 2" xfId="4226" xr:uid="{EA2DA3C5-DF6A-4384-9A10-85542AEB7737}"/>
    <cellStyle name="Normal 6 3 3 6 2 3" xfId="6558" xr:uid="{D66F9E7F-5569-4698-9C60-E80CEDC12102}"/>
    <cellStyle name="Normal 6 3 3 6 3" xfId="3056" xr:uid="{7E2B64DB-7201-4F7D-92E9-94E5A71AAD4A}"/>
    <cellStyle name="Normal 6 3 3 6 4" xfId="5390" xr:uid="{715E4087-1178-4CDA-9434-72E0EF6DCB07}"/>
    <cellStyle name="Normal 6 3 3 7" xfId="1300" xr:uid="{DA9AE134-F34B-4CCE-AC7D-A9303C73F3CA}"/>
    <cellStyle name="Normal 6 3 3 7 2" xfId="3643" xr:uid="{E68E29F1-E2E1-4ECB-A7EB-9E7DB1DC79F3}"/>
    <cellStyle name="Normal 6 3 3 7 3" xfId="5975" xr:uid="{BEE2391B-F210-496B-AEF6-D4BEAF62BE76}"/>
    <cellStyle name="Normal 6 3 3 8" xfId="2473" xr:uid="{816CE4C8-0738-40E9-A4AA-0E03E508BA8F}"/>
    <cellStyle name="Normal 6 3 3 9" xfId="4807" xr:uid="{58DFC1E1-6E05-401F-9D9D-F2507B6E3FCA}"/>
    <cellStyle name="Normal 6 3 4" xfId="144" xr:uid="{EB48E741-35E9-4C21-9AEA-655621548432}"/>
    <cellStyle name="Normal 6 3 4 2" xfId="306" xr:uid="{04894A4F-59D9-45A9-9F50-CB80B4C30567}"/>
    <cellStyle name="Normal 6 3 4 2 2" xfId="592" xr:uid="{4B0CCCAC-9552-4B8A-B6BF-ED3E7A416D5B}"/>
    <cellStyle name="Normal 6 3 4 2 2 2" xfId="1183" xr:uid="{BDD0A6A5-865F-40DB-B357-05E985EB9A8B}"/>
    <cellStyle name="Normal 6 3 4 2 2 2 2" xfId="2358" xr:uid="{657D88D9-A1B5-4C8C-9839-079740794F15}"/>
    <cellStyle name="Normal 6 3 4 2 2 2 2 2" xfId="4701" xr:uid="{03CB0285-5D1B-4FF2-801E-D6A4C4F10B12}"/>
    <cellStyle name="Normal 6 3 4 2 2 2 2 3" xfId="7033" xr:uid="{5A759DA9-28E4-4D07-A296-E8502031941D}"/>
    <cellStyle name="Normal 6 3 4 2 2 2 3" xfId="3531" xr:uid="{BE28740B-988E-4C28-AE2D-996F3B29BEDA}"/>
    <cellStyle name="Normal 6 3 4 2 2 2 4" xfId="5865" xr:uid="{18AD24F0-89DB-4A61-86A2-4D8AE1C117DE}"/>
    <cellStyle name="Normal 6 3 4 2 2 3" xfId="1775" xr:uid="{FE30C992-FEE5-46DC-B063-235CCD9858EA}"/>
    <cellStyle name="Normal 6 3 4 2 2 3 2" xfId="4118" xr:uid="{6064D088-9AC0-4433-9EC6-F2E9262B0C6B}"/>
    <cellStyle name="Normal 6 3 4 2 2 3 3" xfId="6450" xr:uid="{843F287A-9BEF-4298-864F-7917E2E3CB33}"/>
    <cellStyle name="Normal 6 3 4 2 2 4" xfId="2948" xr:uid="{2F1E3377-DD44-457F-B48F-A10C4C5328D4}"/>
    <cellStyle name="Normal 6 3 4 2 2 5" xfId="5282" xr:uid="{B62E7D35-893C-43DA-A05E-86E624866A6F}"/>
    <cellStyle name="Normal 6 3 4 2 3" xfId="897" xr:uid="{C6474ADB-C178-43A2-94B9-85502AD43604}"/>
    <cellStyle name="Normal 6 3 4 2 3 2" xfId="2072" xr:uid="{60DBE43D-3047-4AB3-85F6-9AE00EA58A8F}"/>
    <cellStyle name="Normal 6 3 4 2 3 2 2" xfId="4415" xr:uid="{F4016CC5-7E5D-4A6F-A0B9-7CC990E4ED35}"/>
    <cellStyle name="Normal 6 3 4 2 3 2 3" xfId="6747" xr:uid="{0786B50A-8E6C-43AB-828E-844AD61141BA}"/>
    <cellStyle name="Normal 6 3 4 2 3 3" xfId="3245" xr:uid="{F69B0211-2480-498D-8986-7ABB0F8D842B}"/>
    <cellStyle name="Normal 6 3 4 2 3 4" xfId="5579" xr:uid="{36F5EB27-8341-46A7-B1F8-EC940384DBF8}"/>
    <cellStyle name="Normal 6 3 4 2 4" xfId="1489" xr:uid="{0C205ED7-67C3-41D3-95D3-82678DB639B1}"/>
    <cellStyle name="Normal 6 3 4 2 4 2" xfId="3832" xr:uid="{97D80437-B776-41BC-920A-59F16318BB6F}"/>
    <cellStyle name="Normal 6 3 4 2 4 3" xfId="6164" xr:uid="{97C987C1-DC41-4888-A52D-449963D76FAA}"/>
    <cellStyle name="Normal 6 3 4 2 5" xfId="2662" xr:uid="{F4EAB2A5-E07E-4518-ABAE-11BA41A42DD8}"/>
    <cellStyle name="Normal 6 3 4 2 6" xfId="4996" xr:uid="{D057512B-C35C-45EA-904E-9C76A0C97678}"/>
    <cellStyle name="Normal 6 3 4 3" xfId="430" xr:uid="{4F048F13-7313-425B-A7EB-55E0130EBF74}"/>
    <cellStyle name="Normal 6 3 4 3 2" xfId="1021" xr:uid="{716DCA46-6E35-4361-91F2-E01F37DF2661}"/>
    <cellStyle name="Normal 6 3 4 3 2 2" xfId="2196" xr:uid="{BAB981E9-95B1-495E-9701-34A7E7B0E26D}"/>
    <cellStyle name="Normal 6 3 4 3 2 2 2" xfId="4539" xr:uid="{8C098AE5-B75D-4B12-882E-5BA5F5B636DA}"/>
    <cellStyle name="Normal 6 3 4 3 2 2 3" xfId="6871" xr:uid="{CD856972-A286-42BB-96A1-70C39916D49B}"/>
    <cellStyle name="Normal 6 3 4 3 2 3" xfId="3369" xr:uid="{2F9BA0F2-B3AA-40BE-9C1D-D6E25D77762D}"/>
    <cellStyle name="Normal 6 3 4 3 2 4" xfId="5703" xr:uid="{91A7A19B-2FBD-42A9-9784-E3788FEF3AE2}"/>
    <cellStyle name="Normal 6 3 4 3 3" xfId="1613" xr:uid="{E499CBB8-F32C-4B88-8EF4-72EA90A8B726}"/>
    <cellStyle name="Normal 6 3 4 3 3 2" xfId="3956" xr:uid="{590C452A-9167-44DC-AD29-FDF8F4CFCF29}"/>
    <cellStyle name="Normal 6 3 4 3 3 3" xfId="6288" xr:uid="{34045899-8E93-47B2-B20F-D4343B2CD7A8}"/>
    <cellStyle name="Normal 6 3 4 3 4" xfId="2786" xr:uid="{CA23300B-9CF8-45BD-8B8D-1A4870587BB2}"/>
    <cellStyle name="Normal 6 3 4 3 5" xfId="5120" xr:uid="{262BA489-6268-47A3-9BD0-B0DB94F8911B}"/>
    <cellStyle name="Normal 6 3 4 4" xfId="735" xr:uid="{86279E12-947D-4A8A-87D4-3A913BB59F97}"/>
    <cellStyle name="Normal 6 3 4 4 2" xfId="1910" xr:uid="{FC2DA4C7-3F7F-48C4-BC7F-ED05AB10105F}"/>
    <cellStyle name="Normal 6 3 4 4 2 2" xfId="4253" xr:uid="{26ECE414-0803-484E-9E9D-92C9A2BBE527}"/>
    <cellStyle name="Normal 6 3 4 4 2 3" xfId="6585" xr:uid="{C2A7D0F9-533A-4C74-A374-D6F9ADD90F10}"/>
    <cellStyle name="Normal 6 3 4 4 3" xfId="3083" xr:uid="{098AD41B-1CA2-4ADC-A10C-591E61A75EDA}"/>
    <cellStyle name="Normal 6 3 4 4 4" xfId="5417" xr:uid="{D004204A-FCA1-4040-BA56-D654C41C89D8}"/>
    <cellStyle name="Normal 6 3 4 5" xfId="1327" xr:uid="{43B5A08D-7C11-478E-B5F8-CA78847F4337}"/>
    <cellStyle name="Normal 6 3 4 5 2" xfId="3670" xr:uid="{DDF9692C-D81B-4A11-813B-505B98B4C548}"/>
    <cellStyle name="Normal 6 3 4 5 3" xfId="6002" xr:uid="{25A3851F-1357-4C99-9F3A-B82CCA63B043}"/>
    <cellStyle name="Normal 6 3 4 6" xfId="2500" xr:uid="{6A1D7B91-506A-4D7A-8C58-2A95DC4ABBA4}"/>
    <cellStyle name="Normal 6 3 4 7" xfId="4834" xr:uid="{416165D5-8080-438F-A586-4F8B43D1AB19}"/>
    <cellStyle name="Normal 6 3 5" xfId="185" xr:uid="{3EC26BDF-2269-46C4-BE33-035B199034F8}"/>
    <cellStyle name="Normal 6 3 5 2" xfId="252" xr:uid="{A988D764-1C1B-41DE-8F69-40FB759ACF3B}"/>
    <cellStyle name="Normal 6 3 5 2 2" xfId="538" xr:uid="{0910D2E1-9962-4280-A5B0-C0BBB0670217}"/>
    <cellStyle name="Normal 6 3 5 2 2 2" xfId="1129" xr:uid="{83BB16F2-60A7-47C4-8D68-F106A9DAE2B1}"/>
    <cellStyle name="Normal 6 3 5 2 2 2 2" xfId="2304" xr:uid="{543D7D28-5A55-43E8-ACEF-90D110DA49E8}"/>
    <cellStyle name="Normal 6 3 5 2 2 2 2 2" xfId="4647" xr:uid="{5BF4A052-7879-4216-94B3-C3E5D492AD6E}"/>
    <cellStyle name="Normal 6 3 5 2 2 2 2 3" xfId="6979" xr:uid="{32FF6DC1-86D0-4D68-9A92-A3AA464AB2C8}"/>
    <cellStyle name="Normal 6 3 5 2 2 2 3" xfId="3477" xr:uid="{8733ADE1-DE2E-42F6-8FAC-886C74ADA528}"/>
    <cellStyle name="Normal 6 3 5 2 2 2 4" xfId="5811" xr:uid="{0E6EA8FC-A374-4735-B9C2-12D9DA54C2C7}"/>
    <cellStyle name="Normal 6 3 5 2 2 3" xfId="1721" xr:uid="{991F1F38-3EC0-4206-A01F-47B145974274}"/>
    <cellStyle name="Normal 6 3 5 2 2 3 2" xfId="4064" xr:uid="{02B0BEBF-9CB4-4C2E-AA8C-B3EB068531FE}"/>
    <cellStyle name="Normal 6 3 5 2 2 3 3" xfId="6396" xr:uid="{80B992B4-9124-443C-96C7-A7A07DCAFB30}"/>
    <cellStyle name="Normal 6 3 5 2 2 4" xfId="2894" xr:uid="{C892678E-885B-4F6B-AC92-65F8758651DB}"/>
    <cellStyle name="Normal 6 3 5 2 2 5" xfId="5228" xr:uid="{43CE99B3-8A53-462B-AFBB-49A8D0A8F8E9}"/>
    <cellStyle name="Normal 6 3 5 2 3" xfId="843" xr:uid="{F7E3D25C-C853-4188-8227-8DFF5591B07E}"/>
    <cellStyle name="Normal 6 3 5 2 3 2" xfId="2018" xr:uid="{092F6E89-642B-4AF9-9469-A45ADD4E3049}"/>
    <cellStyle name="Normal 6 3 5 2 3 2 2" xfId="4361" xr:uid="{12D1EF49-3FA2-4E36-B98A-1F14C1EA2238}"/>
    <cellStyle name="Normal 6 3 5 2 3 2 3" xfId="6693" xr:uid="{A2717D9A-50BB-4FFC-8835-25513D5B4986}"/>
    <cellStyle name="Normal 6 3 5 2 3 3" xfId="3191" xr:uid="{CAFECC8B-E4D1-44A4-99BB-2C958F4E2993}"/>
    <cellStyle name="Normal 6 3 5 2 3 4" xfId="5525" xr:uid="{4E7880F4-1B65-41DC-BC6B-4D7DDEE26104}"/>
    <cellStyle name="Normal 6 3 5 2 4" xfId="1435" xr:uid="{7863BF6F-BEAD-425E-BC18-90BA09EC8012}"/>
    <cellStyle name="Normal 6 3 5 2 4 2" xfId="3778" xr:uid="{CA9E35CC-3CD3-4F35-B2E9-564D2188D206}"/>
    <cellStyle name="Normal 6 3 5 2 4 3" xfId="6110" xr:uid="{A57D4492-EF84-4FC5-AB8E-8DE262C2C716}"/>
    <cellStyle name="Normal 6 3 5 2 5" xfId="2608" xr:uid="{CF359AD3-3189-46B2-BB47-EDCB2B0A3541}"/>
    <cellStyle name="Normal 6 3 5 2 6" xfId="4942" xr:uid="{41059F8D-CCB4-46D4-BD51-475D2D12FC7A}"/>
    <cellStyle name="Normal 6 3 5 3" xfId="471" xr:uid="{F1C1244F-4B21-4F8F-A555-CA69A5F5D6EE}"/>
    <cellStyle name="Normal 6 3 5 3 2" xfId="1062" xr:uid="{FCABC995-FF71-4DAA-A876-C3D2AE6AD6F0}"/>
    <cellStyle name="Normal 6 3 5 3 2 2" xfId="2237" xr:uid="{44F3EF5D-7F16-478E-BA0A-B7DBC1EFBAA6}"/>
    <cellStyle name="Normal 6 3 5 3 2 2 2" xfId="4580" xr:uid="{894CD982-D431-41B1-AA91-90EA09292F37}"/>
    <cellStyle name="Normal 6 3 5 3 2 2 3" xfId="6912" xr:uid="{FFBDC7A6-8145-4D55-B575-17571E32557B}"/>
    <cellStyle name="Normal 6 3 5 3 2 3" xfId="3410" xr:uid="{A8FEC7E4-BA2F-4E7F-A801-ACDB7E576EDD}"/>
    <cellStyle name="Normal 6 3 5 3 2 4" xfId="5744" xr:uid="{AEC9D337-0C38-42CC-B536-C43125FD4C97}"/>
    <cellStyle name="Normal 6 3 5 3 3" xfId="1654" xr:uid="{5B5681B4-5F1A-4C1D-8B72-91AA82ACB6A8}"/>
    <cellStyle name="Normal 6 3 5 3 3 2" xfId="3997" xr:uid="{2B031E9C-F5C0-405C-81B4-BD82105220B7}"/>
    <cellStyle name="Normal 6 3 5 3 3 3" xfId="6329" xr:uid="{019837E0-A2F2-4B20-B6EF-FCDDDBA3695C}"/>
    <cellStyle name="Normal 6 3 5 3 4" xfId="2827" xr:uid="{FD0B97E1-979A-4B0E-9730-FFEE16818181}"/>
    <cellStyle name="Normal 6 3 5 3 5" xfId="5161" xr:uid="{E7B1B723-834E-483F-A752-89673DCB959E}"/>
    <cellStyle name="Normal 6 3 5 4" xfId="776" xr:uid="{3457B5CC-FF70-4DCC-9E41-ED65A320D803}"/>
    <cellStyle name="Normal 6 3 5 4 2" xfId="1951" xr:uid="{65F4D5E0-DC0E-4A7A-9233-130BBF8ECA44}"/>
    <cellStyle name="Normal 6 3 5 4 2 2" xfId="4294" xr:uid="{D5B228AF-E414-4E76-BAF7-62DD6F1E66FC}"/>
    <cellStyle name="Normal 6 3 5 4 2 3" xfId="6626" xr:uid="{0302672E-0F60-48D5-B578-7863EFAC2A24}"/>
    <cellStyle name="Normal 6 3 5 4 3" xfId="3124" xr:uid="{E2B71554-91D4-4B7D-BED1-4829713AD494}"/>
    <cellStyle name="Normal 6 3 5 4 4" xfId="5458" xr:uid="{B26C4640-ADE6-4150-B242-46B87E5DFB5C}"/>
    <cellStyle name="Normal 6 3 5 5" xfId="1368" xr:uid="{7133249B-D214-447F-96A9-E1A03EBAF2E6}"/>
    <cellStyle name="Normal 6 3 5 5 2" xfId="3711" xr:uid="{618CB34A-D664-40C6-933E-828AFD39A59A}"/>
    <cellStyle name="Normal 6 3 5 5 3" xfId="6043" xr:uid="{FCFEAE0D-BED8-4531-B935-4C892C92365F}"/>
    <cellStyle name="Normal 6 3 5 6" xfId="2541" xr:uid="{1C183482-AAE0-4FD4-A9A5-9915F7F89D62}"/>
    <cellStyle name="Normal 6 3 5 7" xfId="4875" xr:uid="{AABD6811-EC1E-4CA2-B4A6-DF0872240390}"/>
    <cellStyle name="Normal 6 3 6" xfId="347" xr:uid="{6546C18A-6449-45D8-954B-6E5B469B9016}"/>
    <cellStyle name="Normal 6 3 6 2" xfId="633" xr:uid="{AFF036B5-5386-415C-8777-267601C4652F}"/>
    <cellStyle name="Normal 6 3 6 2 2" xfId="1224" xr:uid="{FC21DEC9-E330-4C2F-A2BE-602983506D64}"/>
    <cellStyle name="Normal 6 3 6 2 2 2" xfId="2399" xr:uid="{CE93F012-BAB3-426E-8BD8-3BAE06236D20}"/>
    <cellStyle name="Normal 6 3 6 2 2 2 2" xfId="4742" xr:uid="{2EF17EF2-DCA6-4EAF-BF94-3029215F0B89}"/>
    <cellStyle name="Normal 6 3 6 2 2 2 3" xfId="7074" xr:uid="{66F4FCD8-0627-40F0-BA09-D497095AE4D9}"/>
    <cellStyle name="Normal 6 3 6 2 2 3" xfId="3572" xr:uid="{76FA2ED7-CEAC-4C21-8D0F-AB2A390E7B36}"/>
    <cellStyle name="Normal 6 3 6 2 2 4" xfId="5906" xr:uid="{78E8552E-56D9-4570-8A0C-0F302526A06C}"/>
    <cellStyle name="Normal 6 3 6 2 3" xfId="1816" xr:uid="{8ED5F884-7D97-4879-A3CA-FB78FE6E18CC}"/>
    <cellStyle name="Normal 6 3 6 2 3 2" xfId="4159" xr:uid="{2409FC3E-467B-4834-BEB3-D1E6D23650D4}"/>
    <cellStyle name="Normal 6 3 6 2 3 3" xfId="6491" xr:uid="{291903EC-F46A-4EF6-8E57-45F20DDFCC38}"/>
    <cellStyle name="Normal 6 3 6 2 4" xfId="2989" xr:uid="{E6190579-4FA9-4AD6-89A5-ED1850404E39}"/>
    <cellStyle name="Normal 6 3 6 2 5" xfId="5323" xr:uid="{E6636DC2-5FD1-4CD3-AC17-11109B589426}"/>
    <cellStyle name="Normal 6 3 6 3" xfId="938" xr:uid="{EC67AB86-9FB0-4CA7-A3EF-FF5C4A82B69D}"/>
    <cellStyle name="Normal 6 3 6 3 2" xfId="2113" xr:uid="{DA363D92-DB2A-4263-8BDA-2FA9EA371FCD}"/>
    <cellStyle name="Normal 6 3 6 3 2 2" xfId="4456" xr:uid="{5531A3AD-A170-442A-B003-CAFA75E46972}"/>
    <cellStyle name="Normal 6 3 6 3 2 3" xfId="6788" xr:uid="{8A38890F-0242-4045-AA26-29D163D25E2F}"/>
    <cellStyle name="Normal 6 3 6 3 3" xfId="3286" xr:uid="{57AD907D-2900-4B8E-B4C2-30D4FF30A936}"/>
    <cellStyle name="Normal 6 3 6 3 4" xfId="5620" xr:uid="{F83998B4-33BD-4E4D-988B-F3AD9733AE05}"/>
    <cellStyle name="Normal 6 3 6 4" xfId="1530" xr:uid="{335AF7A7-0C9E-4E25-8A38-16336017DC67}"/>
    <cellStyle name="Normal 6 3 6 4 2" xfId="3873" xr:uid="{4418E5B3-08A6-4484-AD10-6C465EDE1835}"/>
    <cellStyle name="Normal 6 3 6 4 3" xfId="6205" xr:uid="{DEC4E803-B26C-4F26-8AB7-9B4326B9DA55}"/>
    <cellStyle name="Normal 6 3 6 5" xfId="2703" xr:uid="{3475C18C-33BE-46C9-8D6A-63AFA3BE522A}"/>
    <cellStyle name="Normal 6 3 6 6" xfId="5037" xr:uid="{44F175E5-F7BE-47B5-A6AF-B6AD14FBF4B0}"/>
    <cellStyle name="Normal 6 3 7" xfId="211" xr:uid="{F1E96851-8B52-4094-834A-1D92EB527AC8}"/>
    <cellStyle name="Normal 6 3 7 2" xfId="497" xr:uid="{B904539D-CEB2-42F2-B602-22B285E92279}"/>
    <cellStyle name="Normal 6 3 7 2 2" xfId="1088" xr:uid="{F4AF7920-9AE7-4C6E-A6AC-E92C8354082E}"/>
    <cellStyle name="Normal 6 3 7 2 2 2" xfId="2263" xr:uid="{8EF214AE-F1DB-4058-B01C-5ABB69C51870}"/>
    <cellStyle name="Normal 6 3 7 2 2 2 2" xfId="4606" xr:uid="{AFA01664-FF01-4E55-A0D8-80587CC22117}"/>
    <cellStyle name="Normal 6 3 7 2 2 2 3" xfId="6938" xr:uid="{7A6B9FF5-B0AE-4CD3-94B7-1DA81D5AD035}"/>
    <cellStyle name="Normal 6 3 7 2 2 3" xfId="3436" xr:uid="{1142AC70-C893-43B1-9D66-279C31C8CD2B}"/>
    <cellStyle name="Normal 6 3 7 2 2 4" xfId="5770" xr:uid="{E72858F0-0A41-4CD0-A2DF-6CB2C6F902A4}"/>
    <cellStyle name="Normal 6 3 7 2 3" xfId="1680" xr:uid="{80889090-70A3-4F27-B4F9-D148C8B84D70}"/>
    <cellStyle name="Normal 6 3 7 2 3 2" xfId="4023" xr:uid="{83D639EA-5482-46C3-8C9E-8D6AF5FD4314}"/>
    <cellStyle name="Normal 6 3 7 2 3 3" xfId="6355" xr:uid="{E7D91B7A-02AD-4536-A37B-ECEDA9B75244}"/>
    <cellStyle name="Normal 6 3 7 2 4" xfId="2853" xr:uid="{F9CB063E-1295-40BA-8C85-CB1FE5236D6A}"/>
    <cellStyle name="Normal 6 3 7 2 5" xfId="5187" xr:uid="{5F1A8FE8-F086-45DD-89CC-1B59AB51A8C5}"/>
    <cellStyle name="Normal 6 3 7 3" xfId="802" xr:uid="{9B8E2E87-9AED-4E2C-8B31-D0491C79456E}"/>
    <cellStyle name="Normal 6 3 7 3 2" xfId="1977" xr:uid="{FDF59058-178F-4DA6-8B7C-100894307B08}"/>
    <cellStyle name="Normal 6 3 7 3 2 2" xfId="4320" xr:uid="{527B482F-7D68-4B00-87E7-934A3D98D3A0}"/>
    <cellStyle name="Normal 6 3 7 3 2 3" xfId="6652" xr:uid="{B5C3B65A-912D-4FE0-A6C7-39CABC035248}"/>
    <cellStyle name="Normal 6 3 7 3 3" xfId="3150" xr:uid="{892EB4B0-4F89-42AD-9C10-D8507D07A719}"/>
    <cellStyle name="Normal 6 3 7 3 4" xfId="5484" xr:uid="{6162915A-4270-4289-9036-4A48B344E6A5}"/>
    <cellStyle name="Normal 6 3 7 4" xfId="1394" xr:uid="{EB9357E3-8A92-4879-895D-DF4FB1E0EF1D}"/>
    <cellStyle name="Normal 6 3 7 4 2" xfId="3737" xr:uid="{3FDBE259-081C-4692-BB29-6D7AA337B221}"/>
    <cellStyle name="Normal 6 3 7 4 3" xfId="6069" xr:uid="{C7320F9C-955B-465D-9214-580054049C27}"/>
    <cellStyle name="Normal 6 3 7 5" xfId="2567" xr:uid="{7997C355-2829-407D-9EA5-E262F426BCEC}"/>
    <cellStyle name="Normal 6 3 7 6" xfId="4901" xr:uid="{836B006A-65C9-45E3-8DD8-2BD2EF307004}"/>
    <cellStyle name="Normal 6 3 8" xfId="376" xr:uid="{820B9C2E-AE1F-46B6-84DA-E5EC5E725C3F}"/>
    <cellStyle name="Normal 6 3 8 2" xfId="967" xr:uid="{AD693892-B81F-445F-AC36-F62EC9D20981}"/>
    <cellStyle name="Normal 6 3 8 2 2" xfId="2142" xr:uid="{CCCA3C8B-B631-4CF4-905C-EAB845CD5CE2}"/>
    <cellStyle name="Normal 6 3 8 2 2 2" xfId="4485" xr:uid="{E79EB4E5-2072-4F72-AD0E-0EF61B270A25}"/>
    <cellStyle name="Normal 6 3 8 2 2 3" xfId="6817" xr:uid="{B93A4179-A7FE-4CD9-8546-0929A5D080F2}"/>
    <cellStyle name="Normal 6 3 8 2 3" xfId="3315" xr:uid="{D37AF664-D628-437E-94F5-A8BA7F70DE40}"/>
    <cellStyle name="Normal 6 3 8 2 4" xfId="5649" xr:uid="{C194CAA5-D6A8-4CD2-8B83-96A3E805826F}"/>
    <cellStyle name="Normal 6 3 8 3" xfId="1559" xr:uid="{3E6FEC0C-E40E-4DC9-A091-463818782B90}"/>
    <cellStyle name="Normal 6 3 8 3 2" xfId="3902" xr:uid="{C210F927-50E4-4C72-A02A-840A6D3526BA}"/>
    <cellStyle name="Normal 6 3 8 3 3" xfId="6234" xr:uid="{A81927C0-33BC-47FB-85BF-0DC1CF9AEBED}"/>
    <cellStyle name="Normal 6 3 8 4" xfId="2732" xr:uid="{42026810-D07A-4832-8458-038B85216CF0}"/>
    <cellStyle name="Normal 6 3 8 5" xfId="5066" xr:uid="{2C09163F-0934-409D-8262-24885E00D7BA}"/>
    <cellStyle name="Normal 6 3 9" xfId="681" xr:uid="{93EE9A62-F5C1-4A2A-A497-09BDA8C3D691}"/>
    <cellStyle name="Normal 6 3 9 2" xfId="1856" xr:uid="{4D3450BF-62DC-49D5-B411-3223A21E7382}"/>
    <cellStyle name="Normal 6 3 9 2 2" xfId="4199" xr:uid="{D529A0CF-F234-4A8D-9247-26A2C8DC7A67}"/>
    <cellStyle name="Normal 6 3 9 2 3" xfId="6531" xr:uid="{C0642EE9-16AD-4794-96E8-8CFC03C62A05}"/>
    <cellStyle name="Normal 6 3 9 3" xfId="3029" xr:uid="{F9D4BAFD-F66E-4CA9-915C-F4A410845ACD}"/>
    <cellStyle name="Normal 6 3 9 4" xfId="5363" xr:uid="{4590FAFE-5E46-40A2-A251-8A29BFCDBADA}"/>
    <cellStyle name="Normal 6 4" xfId="97" xr:uid="{E62C99AB-997E-432E-88E1-64340BC827E4}"/>
    <cellStyle name="Normal 6 4 10" xfId="2453" xr:uid="{174FF645-39AA-4DFA-9215-114167821BA8}"/>
    <cellStyle name="Normal 6 4 11" xfId="4787" xr:uid="{5788148F-3232-4EB8-82AE-02120BADFF2C}"/>
    <cellStyle name="Normal 6 4 2" xfId="124" xr:uid="{D10DE2CD-2BE6-4585-9BEA-1DE04B9B8503}"/>
    <cellStyle name="Normal 6 4 2 2" xfId="286" xr:uid="{14EACBDB-0B9F-4D16-B4C7-C80857346B73}"/>
    <cellStyle name="Normal 6 4 2 2 2" xfId="572" xr:uid="{C7D553A1-5B08-4A71-B8CA-96B22A5C954E}"/>
    <cellStyle name="Normal 6 4 2 2 2 2" xfId="1163" xr:uid="{E82D3D6E-09D4-4C52-82BC-06419D13AD8E}"/>
    <cellStyle name="Normal 6 4 2 2 2 2 2" xfId="2338" xr:uid="{2D07BAB1-3383-49F7-B263-9D54F2F05CF8}"/>
    <cellStyle name="Normal 6 4 2 2 2 2 2 2" xfId="4681" xr:uid="{979AC937-5DD6-43DD-A4A2-A69C6E707B48}"/>
    <cellStyle name="Normal 6 4 2 2 2 2 2 3" xfId="7013" xr:uid="{01030E14-B391-4906-953B-2AAF24BACB04}"/>
    <cellStyle name="Normal 6 4 2 2 2 2 3" xfId="3511" xr:uid="{1402C453-BC39-4B4A-8AD3-45C6DA81302B}"/>
    <cellStyle name="Normal 6 4 2 2 2 2 4" xfId="5845" xr:uid="{B38AB4AD-9005-40B8-84B4-BAA7ADA86DB2}"/>
    <cellStyle name="Normal 6 4 2 2 2 3" xfId="1755" xr:uid="{E8E57C3A-19CB-471B-855D-87EEB659C8A3}"/>
    <cellStyle name="Normal 6 4 2 2 2 3 2" xfId="4098" xr:uid="{76F7C58C-9D88-4F6F-A258-9106140D9E2C}"/>
    <cellStyle name="Normal 6 4 2 2 2 3 3" xfId="6430" xr:uid="{60ADC7BE-3875-4710-8CB9-0591058E9CAC}"/>
    <cellStyle name="Normal 6 4 2 2 2 4" xfId="2928" xr:uid="{0D812C47-BB57-4898-9457-1843757DF21A}"/>
    <cellStyle name="Normal 6 4 2 2 2 5" xfId="5262" xr:uid="{83C66ADF-BB28-4A09-845C-D079B415C20B}"/>
    <cellStyle name="Normal 6 4 2 2 3" xfId="877" xr:uid="{C1F16803-D128-40B1-8191-3780CC2E2886}"/>
    <cellStyle name="Normal 6 4 2 2 3 2" xfId="2052" xr:uid="{C654D4E2-F100-4B7B-AAEA-26227915F7AF}"/>
    <cellStyle name="Normal 6 4 2 2 3 2 2" xfId="4395" xr:uid="{D15FCBF7-2752-4F96-A471-7F576D395418}"/>
    <cellStyle name="Normal 6 4 2 2 3 2 3" xfId="6727" xr:uid="{20C480F2-8F44-4A34-8709-35AAF008B689}"/>
    <cellStyle name="Normal 6 4 2 2 3 3" xfId="3225" xr:uid="{3130E885-D601-48EF-A3FB-99C2363A32C8}"/>
    <cellStyle name="Normal 6 4 2 2 3 4" xfId="5559" xr:uid="{92119319-B2ED-436F-B88E-8A3AEC1A3EF6}"/>
    <cellStyle name="Normal 6 4 2 2 4" xfId="1469" xr:uid="{2ACFA639-CB53-4CDB-A664-91A3D25641D7}"/>
    <cellStyle name="Normal 6 4 2 2 4 2" xfId="3812" xr:uid="{6240DE97-3777-41F6-A339-B082D73FD29C}"/>
    <cellStyle name="Normal 6 4 2 2 4 3" xfId="6144" xr:uid="{AE9A6D8D-A05A-4193-B0B7-F747865E2E2B}"/>
    <cellStyle name="Normal 6 4 2 2 5" xfId="2642" xr:uid="{64BD46B0-2C25-4C90-9E63-AACC8A880A3C}"/>
    <cellStyle name="Normal 6 4 2 2 6" xfId="4976" xr:uid="{358516EA-1CB8-495F-BB29-F54C6C3B9619}"/>
    <cellStyle name="Normal 6 4 2 3" xfId="410" xr:uid="{CE28798F-3F7D-42C6-8E28-55A477329F13}"/>
    <cellStyle name="Normal 6 4 2 3 2" xfId="1001" xr:uid="{C710EC7F-8B87-4A0F-A278-1ED96DE55BCA}"/>
    <cellStyle name="Normal 6 4 2 3 2 2" xfId="2176" xr:uid="{46DAAC37-E1D6-44B7-85BA-BD3895484246}"/>
    <cellStyle name="Normal 6 4 2 3 2 2 2" xfId="4519" xr:uid="{45A94858-392F-4B56-9126-26638449E4AE}"/>
    <cellStyle name="Normal 6 4 2 3 2 2 3" xfId="6851" xr:uid="{794C4C84-5BB4-46CE-8F6F-A9860FDAF333}"/>
    <cellStyle name="Normal 6 4 2 3 2 3" xfId="3349" xr:uid="{740A2582-C96F-4049-9581-51BB049C363E}"/>
    <cellStyle name="Normal 6 4 2 3 2 4" xfId="5683" xr:uid="{128AF75E-07C1-4EEE-8ED8-93EDC9DA7F75}"/>
    <cellStyle name="Normal 6 4 2 3 3" xfId="1593" xr:uid="{B099E2BF-DD94-447A-A42E-E54D0F3345D0}"/>
    <cellStyle name="Normal 6 4 2 3 3 2" xfId="3936" xr:uid="{011C01E2-FF09-4653-972F-017BA5E3EC55}"/>
    <cellStyle name="Normal 6 4 2 3 3 3" xfId="6268" xr:uid="{06F832F6-1832-4529-BA15-67C4D6EC8083}"/>
    <cellStyle name="Normal 6 4 2 3 4" xfId="2766" xr:uid="{641F5995-3143-4F36-B214-052B016EB43F}"/>
    <cellStyle name="Normal 6 4 2 3 5" xfId="5100" xr:uid="{65D9AEED-A570-41F5-A394-850E36B376D9}"/>
    <cellStyle name="Normal 6 4 2 4" xfId="715" xr:uid="{963132D3-12A7-4464-A0ED-15AE742DCAB1}"/>
    <cellStyle name="Normal 6 4 2 4 2" xfId="1890" xr:uid="{9F0AF468-3DEE-4ADA-916E-FCA9F65E3C6D}"/>
    <cellStyle name="Normal 6 4 2 4 2 2" xfId="4233" xr:uid="{99851AD1-DFD4-4904-B43F-23C26F4FC26F}"/>
    <cellStyle name="Normal 6 4 2 4 2 3" xfId="6565" xr:uid="{0D35697D-5B4C-4723-A05D-3FC3C72DDF3A}"/>
    <cellStyle name="Normal 6 4 2 4 3" xfId="3063" xr:uid="{369BCFC8-7A9D-4815-A646-0F86DFFC3784}"/>
    <cellStyle name="Normal 6 4 2 4 4" xfId="5397" xr:uid="{AA1ADE43-16C9-425F-B2E1-33C7C8AE65CE}"/>
    <cellStyle name="Normal 6 4 2 5" xfId="1307" xr:uid="{EDC7D449-6FFF-4A2F-881A-FF8124BFC939}"/>
    <cellStyle name="Normal 6 4 2 5 2" xfId="3650" xr:uid="{A8353C73-8FD1-4487-91DC-8A05BD75CB16}"/>
    <cellStyle name="Normal 6 4 2 5 3" xfId="5982" xr:uid="{3A6EB55B-D812-46ED-9CE8-348581560C9A}"/>
    <cellStyle name="Normal 6 4 2 6" xfId="2480" xr:uid="{99E06A79-41CA-4ACC-8F16-8F2F4C441CB1}"/>
    <cellStyle name="Normal 6 4 2 7" xfId="4814" xr:uid="{AB13E83B-A529-4B44-9121-CCF978D7EF24}"/>
    <cellStyle name="Normal 6 4 3" xfId="165" xr:uid="{75FB4248-B720-4FAE-9611-E56C091CE8E2}"/>
    <cellStyle name="Normal 6 4 3 2" xfId="327" xr:uid="{D0CB3B56-F314-420D-8ADB-81ABD482385D}"/>
    <cellStyle name="Normal 6 4 3 2 2" xfId="613" xr:uid="{15641F2D-3BDC-4E27-8DB2-A91F5D7A5CD4}"/>
    <cellStyle name="Normal 6 4 3 2 2 2" xfId="1204" xr:uid="{2EF76E27-C5A9-437F-B57F-70BDBD883C91}"/>
    <cellStyle name="Normal 6 4 3 2 2 2 2" xfId="2379" xr:uid="{3CF29378-A4CA-4610-BC8C-2421F1C44B0A}"/>
    <cellStyle name="Normal 6 4 3 2 2 2 2 2" xfId="4722" xr:uid="{2C1877BC-FEAA-4226-8C2A-14436FE1037E}"/>
    <cellStyle name="Normal 6 4 3 2 2 2 2 3" xfId="7054" xr:uid="{36969B66-9814-4B34-BE5D-879AF7C9CBD5}"/>
    <cellStyle name="Normal 6 4 3 2 2 2 3" xfId="3552" xr:uid="{4A05353A-1389-4FD0-9E69-20689965B851}"/>
    <cellStyle name="Normal 6 4 3 2 2 2 4" xfId="5886" xr:uid="{2DE7B41E-E6FA-47C0-9A99-89873ABC1C7B}"/>
    <cellStyle name="Normal 6 4 3 2 2 3" xfId="1796" xr:uid="{1423B9A0-2A42-4855-B5F8-1AC20C73D348}"/>
    <cellStyle name="Normal 6 4 3 2 2 3 2" xfId="4139" xr:uid="{918FE2FE-19C2-4190-B608-E14F07DAB3AD}"/>
    <cellStyle name="Normal 6 4 3 2 2 3 3" xfId="6471" xr:uid="{2C7681D0-0F84-43D3-A764-8EABE577A884}"/>
    <cellStyle name="Normal 6 4 3 2 2 4" xfId="2969" xr:uid="{C54362D0-E784-4E29-982C-4C7205C19343}"/>
    <cellStyle name="Normal 6 4 3 2 2 5" xfId="5303" xr:uid="{49E7CE50-3002-4F6B-926A-33813E6864A4}"/>
    <cellStyle name="Normal 6 4 3 2 3" xfId="918" xr:uid="{07C25666-0067-45D5-9041-87F15D87B1A5}"/>
    <cellStyle name="Normal 6 4 3 2 3 2" xfId="2093" xr:uid="{DCC6922A-0B94-42C1-9471-3F75BBBF08BB}"/>
    <cellStyle name="Normal 6 4 3 2 3 2 2" xfId="4436" xr:uid="{7B2086B0-3918-4332-80C7-E254F71659D3}"/>
    <cellStyle name="Normal 6 4 3 2 3 2 3" xfId="6768" xr:uid="{2E8EA5B1-64AE-4DC5-B587-999A45A45DCF}"/>
    <cellStyle name="Normal 6 4 3 2 3 3" xfId="3266" xr:uid="{2C36D1F2-8605-417F-ADC4-399A8C7B5EDB}"/>
    <cellStyle name="Normal 6 4 3 2 3 4" xfId="5600" xr:uid="{7A9BD0C1-2DBE-4361-948A-BD0CF36EB17A}"/>
    <cellStyle name="Normal 6 4 3 2 4" xfId="1510" xr:uid="{8BF389A9-B182-43A9-B14C-75EF43950EF7}"/>
    <cellStyle name="Normal 6 4 3 2 4 2" xfId="3853" xr:uid="{9CBD5BF1-2A8F-4E2B-A4CD-D7235E3BCFCC}"/>
    <cellStyle name="Normal 6 4 3 2 4 3" xfId="6185" xr:uid="{920577F4-3C65-4BE0-A1D3-703612C0AF18}"/>
    <cellStyle name="Normal 6 4 3 2 5" xfId="2683" xr:uid="{9918BA65-782D-462A-BF7F-76A412D2D240}"/>
    <cellStyle name="Normal 6 4 3 2 6" xfId="5017" xr:uid="{A352BFCD-9020-4E53-AFA3-CAD1232AFB6A}"/>
    <cellStyle name="Normal 6 4 3 3" xfId="451" xr:uid="{2B0BA957-E6BF-4C32-9957-32F59D79BB81}"/>
    <cellStyle name="Normal 6 4 3 3 2" xfId="1042" xr:uid="{4EAB8F8E-FB64-44E5-9E94-2291AC7E1FBE}"/>
    <cellStyle name="Normal 6 4 3 3 2 2" xfId="2217" xr:uid="{D7EF47CE-BD4E-4D29-A66D-F119512F2E56}"/>
    <cellStyle name="Normal 6 4 3 3 2 2 2" xfId="4560" xr:uid="{3FAB92FD-C906-462C-96EA-0D6855BFB7CC}"/>
    <cellStyle name="Normal 6 4 3 3 2 2 3" xfId="6892" xr:uid="{1926B0CA-2EE7-448D-AF13-4FE14E277D14}"/>
    <cellStyle name="Normal 6 4 3 3 2 3" xfId="3390" xr:uid="{3586A96E-1B3E-4C13-A4D8-3FF31ECF7F70}"/>
    <cellStyle name="Normal 6 4 3 3 2 4" xfId="5724" xr:uid="{D1438414-AC64-4CBD-BDBD-C5FC4EC2472A}"/>
    <cellStyle name="Normal 6 4 3 3 3" xfId="1634" xr:uid="{2D3C02E2-4E0A-4F76-9FE3-9BC905C50075}"/>
    <cellStyle name="Normal 6 4 3 3 3 2" xfId="3977" xr:uid="{BDEACF8E-E4C7-44E8-8EF1-D87D0D3F204C}"/>
    <cellStyle name="Normal 6 4 3 3 3 3" xfId="6309" xr:uid="{8FF77A6D-5181-4B49-86FC-8E7DE45E7CFB}"/>
    <cellStyle name="Normal 6 4 3 3 4" xfId="2807" xr:uid="{B4937CFF-11F7-4E98-82C4-E26F4ED478CD}"/>
    <cellStyle name="Normal 6 4 3 3 5" xfId="5141" xr:uid="{09F05BC7-61FC-405C-A724-1EDA149D9359}"/>
    <cellStyle name="Normal 6 4 3 4" xfId="756" xr:uid="{117FD7F9-643E-42C2-8EAB-A31D8E0786E9}"/>
    <cellStyle name="Normal 6 4 3 4 2" xfId="1931" xr:uid="{750E53CB-F9EF-4365-A51C-6F942FE0A818}"/>
    <cellStyle name="Normal 6 4 3 4 2 2" xfId="4274" xr:uid="{22F21E7B-4AA0-49AE-8822-636FD1FFC6EB}"/>
    <cellStyle name="Normal 6 4 3 4 2 3" xfId="6606" xr:uid="{ABB5D49D-6903-4D79-B75D-0B646CB3C292}"/>
    <cellStyle name="Normal 6 4 3 4 3" xfId="3104" xr:uid="{7C8125BA-ABE2-4229-BE6D-B2EE28A57776}"/>
    <cellStyle name="Normal 6 4 3 4 4" xfId="5438" xr:uid="{AE57B78C-F755-47E2-A41A-BC574DDC8057}"/>
    <cellStyle name="Normal 6 4 3 5" xfId="1348" xr:uid="{65FC8609-91E1-4809-A1E1-C5777FE7A273}"/>
    <cellStyle name="Normal 6 4 3 5 2" xfId="3691" xr:uid="{623B3FEE-5B5F-4B36-BC7D-A1C55052EAF7}"/>
    <cellStyle name="Normal 6 4 3 5 3" xfId="6023" xr:uid="{9BF9738A-FFB5-4CA0-ACEA-FE9B2AFAEE0F}"/>
    <cellStyle name="Normal 6 4 3 6" xfId="2521" xr:uid="{17793A15-5524-49F3-BEE2-93F35565D035}"/>
    <cellStyle name="Normal 6 4 3 7" xfId="4855" xr:uid="{0B8393BC-9727-4DF0-BEE3-BED5BF8B05EF}"/>
    <cellStyle name="Normal 6 4 4" xfId="192" xr:uid="{8AD34678-47F8-4E57-8665-ECE357A9B016}"/>
    <cellStyle name="Normal 6 4 4 2" xfId="259" xr:uid="{8539B977-CC08-4D1B-A383-0705041EA0EB}"/>
    <cellStyle name="Normal 6 4 4 2 2" xfId="545" xr:uid="{74B63979-2B47-48B8-8F2B-15441F34EED6}"/>
    <cellStyle name="Normal 6 4 4 2 2 2" xfId="1136" xr:uid="{3F39B096-83D5-4D94-BC1D-3BC2644393B1}"/>
    <cellStyle name="Normal 6 4 4 2 2 2 2" xfId="2311" xr:uid="{7FE2A559-8FF8-494F-9304-BC73A3A257C0}"/>
    <cellStyle name="Normal 6 4 4 2 2 2 2 2" xfId="4654" xr:uid="{A3CFE676-C6F0-48A8-AD89-79C5CDF591BE}"/>
    <cellStyle name="Normal 6 4 4 2 2 2 2 3" xfId="6986" xr:uid="{9E681160-59AB-46C5-BCEA-F4825D4FE133}"/>
    <cellStyle name="Normal 6 4 4 2 2 2 3" xfId="3484" xr:uid="{73E8E657-9AA8-4BBF-A563-6058FEF9E9E4}"/>
    <cellStyle name="Normal 6 4 4 2 2 2 4" xfId="5818" xr:uid="{7720EC02-A7A0-4DD3-951C-A37CFCEBA7B5}"/>
    <cellStyle name="Normal 6 4 4 2 2 3" xfId="1728" xr:uid="{79519B4B-BD3B-4745-B5DB-A031FC27FEF3}"/>
    <cellStyle name="Normal 6 4 4 2 2 3 2" xfId="4071" xr:uid="{43C96799-0C3C-4D1E-86EE-F7AC5FC08185}"/>
    <cellStyle name="Normal 6 4 4 2 2 3 3" xfId="6403" xr:uid="{2D7C81BF-A1C5-4407-B1BB-BF7BDD8EF3BE}"/>
    <cellStyle name="Normal 6 4 4 2 2 4" xfId="2901" xr:uid="{644856CB-F387-43F1-B3AF-D377B45FFA54}"/>
    <cellStyle name="Normal 6 4 4 2 2 5" xfId="5235" xr:uid="{31FFA6E9-269B-4C8E-BDC0-5090C1540594}"/>
    <cellStyle name="Normal 6 4 4 2 3" xfId="850" xr:uid="{492EF952-D0F3-4217-A92C-A64B2E6373DB}"/>
    <cellStyle name="Normal 6 4 4 2 3 2" xfId="2025" xr:uid="{7EFBB81E-1D39-4937-9273-128F9795CAF1}"/>
    <cellStyle name="Normal 6 4 4 2 3 2 2" xfId="4368" xr:uid="{C9BAFE36-F12E-4DC8-9589-CCF9BF012B52}"/>
    <cellStyle name="Normal 6 4 4 2 3 2 3" xfId="6700" xr:uid="{BEF4461B-4AC5-4C8A-B0F1-C5C3391F7092}"/>
    <cellStyle name="Normal 6 4 4 2 3 3" xfId="3198" xr:uid="{203D595C-8278-4EAB-8588-9A4CCBCFEB5D}"/>
    <cellStyle name="Normal 6 4 4 2 3 4" xfId="5532" xr:uid="{D97DF381-C958-44BA-8C04-E5BDCDD9B3A3}"/>
    <cellStyle name="Normal 6 4 4 2 4" xfId="1442" xr:uid="{280674C0-0E31-46F4-A239-0C4773CEED6C}"/>
    <cellStyle name="Normal 6 4 4 2 4 2" xfId="3785" xr:uid="{A3659F66-A3D3-461A-BC92-CB2FA07EAEB1}"/>
    <cellStyle name="Normal 6 4 4 2 4 3" xfId="6117" xr:uid="{5AC648D0-1CC5-496D-8BC3-F77C5932B305}"/>
    <cellStyle name="Normal 6 4 4 2 5" xfId="2615" xr:uid="{042EE78F-39AA-4718-A7E6-058A388F2127}"/>
    <cellStyle name="Normal 6 4 4 2 6" xfId="4949" xr:uid="{3A509969-F0CF-46C0-931E-82071039EA8F}"/>
    <cellStyle name="Normal 6 4 4 3" xfId="478" xr:uid="{83F108FD-DE0D-47A1-A02D-EA7B89F5DEA1}"/>
    <cellStyle name="Normal 6 4 4 3 2" xfId="1069" xr:uid="{ABE6B63F-3EA0-405D-A754-FEAE02BEBC54}"/>
    <cellStyle name="Normal 6 4 4 3 2 2" xfId="2244" xr:uid="{35048E94-3CCA-4344-AE7E-87CFD885AC4B}"/>
    <cellStyle name="Normal 6 4 4 3 2 2 2" xfId="4587" xr:uid="{62348EA6-0CBC-4CF5-AC77-BE96ED7A6939}"/>
    <cellStyle name="Normal 6 4 4 3 2 2 3" xfId="6919" xr:uid="{36D394C0-AF39-4135-AAFB-962483AFD329}"/>
    <cellStyle name="Normal 6 4 4 3 2 3" xfId="3417" xr:uid="{B9B3B1E9-F1F1-448D-8BD1-72EEBE0E9BFA}"/>
    <cellStyle name="Normal 6 4 4 3 2 4" xfId="5751" xr:uid="{B9129DF1-C158-4589-B4FB-95C21A5B094B}"/>
    <cellStyle name="Normal 6 4 4 3 3" xfId="1661" xr:uid="{1578C41B-5B5A-49B1-9FA0-9FB3467BB493}"/>
    <cellStyle name="Normal 6 4 4 3 3 2" xfId="4004" xr:uid="{D14D6750-7267-4AB5-A5EB-11EA8CD64806}"/>
    <cellStyle name="Normal 6 4 4 3 3 3" xfId="6336" xr:uid="{4D90BCB2-E59C-492E-B093-FF976B30A367}"/>
    <cellStyle name="Normal 6 4 4 3 4" xfId="2834" xr:uid="{D7F65A74-4D99-4D23-B852-812479CD6F77}"/>
    <cellStyle name="Normal 6 4 4 3 5" xfId="5168" xr:uid="{EED75A9E-EFC7-45FA-BF5B-E394D2A92D7F}"/>
    <cellStyle name="Normal 6 4 4 4" xfId="783" xr:uid="{B2A7CE55-B874-4890-94E5-8EC3BB998701}"/>
    <cellStyle name="Normal 6 4 4 4 2" xfId="1958" xr:uid="{18554F35-1C39-4F00-B7AA-2A29A51FA5F5}"/>
    <cellStyle name="Normal 6 4 4 4 2 2" xfId="4301" xr:uid="{AC47965D-2D9B-4AF5-B5ED-66FFBCD63482}"/>
    <cellStyle name="Normal 6 4 4 4 2 3" xfId="6633" xr:uid="{38C55552-5D06-4712-A6CC-6312DE9D6196}"/>
    <cellStyle name="Normal 6 4 4 4 3" xfId="3131" xr:uid="{69A3C5A8-6263-4EEE-A0D9-E0889DF68AD6}"/>
    <cellStyle name="Normal 6 4 4 4 4" xfId="5465" xr:uid="{AD2D909B-9DAC-4C8E-BD4B-EC2B277971F4}"/>
    <cellStyle name="Normal 6 4 4 5" xfId="1375" xr:uid="{EAE5900D-0AFE-4AD0-B2F7-DC032BED809A}"/>
    <cellStyle name="Normal 6 4 4 5 2" xfId="3718" xr:uid="{306478E1-4E21-4614-8EC7-85CA37312756}"/>
    <cellStyle name="Normal 6 4 4 5 3" xfId="6050" xr:uid="{E1297072-0144-4BFD-BF9A-B936D5594708}"/>
    <cellStyle name="Normal 6 4 4 6" xfId="2548" xr:uid="{1FAE8DFB-C6C7-4F61-ABB7-A73FB65A6936}"/>
    <cellStyle name="Normal 6 4 4 7" xfId="4882" xr:uid="{E209E49D-279E-4046-B19C-645BAB7F1844}"/>
    <cellStyle name="Normal 6 4 5" xfId="354" xr:uid="{CCC1DD71-0D20-484F-AD7E-E5217B60C7C5}"/>
    <cellStyle name="Normal 6 4 5 2" xfId="640" xr:uid="{BAA2C7C7-9BF1-4741-86EF-D102CDFF5D10}"/>
    <cellStyle name="Normal 6 4 5 2 2" xfId="1231" xr:uid="{67F441A3-8114-4C66-975D-2F80D56C9950}"/>
    <cellStyle name="Normal 6 4 5 2 2 2" xfId="2406" xr:uid="{9716F894-9ECA-4F95-9C3C-507DF82A91EF}"/>
    <cellStyle name="Normal 6 4 5 2 2 2 2" xfId="4749" xr:uid="{0001D540-F071-44AB-A619-1BBB46848E93}"/>
    <cellStyle name="Normal 6 4 5 2 2 2 3" xfId="7081" xr:uid="{6D8991D6-CBBC-4C2A-B40F-EA46144369E4}"/>
    <cellStyle name="Normal 6 4 5 2 2 3" xfId="3579" xr:uid="{8764819D-E41D-4D94-A187-7C8600A05446}"/>
    <cellStyle name="Normal 6 4 5 2 2 4" xfId="5913" xr:uid="{5B7AD35E-EB27-4464-8EF3-01629E0AF63B}"/>
    <cellStyle name="Normal 6 4 5 2 3" xfId="1823" xr:uid="{61E29528-7E48-474C-887D-A781B4028191}"/>
    <cellStyle name="Normal 6 4 5 2 3 2" xfId="4166" xr:uid="{2EB655E3-A60F-4DFD-95D3-065599BAEF7A}"/>
    <cellStyle name="Normal 6 4 5 2 3 3" xfId="6498" xr:uid="{6CF85C2B-08AA-423E-BBA6-FAFDC5651F4D}"/>
    <cellStyle name="Normal 6 4 5 2 4" xfId="2996" xr:uid="{D83B0C88-BCAC-4D05-960A-2FBEC09DBC3F}"/>
    <cellStyle name="Normal 6 4 5 2 5" xfId="5330" xr:uid="{E16D7F1C-7AD9-429E-A2D7-DB0D987D54DC}"/>
    <cellStyle name="Normal 6 4 5 3" xfId="945" xr:uid="{43BF1615-C0AF-4897-9232-60C852B1DF98}"/>
    <cellStyle name="Normal 6 4 5 3 2" xfId="2120" xr:uid="{AD14ECE3-6ADF-41D7-BEC6-38227085B56A}"/>
    <cellStyle name="Normal 6 4 5 3 2 2" xfId="4463" xr:uid="{51368474-D28A-4123-A19E-0F8617274E88}"/>
    <cellStyle name="Normal 6 4 5 3 2 3" xfId="6795" xr:uid="{F102E9EE-7A9E-4C31-BC43-F44BF74FFCE9}"/>
    <cellStyle name="Normal 6 4 5 3 3" xfId="3293" xr:uid="{E5ED8472-9CBC-443D-94DF-43EE8775C332}"/>
    <cellStyle name="Normal 6 4 5 3 4" xfId="5627" xr:uid="{9B95D740-2ED1-4B11-ADC6-9C8E64831776}"/>
    <cellStyle name="Normal 6 4 5 4" xfId="1537" xr:uid="{8DDE8265-9566-4FDC-8D71-21C37DC93C78}"/>
    <cellStyle name="Normal 6 4 5 4 2" xfId="3880" xr:uid="{69BD104D-F5C9-4D5B-989D-AE47A74B467B}"/>
    <cellStyle name="Normal 6 4 5 4 3" xfId="6212" xr:uid="{BDA6BBDC-3C9F-43E8-A323-04236DAA8999}"/>
    <cellStyle name="Normal 6 4 5 5" xfId="2710" xr:uid="{3C5C1E41-E0FC-4088-AA69-3129C7BA39A8}"/>
    <cellStyle name="Normal 6 4 5 6" xfId="5044" xr:uid="{6F4FBA40-4120-4056-8535-7EA003C5F393}"/>
    <cellStyle name="Normal 6 4 6" xfId="232" xr:uid="{BEE5200F-C666-4895-9C4D-F18F1BFB3F0D}"/>
    <cellStyle name="Normal 6 4 6 2" xfId="518" xr:uid="{5C8A63D8-20D4-43DD-BC99-D62060BB6132}"/>
    <cellStyle name="Normal 6 4 6 2 2" xfId="1109" xr:uid="{EFA9070B-791C-40A9-8318-EF90DFF639F6}"/>
    <cellStyle name="Normal 6 4 6 2 2 2" xfId="2284" xr:uid="{B8F8D0FE-FAD3-4ADA-816A-AD40DE623DAB}"/>
    <cellStyle name="Normal 6 4 6 2 2 2 2" xfId="4627" xr:uid="{40796355-D11B-4B04-A9EE-D1A22DEAA7B6}"/>
    <cellStyle name="Normal 6 4 6 2 2 2 3" xfId="6959" xr:uid="{305F0DD4-43BE-464D-BE50-211099636B5F}"/>
    <cellStyle name="Normal 6 4 6 2 2 3" xfId="3457" xr:uid="{75FE14B8-09EE-495B-9AE7-A70C98C7E402}"/>
    <cellStyle name="Normal 6 4 6 2 2 4" xfId="5791" xr:uid="{8F389223-AB98-465B-A9C3-5A236F7055AA}"/>
    <cellStyle name="Normal 6 4 6 2 3" xfId="1701" xr:uid="{A07BD781-85A5-4DBA-983A-13803AF4FB34}"/>
    <cellStyle name="Normal 6 4 6 2 3 2" xfId="4044" xr:uid="{E8A35127-53B6-40AA-BB75-BBEBC085DD50}"/>
    <cellStyle name="Normal 6 4 6 2 3 3" xfId="6376" xr:uid="{2A1F469E-BEB3-4E6B-8271-3552DB942767}"/>
    <cellStyle name="Normal 6 4 6 2 4" xfId="2874" xr:uid="{B78AAA86-826C-4E26-BF42-F9A403C32954}"/>
    <cellStyle name="Normal 6 4 6 2 5" xfId="5208" xr:uid="{A00B0007-C44B-40EE-BA0D-29D1B8D0A353}"/>
    <cellStyle name="Normal 6 4 6 3" xfId="823" xr:uid="{5DC23299-C1ED-4F34-A419-D4027069A285}"/>
    <cellStyle name="Normal 6 4 6 3 2" xfId="1998" xr:uid="{9E2A628D-1192-46B3-B2D9-3B4E1D3C4DED}"/>
    <cellStyle name="Normal 6 4 6 3 2 2" xfId="4341" xr:uid="{10CB1E49-51EC-4A79-BCFB-0C19AC94F7C7}"/>
    <cellStyle name="Normal 6 4 6 3 2 3" xfId="6673" xr:uid="{3D9A7C10-3D93-42D6-942C-EE6F188147EE}"/>
    <cellStyle name="Normal 6 4 6 3 3" xfId="3171" xr:uid="{187C928A-B3DF-45E2-BB0D-D825B0E647DF}"/>
    <cellStyle name="Normal 6 4 6 3 4" xfId="5505" xr:uid="{199815C8-9166-4B5F-8ADE-8EF480769140}"/>
    <cellStyle name="Normal 6 4 6 4" xfId="1415" xr:uid="{84224968-0A8B-4F04-BEA7-CA395064C398}"/>
    <cellStyle name="Normal 6 4 6 4 2" xfId="3758" xr:uid="{A1F34964-EFDF-4BFD-AC0B-785F7FB73C8E}"/>
    <cellStyle name="Normal 6 4 6 4 3" xfId="6090" xr:uid="{CA5DB42C-88E0-4001-ADD6-FD0E2D66AC18}"/>
    <cellStyle name="Normal 6 4 6 5" xfId="2588" xr:uid="{2ADC02AF-D44A-4B11-8BCC-44A512BA36D1}"/>
    <cellStyle name="Normal 6 4 6 6" xfId="4922" xr:uid="{B75AD7C7-B4FA-49CF-99A8-710D64B8802C}"/>
    <cellStyle name="Normal 6 4 7" xfId="383" xr:uid="{06CBB586-EC69-4C6D-A434-A384862F4828}"/>
    <cellStyle name="Normal 6 4 7 2" xfId="974" xr:uid="{55835C69-05D6-4C1D-B663-7B7B347D0225}"/>
    <cellStyle name="Normal 6 4 7 2 2" xfId="2149" xr:uid="{FE3AFBB1-5F3F-471A-8D5F-19D5C3A011BB}"/>
    <cellStyle name="Normal 6 4 7 2 2 2" xfId="4492" xr:uid="{58BC78D5-3AE4-457B-B7BB-A9EED208BF86}"/>
    <cellStyle name="Normal 6 4 7 2 2 3" xfId="6824" xr:uid="{66273CD3-20CC-4DEE-8AFB-A6ABDB674E65}"/>
    <cellStyle name="Normal 6 4 7 2 3" xfId="3322" xr:uid="{5730B49E-4244-4AE0-82BB-3B327F07B3BE}"/>
    <cellStyle name="Normal 6 4 7 2 4" xfId="5656" xr:uid="{78515183-098A-4D9B-98E8-06487C7A77A6}"/>
    <cellStyle name="Normal 6 4 7 3" xfId="1566" xr:uid="{8F3A40FB-5D00-4307-BA1A-82B60F8769D1}"/>
    <cellStyle name="Normal 6 4 7 3 2" xfId="3909" xr:uid="{AD497EAA-B843-4F6D-8FA9-A06FCD7FEFA6}"/>
    <cellStyle name="Normal 6 4 7 3 3" xfId="6241" xr:uid="{3CABAA7D-7752-4F69-BCBC-1C46D79C3E13}"/>
    <cellStyle name="Normal 6 4 7 4" xfId="2739" xr:uid="{DFE309FB-A393-4A7C-BAFC-5E83B812A879}"/>
    <cellStyle name="Normal 6 4 7 5" xfId="5073" xr:uid="{9BB89071-9978-4004-8E01-CC17415F80A8}"/>
    <cellStyle name="Normal 6 4 8" xfId="688" xr:uid="{C949FAA7-95ED-40D1-B86A-3B8654796C73}"/>
    <cellStyle name="Normal 6 4 8 2" xfId="1863" xr:uid="{3BE41C36-E29B-4A05-81EF-92E33D784D6C}"/>
    <cellStyle name="Normal 6 4 8 2 2" xfId="4206" xr:uid="{E3296C25-836E-4748-AFA1-EECC11B39371}"/>
    <cellStyle name="Normal 6 4 8 2 3" xfId="6538" xr:uid="{883EC1A2-A08F-4EF6-BBB6-2592D52D8FC3}"/>
    <cellStyle name="Normal 6 4 8 3" xfId="3036" xr:uid="{6BA52E38-8EEF-4C34-9322-40042E4446FD}"/>
    <cellStyle name="Normal 6 4 8 4" xfId="5370" xr:uid="{8398049E-B6A2-4AC2-B259-432ADE3C8BF2}"/>
    <cellStyle name="Normal 6 4 9" xfId="1280" xr:uid="{70B6E8E4-89F1-4DF8-BF48-4E9A57B799DE}"/>
    <cellStyle name="Normal 6 4 9 2" xfId="3623" xr:uid="{C4577C3C-6CBB-47A8-93EC-E3AFD9C10EBB}"/>
    <cellStyle name="Normal 6 4 9 3" xfId="5955" xr:uid="{B28B23B2-7A18-4F9F-A3EC-1F771FE59421}"/>
    <cellStyle name="Normal 6 5" xfId="111" xr:uid="{72EC8F0B-E8B6-4289-86CD-85F145839375}"/>
    <cellStyle name="Normal 6 5 2" xfId="152" xr:uid="{2AAFE998-17E6-46E5-AAC5-2CBFA86D3021}"/>
    <cellStyle name="Normal 6 5 2 2" xfId="314" xr:uid="{E9B2834F-F0F3-40F3-8AE0-E5443AAEF84D}"/>
    <cellStyle name="Normal 6 5 2 2 2" xfId="600" xr:uid="{5B376ED8-FE7C-414E-AABD-BBADD747FE2E}"/>
    <cellStyle name="Normal 6 5 2 2 2 2" xfId="1191" xr:uid="{A063667F-F82D-46C2-AD6E-16E9F9BDDECF}"/>
    <cellStyle name="Normal 6 5 2 2 2 2 2" xfId="2366" xr:uid="{61573F7C-EE9E-4ED0-94D5-7EC0C5723048}"/>
    <cellStyle name="Normal 6 5 2 2 2 2 2 2" xfId="4709" xr:uid="{ACA9B422-B9D8-4368-BE21-0F4DA2D617B5}"/>
    <cellStyle name="Normal 6 5 2 2 2 2 2 3" xfId="7041" xr:uid="{7A440194-4D94-4099-9782-88C7DFFC1FE8}"/>
    <cellStyle name="Normal 6 5 2 2 2 2 3" xfId="3539" xr:uid="{E39B9B88-DCA5-424B-A380-673E61B0DD81}"/>
    <cellStyle name="Normal 6 5 2 2 2 2 4" xfId="5873" xr:uid="{84762EEA-D3C5-4468-9DD0-E209E750C378}"/>
    <cellStyle name="Normal 6 5 2 2 2 3" xfId="1783" xr:uid="{F2202A8A-1CBB-40CB-9F23-B1FE7E9083F6}"/>
    <cellStyle name="Normal 6 5 2 2 2 3 2" xfId="4126" xr:uid="{D78F90E7-A4B8-4411-B564-14530EC60A9C}"/>
    <cellStyle name="Normal 6 5 2 2 2 3 3" xfId="6458" xr:uid="{EBEB3C69-0A5D-437A-A3CB-A82AA907009B}"/>
    <cellStyle name="Normal 6 5 2 2 2 4" xfId="2956" xr:uid="{689788E8-34F8-4E5A-B15C-BE2CEE16CE2C}"/>
    <cellStyle name="Normal 6 5 2 2 2 5" xfId="5290" xr:uid="{BFDC2482-C63E-47BF-8DE2-34DAD2EB334A}"/>
    <cellStyle name="Normal 6 5 2 2 3" xfId="905" xr:uid="{60D0D96D-A7A8-467A-B888-63BB558CBFF9}"/>
    <cellStyle name="Normal 6 5 2 2 3 2" xfId="2080" xr:uid="{F057799E-A6C7-4102-9593-ED555EEFB377}"/>
    <cellStyle name="Normal 6 5 2 2 3 2 2" xfId="4423" xr:uid="{AE26D210-2097-44E3-85C1-DEADAD07027B}"/>
    <cellStyle name="Normal 6 5 2 2 3 2 3" xfId="6755" xr:uid="{751EFFD7-89D6-459A-B5E7-C52180D392D0}"/>
    <cellStyle name="Normal 6 5 2 2 3 3" xfId="3253" xr:uid="{DAEEC8B9-2A0B-4848-9C96-FC18D4291595}"/>
    <cellStyle name="Normal 6 5 2 2 3 4" xfId="5587" xr:uid="{C984ACC5-382F-438A-9C5C-CF7394F59E84}"/>
    <cellStyle name="Normal 6 5 2 2 4" xfId="1497" xr:uid="{200980BE-305F-4681-94DE-E6DEF68AD3CC}"/>
    <cellStyle name="Normal 6 5 2 2 4 2" xfId="3840" xr:uid="{AC476F5B-A948-4F3C-8930-4DB44537F77A}"/>
    <cellStyle name="Normal 6 5 2 2 4 3" xfId="6172" xr:uid="{E07AB5DB-9D0C-4588-9715-92E93468C675}"/>
    <cellStyle name="Normal 6 5 2 2 5" xfId="2670" xr:uid="{88643543-CFE4-44AE-96CA-4B63F365509C}"/>
    <cellStyle name="Normal 6 5 2 2 6" xfId="5004" xr:uid="{811F1017-67A1-4D29-9AAD-8DF2FACCB3B7}"/>
    <cellStyle name="Normal 6 5 2 3" xfId="438" xr:uid="{81B09054-294C-4786-8E9B-451FEA4D9D0D}"/>
    <cellStyle name="Normal 6 5 2 3 2" xfId="1029" xr:uid="{70A229C9-DD0F-4214-BD0B-12688E3B75B9}"/>
    <cellStyle name="Normal 6 5 2 3 2 2" xfId="2204" xr:uid="{25B61FCC-E5A2-46CE-AA8F-2EB4D3371711}"/>
    <cellStyle name="Normal 6 5 2 3 2 2 2" xfId="4547" xr:uid="{3C0C43DA-A13F-4659-A0DD-0C7AD32C034C}"/>
    <cellStyle name="Normal 6 5 2 3 2 2 3" xfId="6879" xr:uid="{DC7AD2D1-53AE-4ADF-B157-9015EE309F25}"/>
    <cellStyle name="Normal 6 5 2 3 2 3" xfId="3377" xr:uid="{86A8F62B-95C6-4B83-8DD1-0E8B57FFB218}"/>
    <cellStyle name="Normal 6 5 2 3 2 4" xfId="5711" xr:uid="{5D3E8DA5-5BEB-407D-859E-A4B0F01AEF24}"/>
    <cellStyle name="Normal 6 5 2 3 3" xfId="1621" xr:uid="{0A472719-FA55-4989-8FD3-94B24CC2679C}"/>
    <cellStyle name="Normal 6 5 2 3 3 2" xfId="3964" xr:uid="{59207AEF-CEB4-454C-9E3D-83BD1502B967}"/>
    <cellStyle name="Normal 6 5 2 3 3 3" xfId="6296" xr:uid="{FC2D52FF-E1B2-4409-AAEE-066FB35647EF}"/>
    <cellStyle name="Normal 6 5 2 3 4" xfId="2794" xr:uid="{F833C655-1538-4F3E-AD4C-FA8B88F46657}"/>
    <cellStyle name="Normal 6 5 2 3 5" xfId="5128" xr:uid="{1891CF12-B6C0-41D7-B547-4F47608DEBAE}"/>
    <cellStyle name="Normal 6 5 2 4" xfId="743" xr:uid="{E9B12430-EFCF-4500-B248-26E1D7F65F38}"/>
    <cellStyle name="Normal 6 5 2 4 2" xfId="1918" xr:uid="{E9AA0695-10CF-41E6-ACCB-312A5F394FA6}"/>
    <cellStyle name="Normal 6 5 2 4 2 2" xfId="4261" xr:uid="{8B339F97-ADD9-4A6F-BC76-175F4398CE94}"/>
    <cellStyle name="Normal 6 5 2 4 2 3" xfId="6593" xr:uid="{2DE95D09-70AF-4F38-AE3A-AA0DA440AC3F}"/>
    <cellStyle name="Normal 6 5 2 4 3" xfId="3091" xr:uid="{11384C93-FB1F-470E-9CD8-5CE92CCC36B0}"/>
    <cellStyle name="Normal 6 5 2 4 4" xfId="5425" xr:uid="{8DC2821A-B5F5-4050-B971-5457134B64BC}"/>
    <cellStyle name="Normal 6 5 2 5" xfId="1335" xr:uid="{94D1C4D6-9CB3-4C6B-A508-70C172538A4D}"/>
    <cellStyle name="Normal 6 5 2 5 2" xfId="3678" xr:uid="{DE57F759-01D0-4E99-844B-13073C33ACAA}"/>
    <cellStyle name="Normal 6 5 2 5 3" xfId="6010" xr:uid="{6643E04A-990C-4BE3-A2AF-6684644D0B5E}"/>
    <cellStyle name="Normal 6 5 2 6" xfId="2508" xr:uid="{668410D4-FF1B-4A46-AF62-0C2543FEEC78}"/>
    <cellStyle name="Normal 6 5 2 7" xfId="4842" xr:uid="{9D8AFEA5-B71D-471F-B73E-BDAE8745A345}"/>
    <cellStyle name="Normal 6 5 3" xfId="273" xr:uid="{F48ACDE1-DDFD-4CBC-BEC9-0397F871283E}"/>
    <cellStyle name="Normal 6 5 3 2" xfId="559" xr:uid="{E320B8CF-13A2-40D1-A4B7-ACD76257E6D3}"/>
    <cellStyle name="Normal 6 5 3 2 2" xfId="1150" xr:uid="{3CD2AE27-5D28-4883-8B0E-E9714F70C868}"/>
    <cellStyle name="Normal 6 5 3 2 2 2" xfId="2325" xr:uid="{EBD73659-2DC9-4CE2-9A3A-B68BE5A39949}"/>
    <cellStyle name="Normal 6 5 3 2 2 2 2" xfId="4668" xr:uid="{5D9DF5F0-53DB-475A-8798-D3B9B4F106C3}"/>
    <cellStyle name="Normal 6 5 3 2 2 2 3" xfId="7000" xr:uid="{C0520D0D-A6EC-4446-AF6B-5AC026C02626}"/>
    <cellStyle name="Normal 6 5 3 2 2 3" xfId="3498" xr:uid="{492EA95A-D3E5-4601-8D90-0C69484C175C}"/>
    <cellStyle name="Normal 6 5 3 2 2 4" xfId="5832" xr:uid="{FD6ED51D-E107-421E-8EA7-39174A34CD74}"/>
    <cellStyle name="Normal 6 5 3 2 3" xfId="1742" xr:uid="{AF27742C-D79A-4B86-A26E-40B4818602BB}"/>
    <cellStyle name="Normal 6 5 3 2 3 2" xfId="4085" xr:uid="{FF21D330-BAD3-4D0F-8AC5-C566900D727D}"/>
    <cellStyle name="Normal 6 5 3 2 3 3" xfId="6417" xr:uid="{A5777637-58BB-46C7-A49F-6A8E3A9143F2}"/>
    <cellStyle name="Normal 6 5 3 2 4" xfId="2915" xr:uid="{0CBC388A-23C1-4642-8E6B-2EB8BF4647EC}"/>
    <cellStyle name="Normal 6 5 3 2 5" xfId="5249" xr:uid="{4D515936-D44A-4378-A706-F87D4C0AA52A}"/>
    <cellStyle name="Normal 6 5 3 3" xfId="864" xr:uid="{04F53413-F906-446B-BE78-636A8E097DF5}"/>
    <cellStyle name="Normal 6 5 3 3 2" xfId="2039" xr:uid="{10FD9BAB-321E-4CD4-ABD3-0EB18A39ED31}"/>
    <cellStyle name="Normal 6 5 3 3 2 2" xfId="4382" xr:uid="{32CC4629-688E-482B-977F-D0FB7A73C299}"/>
    <cellStyle name="Normal 6 5 3 3 2 3" xfId="6714" xr:uid="{3293A3C1-804D-42AE-A52A-9F581EB792A0}"/>
    <cellStyle name="Normal 6 5 3 3 3" xfId="3212" xr:uid="{2E62F19B-A959-411A-AB9A-7F1AA253B1DC}"/>
    <cellStyle name="Normal 6 5 3 3 4" xfId="5546" xr:uid="{F4D66859-C611-49B2-B168-F6868E662A24}"/>
    <cellStyle name="Normal 6 5 3 4" xfId="1456" xr:uid="{A41F90E1-7399-417D-889D-CFF50DAE7D30}"/>
    <cellStyle name="Normal 6 5 3 4 2" xfId="3799" xr:uid="{142365D4-2F0C-4A01-9893-727EAC5393C1}"/>
    <cellStyle name="Normal 6 5 3 4 3" xfId="6131" xr:uid="{B986E5BD-43C7-4105-A4DC-21BEB01D30C5}"/>
    <cellStyle name="Normal 6 5 3 5" xfId="2629" xr:uid="{A0073495-DE7C-4D10-BBDE-BEEE73C82259}"/>
    <cellStyle name="Normal 6 5 3 6" xfId="4963" xr:uid="{7D1A2835-94CB-4DB6-BA82-940B950482B5}"/>
    <cellStyle name="Normal 6 5 4" xfId="219" xr:uid="{F9236ACF-5DC4-4197-9033-FC16F1673FE7}"/>
    <cellStyle name="Normal 6 5 4 2" xfId="505" xr:uid="{35085DE8-3732-4690-9085-D97A64ACD7C2}"/>
    <cellStyle name="Normal 6 5 4 2 2" xfId="1096" xr:uid="{B4336EE3-001A-4A0D-9EE6-C794C194E95B}"/>
    <cellStyle name="Normal 6 5 4 2 2 2" xfId="2271" xr:uid="{1BAFCF2F-ED01-4628-BAC6-12AA8D065AEC}"/>
    <cellStyle name="Normal 6 5 4 2 2 2 2" xfId="4614" xr:uid="{9A9BE667-C46C-40EF-B4B2-C9E94038515D}"/>
    <cellStyle name="Normal 6 5 4 2 2 2 3" xfId="6946" xr:uid="{E8EB6AB3-DD1A-4D0E-ADBA-56ACFA35CD8F}"/>
    <cellStyle name="Normal 6 5 4 2 2 3" xfId="3444" xr:uid="{7D770D99-C3E8-4ED3-9987-1A6D908A4C8D}"/>
    <cellStyle name="Normal 6 5 4 2 2 4" xfId="5778" xr:uid="{D77198F6-62AE-424E-9ECA-DD6EFDF97780}"/>
    <cellStyle name="Normal 6 5 4 2 3" xfId="1688" xr:uid="{6930B3F3-0321-4ABF-A032-3F549FA51C5F}"/>
    <cellStyle name="Normal 6 5 4 2 3 2" xfId="4031" xr:uid="{96A0629D-24DA-4A3B-9E47-06AB0D511824}"/>
    <cellStyle name="Normal 6 5 4 2 3 3" xfId="6363" xr:uid="{EC976846-F67E-4486-9E62-94D2BED0044D}"/>
    <cellStyle name="Normal 6 5 4 2 4" xfId="2861" xr:uid="{5C05F005-ED6A-4B82-8BF9-C3F21DC7A341}"/>
    <cellStyle name="Normal 6 5 4 2 5" xfId="5195" xr:uid="{30EAC5EF-BD87-4966-8DC7-18B188AE6BD4}"/>
    <cellStyle name="Normal 6 5 4 3" xfId="810" xr:uid="{37840252-57D9-4BAB-816A-4D14B43E3A64}"/>
    <cellStyle name="Normal 6 5 4 3 2" xfId="1985" xr:uid="{9E8B5BB2-F80C-4BB1-BC47-CCD8E534166C}"/>
    <cellStyle name="Normal 6 5 4 3 2 2" xfId="4328" xr:uid="{8A340EA1-213C-45F0-8F42-4A6CE13D54E0}"/>
    <cellStyle name="Normal 6 5 4 3 2 3" xfId="6660" xr:uid="{EF349BE4-7B72-438E-AE8C-81CE6B05C333}"/>
    <cellStyle name="Normal 6 5 4 3 3" xfId="3158" xr:uid="{84E5C7A1-79DF-4C90-B40B-DA1519340A9E}"/>
    <cellStyle name="Normal 6 5 4 3 4" xfId="5492" xr:uid="{D16E3C8D-D7AB-4567-BA00-4657BB5E140E}"/>
    <cellStyle name="Normal 6 5 4 4" xfId="1402" xr:uid="{B6E4D36E-7F3A-458C-8C28-917FB1A0F34A}"/>
    <cellStyle name="Normal 6 5 4 4 2" xfId="3745" xr:uid="{0B9B0FF9-9768-4D27-B88A-F5FDBAF77F4C}"/>
    <cellStyle name="Normal 6 5 4 4 3" xfId="6077" xr:uid="{FDA8FBE6-8FC3-4703-BD01-BAA54B4233D0}"/>
    <cellStyle name="Normal 6 5 4 5" xfId="2575" xr:uid="{8EF60600-87A1-4461-A2FC-33B0E69EDEFC}"/>
    <cellStyle name="Normal 6 5 4 6" xfId="4909" xr:uid="{E786B13E-489E-4F52-9F56-B9B57C4CCB8D}"/>
    <cellStyle name="Normal 6 5 5" xfId="397" xr:uid="{1FDA0819-EADF-4C41-897A-AC35A28E98CE}"/>
    <cellStyle name="Normal 6 5 5 2" xfId="988" xr:uid="{8783D753-00C6-4E1C-AAFD-D4963ABEF216}"/>
    <cellStyle name="Normal 6 5 5 2 2" xfId="2163" xr:uid="{0062CF9B-950E-4F86-862A-15C09AC148EC}"/>
    <cellStyle name="Normal 6 5 5 2 2 2" xfId="4506" xr:uid="{0CAAA1F6-F334-4C6C-8FB1-0F48E471F3A2}"/>
    <cellStyle name="Normal 6 5 5 2 2 3" xfId="6838" xr:uid="{CE193497-428A-4DB1-9FF1-DA5D0D4CBECD}"/>
    <cellStyle name="Normal 6 5 5 2 3" xfId="3336" xr:uid="{812507D2-3F06-4510-A3FD-55A0B000E0F2}"/>
    <cellStyle name="Normal 6 5 5 2 4" xfId="5670" xr:uid="{2A10C64C-7EB5-4DD8-B76B-C0EB7EA4D5BD}"/>
    <cellStyle name="Normal 6 5 5 3" xfId="1580" xr:uid="{086209D1-D614-439C-BAB1-83B24391018F}"/>
    <cellStyle name="Normal 6 5 5 3 2" xfId="3923" xr:uid="{43DFD2FB-C941-4648-95EB-25A4A4398C9F}"/>
    <cellStyle name="Normal 6 5 5 3 3" xfId="6255" xr:uid="{74ADB7AE-5D46-4508-959E-2FAF5D78DB0B}"/>
    <cellStyle name="Normal 6 5 5 4" xfId="2753" xr:uid="{0C2277DA-E349-41B2-AA1C-625D0C40675F}"/>
    <cellStyle name="Normal 6 5 5 5" xfId="5087" xr:uid="{02A93BE9-9386-4598-8183-A89C950C59ED}"/>
    <cellStyle name="Normal 6 5 6" xfId="702" xr:uid="{19BCB9F7-E087-4048-9B30-705492D37738}"/>
    <cellStyle name="Normal 6 5 6 2" xfId="1877" xr:uid="{EFBA9266-89BA-473D-9B14-50F3F656E062}"/>
    <cellStyle name="Normal 6 5 6 2 2" xfId="4220" xr:uid="{95A0DC3F-F286-4AE6-9575-E2E6CDD490BE}"/>
    <cellStyle name="Normal 6 5 6 2 3" xfId="6552" xr:uid="{4EB69D7B-4ECA-41B9-B51A-87FDB22FA8AC}"/>
    <cellStyle name="Normal 6 5 6 3" xfId="3050" xr:uid="{741F2761-4DBB-419F-8597-0F8AC797833F}"/>
    <cellStyle name="Normal 6 5 6 4" xfId="5384" xr:uid="{FCAB9053-E936-48FA-9E6D-F1C4047F61E0}"/>
    <cellStyle name="Normal 6 5 7" xfId="1294" xr:uid="{BA83CD1E-F452-4AD6-AEE9-C5CB064C52E1}"/>
    <cellStyle name="Normal 6 5 7 2" xfId="3637" xr:uid="{ABBFF7AA-CD85-46D1-84E3-2913371DF48E}"/>
    <cellStyle name="Normal 6 5 7 3" xfId="5969" xr:uid="{FEB93BF9-F30F-4157-854E-84874C122E42}"/>
    <cellStyle name="Normal 6 5 8" xfId="2467" xr:uid="{D99705B3-FB59-4B42-97AF-59DB8D4B2E7C}"/>
    <cellStyle name="Normal 6 5 9" xfId="4801" xr:uid="{C13D34DA-6057-431D-A86E-D90BDCC86652}"/>
    <cellStyle name="Normal 6 6" xfId="138" xr:uid="{F5359FB7-84E8-4195-904B-09B9C1D20B57}"/>
    <cellStyle name="Normal 6 6 2" xfId="300" xr:uid="{9B872EFD-9BE6-4746-B623-8BE1A150328A}"/>
    <cellStyle name="Normal 6 6 2 2" xfId="586" xr:uid="{294A9B00-1507-4251-B33E-D050BFD9149B}"/>
    <cellStyle name="Normal 6 6 2 2 2" xfId="1177" xr:uid="{14118D1C-CC14-4BBF-8B10-81D70FFF65C7}"/>
    <cellStyle name="Normal 6 6 2 2 2 2" xfId="2352" xr:uid="{65E898ED-273D-4187-AD3F-6D4B728191D7}"/>
    <cellStyle name="Normal 6 6 2 2 2 2 2" xfId="4695" xr:uid="{89136251-2F9A-43E0-8F71-4BAE7EBC18F4}"/>
    <cellStyle name="Normal 6 6 2 2 2 2 3" xfId="7027" xr:uid="{E5F6F829-9BBE-48E5-9250-AB9984444B8F}"/>
    <cellStyle name="Normal 6 6 2 2 2 3" xfId="3525" xr:uid="{F6ADD56D-51D9-449B-88B8-2B43ADFA2F27}"/>
    <cellStyle name="Normal 6 6 2 2 2 4" xfId="5859" xr:uid="{DE72F769-0001-4A74-A9BA-47F47068BAA3}"/>
    <cellStyle name="Normal 6 6 2 2 3" xfId="1769" xr:uid="{94645CD3-77D2-459D-A4B6-CD1BED494D8A}"/>
    <cellStyle name="Normal 6 6 2 2 3 2" xfId="4112" xr:uid="{C05A0CF9-1D0E-42AF-AE66-85EEE2DDD759}"/>
    <cellStyle name="Normal 6 6 2 2 3 3" xfId="6444" xr:uid="{53CACCE6-D624-42D6-A673-38A4DBCFDF63}"/>
    <cellStyle name="Normal 6 6 2 2 4" xfId="2942" xr:uid="{BD7AF764-0417-4B74-9DDC-73C05C7A3F59}"/>
    <cellStyle name="Normal 6 6 2 2 5" xfId="5276" xr:uid="{255BA300-5F36-43FB-96B1-1AADBF4C5FBE}"/>
    <cellStyle name="Normal 6 6 2 3" xfId="891" xr:uid="{1606F592-9B94-4F85-A647-9885CC4D518A}"/>
    <cellStyle name="Normal 6 6 2 3 2" xfId="2066" xr:uid="{52479FC5-FE3B-45A7-9C05-77FDAFA7FA83}"/>
    <cellStyle name="Normal 6 6 2 3 2 2" xfId="4409" xr:uid="{82AA230B-5C88-4028-8811-55E4FCFF0652}"/>
    <cellStyle name="Normal 6 6 2 3 2 3" xfId="6741" xr:uid="{475B1292-2AEA-45C9-9F5B-1448105CCD61}"/>
    <cellStyle name="Normal 6 6 2 3 3" xfId="3239" xr:uid="{427C59DE-BAE9-43A0-8BB3-C40C42DF2A14}"/>
    <cellStyle name="Normal 6 6 2 3 4" xfId="5573" xr:uid="{CD516454-BCE2-43DE-8011-7236D567BE90}"/>
    <cellStyle name="Normal 6 6 2 4" xfId="1483" xr:uid="{850FD634-091D-4117-A18F-C617822BA3BC}"/>
    <cellStyle name="Normal 6 6 2 4 2" xfId="3826" xr:uid="{2E4A9227-5140-413E-818A-A6FFCBF50603}"/>
    <cellStyle name="Normal 6 6 2 4 3" xfId="6158" xr:uid="{B367B538-9AC3-4233-9AFD-CC69938FC8A8}"/>
    <cellStyle name="Normal 6 6 2 5" xfId="2656" xr:uid="{F237FC12-DFEA-49BF-B9AA-A87E6D758C90}"/>
    <cellStyle name="Normal 6 6 2 6" xfId="4990" xr:uid="{1188E18D-56AB-40B5-8844-2A924907420E}"/>
    <cellStyle name="Normal 6 6 3" xfId="424" xr:uid="{32033DE5-6D26-44E8-8127-BD049C266343}"/>
    <cellStyle name="Normal 6 6 3 2" xfId="1015" xr:uid="{4803B2CF-1390-4499-A594-EA415A4259A3}"/>
    <cellStyle name="Normal 6 6 3 2 2" xfId="2190" xr:uid="{B67ED680-1D8E-473A-9432-DDE85441ADE4}"/>
    <cellStyle name="Normal 6 6 3 2 2 2" xfId="4533" xr:uid="{A7F5EACE-10B4-47FB-8140-DC4EBBE66634}"/>
    <cellStyle name="Normal 6 6 3 2 2 3" xfId="6865" xr:uid="{002FC1B3-7432-4CF5-B1C2-C9041594D131}"/>
    <cellStyle name="Normal 6 6 3 2 3" xfId="3363" xr:uid="{6E02C234-F1CF-485E-86D0-C17E597367C0}"/>
    <cellStyle name="Normal 6 6 3 2 4" xfId="5697" xr:uid="{131C9545-5C2E-4C06-AE8B-C45713B2221B}"/>
    <cellStyle name="Normal 6 6 3 3" xfId="1607" xr:uid="{BBE38EF6-CDDE-43C1-84E8-37A672051FC7}"/>
    <cellStyle name="Normal 6 6 3 3 2" xfId="3950" xr:uid="{27B1D6A9-4BF1-47C4-9596-F4FB4C06DCBD}"/>
    <cellStyle name="Normal 6 6 3 3 3" xfId="6282" xr:uid="{ABD4579C-6ADE-40FE-A7D8-99B441CE7F65}"/>
    <cellStyle name="Normal 6 6 3 4" xfId="2780" xr:uid="{AFEEDAEF-AAE1-4B46-B793-9D94B3B7AE88}"/>
    <cellStyle name="Normal 6 6 3 5" xfId="5114" xr:uid="{5CE0B9A8-F22A-401B-A0C8-837BA04EF2C1}"/>
    <cellStyle name="Normal 6 6 4" xfId="729" xr:uid="{B39F3294-F6D7-4015-B0A6-B51F8F63A56A}"/>
    <cellStyle name="Normal 6 6 4 2" xfId="1904" xr:uid="{6F7F52CD-705C-4C23-BD3A-C331D0756971}"/>
    <cellStyle name="Normal 6 6 4 2 2" xfId="4247" xr:uid="{E1734268-8D03-45C8-8984-C13A8159993D}"/>
    <cellStyle name="Normal 6 6 4 2 3" xfId="6579" xr:uid="{27413280-47A4-4D84-8902-42434B579DAD}"/>
    <cellStyle name="Normal 6 6 4 3" xfId="3077" xr:uid="{0993325E-921D-48ED-AE11-23B48946F6D0}"/>
    <cellStyle name="Normal 6 6 4 4" xfId="5411" xr:uid="{D95B9BC2-4CD0-4A85-888C-37A088A74A67}"/>
    <cellStyle name="Normal 6 6 5" xfId="1321" xr:uid="{116337B4-CA4B-4D01-8957-91020B3DF05C}"/>
    <cellStyle name="Normal 6 6 5 2" xfId="3664" xr:uid="{FC2313D7-5200-48D8-9536-C12001ECC7E4}"/>
    <cellStyle name="Normal 6 6 5 3" xfId="5996" xr:uid="{C3D96D10-C6A1-4C6B-9A77-430948B74BC5}"/>
    <cellStyle name="Normal 6 6 6" xfId="2494" xr:uid="{D7EE37BD-D6E4-4569-8FF8-C3D82874FB00}"/>
    <cellStyle name="Normal 6 6 7" xfId="4828" xr:uid="{484B2237-23AA-4FB1-AC1C-52E64DBFE3B4}"/>
    <cellStyle name="Normal 6 7" xfId="179" xr:uid="{295CDA9B-F0CD-4F72-B64B-345BCA428D8E}"/>
    <cellStyle name="Normal 6 7 2" xfId="246" xr:uid="{A6F93BA5-8211-40BC-B678-CC32793C7399}"/>
    <cellStyle name="Normal 6 7 2 2" xfId="532" xr:uid="{FB3686DB-DAB9-4E76-AE03-8FD8B83141C3}"/>
    <cellStyle name="Normal 6 7 2 2 2" xfId="1123" xr:uid="{8C12EC25-0EAF-494D-85CD-F27CA57A3C4F}"/>
    <cellStyle name="Normal 6 7 2 2 2 2" xfId="2298" xr:uid="{7237BE5B-6A47-4454-ADE5-A69E4695D040}"/>
    <cellStyle name="Normal 6 7 2 2 2 2 2" xfId="4641" xr:uid="{8B665765-1184-49AB-9165-4CEBD655F9AE}"/>
    <cellStyle name="Normal 6 7 2 2 2 2 3" xfId="6973" xr:uid="{8CE8BB10-6075-4923-8B40-420B97B291F7}"/>
    <cellStyle name="Normal 6 7 2 2 2 3" xfId="3471" xr:uid="{BDE9BE29-B38A-4D27-9866-C1FCD6071B10}"/>
    <cellStyle name="Normal 6 7 2 2 2 4" xfId="5805" xr:uid="{B290814D-8B90-42E6-9C4A-C604294A97A8}"/>
    <cellStyle name="Normal 6 7 2 2 3" xfId="1715" xr:uid="{625EAA2B-21C6-46F3-AD94-EFA3798B5C23}"/>
    <cellStyle name="Normal 6 7 2 2 3 2" xfId="4058" xr:uid="{32BB3B58-AC66-4423-B9B1-6D8F5E7D709A}"/>
    <cellStyle name="Normal 6 7 2 2 3 3" xfId="6390" xr:uid="{56FA5DC7-CEB5-49C6-BD77-2E906FFB3097}"/>
    <cellStyle name="Normal 6 7 2 2 4" xfId="2888" xr:uid="{D3C61903-118A-4ECE-88F0-0BEC5CF93B83}"/>
    <cellStyle name="Normal 6 7 2 2 5" xfId="5222" xr:uid="{9A1E3A00-0A3A-48B0-90EF-33AF9007A287}"/>
    <cellStyle name="Normal 6 7 2 3" xfId="837" xr:uid="{39495F79-F999-42D9-B778-6B988B7C0757}"/>
    <cellStyle name="Normal 6 7 2 3 2" xfId="2012" xr:uid="{6ED269AB-A07E-4034-9EA4-F472EECA9374}"/>
    <cellStyle name="Normal 6 7 2 3 2 2" xfId="4355" xr:uid="{62DEF737-9675-45D3-B3F0-EA19920E752A}"/>
    <cellStyle name="Normal 6 7 2 3 2 3" xfId="6687" xr:uid="{B8638E93-5CF7-420C-B176-E9F781F6DF3E}"/>
    <cellStyle name="Normal 6 7 2 3 3" xfId="3185" xr:uid="{BE62B90E-A869-429C-8BD5-C6DD985D802D}"/>
    <cellStyle name="Normal 6 7 2 3 4" xfId="5519" xr:uid="{3FDF759B-9D3E-4B15-BF63-8459CC4BB730}"/>
    <cellStyle name="Normal 6 7 2 4" xfId="1429" xr:uid="{2B76F498-8130-44DA-B6C5-B592C9C8ABCD}"/>
    <cellStyle name="Normal 6 7 2 4 2" xfId="3772" xr:uid="{F74D3F04-6EC5-4FFF-BE7B-97887613C904}"/>
    <cellStyle name="Normal 6 7 2 4 3" xfId="6104" xr:uid="{4056FB99-0DCD-4F8B-8ED6-A645FDDA56D7}"/>
    <cellStyle name="Normal 6 7 2 5" xfId="2602" xr:uid="{29FFFE86-76BC-4C61-A309-F7684260958A}"/>
    <cellStyle name="Normal 6 7 2 6" xfId="4936" xr:uid="{461301E2-3660-4C99-ABB4-A6A0817D0840}"/>
    <cellStyle name="Normal 6 7 3" xfId="465" xr:uid="{40003CB2-7F30-4C70-98A9-418D5E49103A}"/>
    <cellStyle name="Normal 6 7 3 2" xfId="1056" xr:uid="{4EEC30BE-37A2-464B-BC74-68C3ACB3BD59}"/>
    <cellStyle name="Normal 6 7 3 2 2" xfId="2231" xr:uid="{74F44F14-02D3-4298-B8A3-E1BCF13C8755}"/>
    <cellStyle name="Normal 6 7 3 2 2 2" xfId="4574" xr:uid="{68DD62CB-0E51-4E1C-BA77-79F59692F81D}"/>
    <cellStyle name="Normal 6 7 3 2 2 3" xfId="6906" xr:uid="{59B93140-02C5-427C-9CC7-84B8586AB996}"/>
    <cellStyle name="Normal 6 7 3 2 3" xfId="3404" xr:uid="{0D272ECF-0BCF-47A4-8CB9-6FD56C400688}"/>
    <cellStyle name="Normal 6 7 3 2 4" xfId="5738" xr:uid="{B315FB2B-1AD6-41AC-85AC-2F5A01FC1B1E}"/>
    <cellStyle name="Normal 6 7 3 3" xfId="1648" xr:uid="{ACF0114E-BA01-4B15-A726-C45BFACE2DE8}"/>
    <cellStyle name="Normal 6 7 3 3 2" xfId="3991" xr:uid="{9E2FB0D0-3992-4686-B56C-C3B24877E201}"/>
    <cellStyle name="Normal 6 7 3 3 3" xfId="6323" xr:uid="{295623DD-123A-4D00-BB83-0DF9758FD047}"/>
    <cellStyle name="Normal 6 7 3 4" xfId="2821" xr:uid="{F4F8645B-019A-4002-A74E-BF8AE0C09E4D}"/>
    <cellStyle name="Normal 6 7 3 5" xfId="5155" xr:uid="{38AF2669-6D2C-41D7-A1F1-6E647B61C273}"/>
    <cellStyle name="Normal 6 7 4" xfId="770" xr:uid="{5362F976-1C16-4670-892D-A9242E622BA1}"/>
    <cellStyle name="Normal 6 7 4 2" xfId="1945" xr:uid="{A13298B2-D056-45B3-8300-0CB9CC711CA9}"/>
    <cellStyle name="Normal 6 7 4 2 2" xfId="4288" xr:uid="{84A8CB35-C0A7-4623-AA98-C47DF7309532}"/>
    <cellStyle name="Normal 6 7 4 2 3" xfId="6620" xr:uid="{356669B3-2E45-4F1A-AA01-A2BEBDCF36A2}"/>
    <cellStyle name="Normal 6 7 4 3" xfId="3118" xr:uid="{36A825A4-51EB-4BBB-A5C5-29336438A2AC}"/>
    <cellStyle name="Normal 6 7 4 4" xfId="5452" xr:uid="{968AF461-D3E7-4C48-A69D-6C720AB40DBD}"/>
    <cellStyle name="Normal 6 7 5" xfId="1362" xr:uid="{4BE9F835-5746-4EF1-9C41-CAEE05CD7311}"/>
    <cellStyle name="Normal 6 7 5 2" xfId="3705" xr:uid="{DF8C50CB-E8C1-4D3F-BBB3-7E0D760F144B}"/>
    <cellStyle name="Normal 6 7 5 3" xfId="6037" xr:uid="{CC8BDE4B-AFA4-4589-9941-BAFB4B047BDE}"/>
    <cellStyle name="Normal 6 7 6" xfId="2535" xr:uid="{BAE4772B-1A8D-49EA-BE25-AE19A6595BA8}"/>
    <cellStyle name="Normal 6 7 7" xfId="4869" xr:uid="{44A48C64-202D-483E-B3FB-3E13B5F5EB82}"/>
    <cellStyle name="Normal 6 8" xfId="339" xr:uid="{3E1D8687-B737-48DE-A98D-76C5A8189395}"/>
    <cellStyle name="Normal 6 8 2" xfId="625" xr:uid="{BCD49330-ACE1-4095-88FB-2DDFAEB2AF4A}"/>
    <cellStyle name="Normal 6 8 2 2" xfId="1216" xr:uid="{8DB86225-1675-43AA-BD2E-687D7D4F8B32}"/>
    <cellStyle name="Normal 6 8 2 2 2" xfId="2391" xr:uid="{72455AE2-DCCC-46CF-B720-24AA24D19E69}"/>
    <cellStyle name="Normal 6 8 2 2 2 2" xfId="4734" xr:uid="{A948F622-10D1-4B14-BA50-1D68D68BAE1D}"/>
    <cellStyle name="Normal 6 8 2 2 2 3" xfId="7066" xr:uid="{52C7E42F-388C-48CF-B569-8394EA7020FD}"/>
    <cellStyle name="Normal 6 8 2 2 3" xfId="3564" xr:uid="{7926DA5A-47B3-4865-9D28-1CED3F889659}"/>
    <cellStyle name="Normal 6 8 2 2 4" xfId="5898" xr:uid="{9FD26F6B-C8B3-45F8-8DDA-F340C4085ADE}"/>
    <cellStyle name="Normal 6 8 2 3" xfId="1808" xr:uid="{147B9808-999A-4E1D-9F3A-B79DD85F4A6A}"/>
    <cellStyle name="Normal 6 8 2 3 2" xfId="4151" xr:uid="{23FE09A3-D77B-4554-9920-B7F4B3AD0D02}"/>
    <cellStyle name="Normal 6 8 2 3 3" xfId="6483" xr:uid="{F097E052-1D63-4755-ACB4-CF82056A05B4}"/>
    <cellStyle name="Normal 6 8 2 4" xfId="2981" xr:uid="{3FE11E8A-C254-474D-BA2A-484E1A257501}"/>
    <cellStyle name="Normal 6 8 2 5" xfId="5315" xr:uid="{8FE0574F-C11D-4C71-843E-67F6C2F75450}"/>
    <cellStyle name="Normal 6 8 3" xfId="930" xr:uid="{E7EB9F34-66C8-44BF-97EA-B32A1C456F95}"/>
    <cellStyle name="Normal 6 8 3 2" xfId="2105" xr:uid="{F19DB543-41F6-4BEA-BFE6-46BA78D4B1D8}"/>
    <cellStyle name="Normal 6 8 3 2 2" xfId="4448" xr:uid="{76F11777-6ECB-4470-A24D-A38018383258}"/>
    <cellStyle name="Normal 6 8 3 2 3" xfId="6780" xr:uid="{6B5F1742-CFAA-408F-A0A7-2C7A725C38B1}"/>
    <cellStyle name="Normal 6 8 3 3" xfId="3278" xr:uid="{D236CBF2-E3CA-48D0-8E7C-EEB2773FC415}"/>
    <cellStyle name="Normal 6 8 3 4" xfId="5612" xr:uid="{8B48376F-91C8-4F46-9499-D4AB540FB321}"/>
    <cellStyle name="Normal 6 8 4" xfId="1522" xr:uid="{4ED9CA59-E399-4F40-AAC9-A262E8A2454D}"/>
    <cellStyle name="Normal 6 8 4 2" xfId="3865" xr:uid="{8FEE5489-F963-4EE0-95FF-BC437DA31279}"/>
    <cellStyle name="Normal 6 8 4 3" xfId="6197" xr:uid="{4037B948-39FE-4801-ADEB-3CCC19A04E7A}"/>
    <cellStyle name="Normal 6 8 5" xfId="2695" xr:uid="{96073F38-9EA0-4872-A5F9-840338FFEA00}"/>
    <cellStyle name="Normal 6 8 6" xfId="5029" xr:uid="{460EB51F-0AF5-4595-8696-6946F1E72238}"/>
    <cellStyle name="Normal 6 9" xfId="205" xr:uid="{85A487B3-8A5E-4900-8FFD-8FF90BAF8D1E}"/>
    <cellStyle name="Normal 6 9 2" xfId="491" xr:uid="{10D5D5C0-C381-4A58-AB1D-06426C4573E5}"/>
    <cellStyle name="Normal 6 9 2 2" xfId="1082" xr:uid="{53A11FE4-F1AD-4215-9EC1-4C6C00BC7825}"/>
    <cellStyle name="Normal 6 9 2 2 2" xfId="2257" xr:uid="{39296E66-58A3-4FDE-AF06-1E2D410DDA7B}"/>
    <cellStyle name="Normal 6 9 2 2 2 2" xfId="4600" xr:uid="{4E070974-0946-4774-B00E-7667F411476B}"/>
    <cellStyle name="Normal 6 9 2 2 2 3" xfId="6932" xr:uid="{ABD54668-25F4-4EDF-92D5-D4E514013F9D}"/>
    <cellStyle name="Normal 6 9 2 2 3" xfId="3430" xr:uid="{10DDA97E-062F-4FE5-8A6C-49B02A4482FD}"/>
    <cellStyle name="Normal 6 9 2 2 4" xfId="5764" xr:uid="{62DE8FBF-86F3-4FC1-9CAB-CD8BD2640A0B}"/>
    <cellStyle name="Normal 6 9 2 3" xfId="1674" xr:uid="{7A90269F-9411-4661-8528-78F119FD5D8A}"/>
    <cellStyle name="Normal 6 9 2 3 2" xfId="4017" xr:uid="{59C2DFEF-0B8D-450C-81E1-D8FC702B5DD0}"/>
    <cellStyle name="Normal 6 9 2 3 3" xfId="6349" xr:uid="{1C7F610F-AFCC-4082-87DE-49B35EAA41A9}"/>
    <cellStyle name="Normal 6 9 2 4" xfId="2847" xr:uid="{BF53F405-39CB-41A1-B148-FF71F27CDA2C}"/>
    <cellStyle name="Normal 6 9 2 5" xfId="5181" xr:uid="{73BD29F0-05D6-4531-AE6E-15878A0646CA}"/>
    <cellStyle name="Normal 6 9 3" xfId="796" xr:uid="{1E9B6C43-DB1E-4D15-8E68-B0701E4A2CED}"/>
    <cellStyle name="Normal 6 9 3 2" xfId="1971" xr:uid="{15D5DA23-210A-44B0-AB4B-28D7BAFFEC67}"/>
    <cellStyle name="Normal 6 9 3 2 2" xfId="4314" xr:uid="{5E1BC681-23F8-462C-9362-48243A4219E7}"/>
    <cellStyle name="Normal 6 9 3 2 3" xfId="6646" xr:uid="{0CEFA306-57EF-40F7-A204-50C0B000DF36}"/>
    <cellStyle name="Normal 6 9 3 3" xfId="3144" xr:uid="{AB1FF7C4-C79A-4E5A-BE53-AF66B7548C8C}"/>
    <cellStyle name="Normal 6 9 3 4" xfId="5478" xr:uid="{0896D3BA-0C9C-4F7B-81B8-0FD893F6DF69}"/>
    <cellStyle name="Normal 6 9 4" xfId="1388" xr:uid="{B6BEACFC-5051-4CC8-A1C0-B3606CDC021D}"/>
    <cellStyle name="Normal 6 9 4 2" xfId="3731" xr:uid="{3C22D4FE-7BE9-4208-9052-1CE60B1121E3}"/>
    <cellStyle name="Normal 6 9 4 3" xfId="6063" xr:uid="{73F65F1F-5120-4ECE-94FE-949D0701B339}"/>
    <cellStyle name="Normal 6 9 5" xfId="2561" xr:uid="{B6A76570-F900-4E19-84E9-9B98A16A00C0}"/>
    <cellStyle name="Normal 6 9 6" xfId="4895" xr:uid="{423547C6-B5D5-47CA-953F-425D9DDD5CDB}"/>
    <cellStyle name="Normal 7" xfId="83" xr:uid="{80A7C85E-36BC-4DEC-9F74-6C6A310B3779}"/>
    <cellStyle name="Normal 8" xfId="82" xr:uid="{75C69474-5E46-4F39-B2A9-4851C42A4CF0}"/>
    <cellStyle name="Normal 8 10" xfId="676" xr:uid="{69170BC7-3490-4484-AB25-4B08C5FF0475}"/>
    <cellStyle name="Normal 8 10 2" xfId="1851" xr:uid="{3E7DD9AB-A663-4845-A0A5-B3CB0D52D33D}"/>
    <cellStyle name="Normal 8 10 2 2" xfId="4194" xr:uid="{25EBC539-BCED-4C75-A73E-8A7A933063C0}"/>
    <cellStyle name="Normal 8 10 2 3" xfId="6526" xr:uid="{E6419D65-9175-4C97-A2C2-FFAEFBEAC9CA}"/>
    <cellStyle name="Normal 8 10 3" xfId="3024" xr:uid="{C2F77DC8-5ED6-4882-980A-01D5B36165B2}"/>
    <cellStyle name="Normal 8 10 4" xfId="5358" xr:uid="{1E545F47-8771-4BBC-8AC4-929F6B33C5AE}"/>
    <cellStyle name="Normal 8 11" xfId="1268" xr:uid="{E9720A32-5026-4503-946A-4A2F0BD36559}"/>
    <cellStyle name="Normal 8 11 2" xfId="3611" xr:uid="{BD4D4634-ACD6-4BDA-A6D3-BD83E8F7FF16}"/>
    <cellStyle name="Normal 8 11 3" xfId="5943" xr:uid="{BB0E4D43-C9A6-47E4-903C-39DC3491A5E3}"/>
    <cellStyle name="Normal 8 12" xfId="2441" xr:uid="{C910B630-B7F7-4BC2-9379-E8F7E99746D8}"/>
    <cellStyle name="Normal 8 13" xfId="4775" xr:uid="{E53BDFAC-CB69-4497-9A7E-9C77EDD2637F}"/>
    <cellStyle name="Normal 8 2" xfId="91" xr:uid="{2E1F7D71-D2EF-45A4-91CC-44B88621BECB}"/>
    <cellStyle name="Normal 8 2 10" xfId="1274" xr:uid="{131F789A-5787-4712-9322-48E5F012C555}"/>
    <cellStyle name="Normal 8 2 10 2" xfId="3617" xr:uid="{30FCB9CE-845E-4758-8E2F-D8963E10E0B3}"/>
    <cellStyle name="Normal 8 2 10 3" xfId="5949" xr:uid="{83A9CB8B-5FA3-462B-8292-ECB90676D779}"/>
    <cellStyle name="Normal 8 2 11" xfId="2447" xr:uid="{77752D82-A15C-4AA3-98F1-19E78A88A002}"/>
    <cellStyle name="Normal 8 2 12" xfId="4781" xr:uid="{222040AF-4A00-4C30-9D85-39026B2CA2C2}"/>
    <cellStyle name="Normal 8 2 2" xfId="104" xr:uid="{3A407DF0-82BE-4A53-BDE5-9CFBD66DE373}"/>
    <cellStyle name="Normal 8 2 2 10" xfId="2460" xr:uid="{4B4B5B8B-130D-499D-A73E-81C5A433EC73}"/>
    <cellStyle name="Normal 8 2 2 11" xfId="4794" xr:uid="{1823FF32-DE2A-4518-BAA8-25E03AAE89D2}"/>
    <cellStyle name="Normal 8 2 2 2" xfId="131" xr:uid="{605525F7-B372-49CE-8130-3028A47F3A1E}"/>
    <cellStyle name="Normal 8 2 2 2 2" xfId="293" xr:uid="{17226FAC-C3BA-40EE-B126-24EFFE09B26D}"/>
    <cellStyle name="Normal 8 2 2 2 2 2" xfId="579" xr:uid="{161536DB-E75A-4862-A131-3305068AF473}"/>
    <cellStyle name="Normal 8 2 2 2 2 2 2" xfId="1170" xr:uid="{C8BC3EF8-97E7-44FE-8383-24636E59B977}"/>
    <cellStyle name="Normal 8 2 2 2 2 2 2 2" xfId="2345" xr:uid="{5BA51521-AC42-4B8F-B39F-AEB699B071FF}"/>
    <cellStyle name="Normal 8 2 2 2 2 2 2 2 2" xfId="4688" xr:uid="{3B7B9AA7-DDD7-4999-A689-CF00CB3BE80E}"/>
    <cellStyle name="Normal 8 2 2 2 2 2 2 2 3" xfId="7020" xr:uid="{E52FC13B-6C7E-49BE-9492-B13C6E762700}"/>
    <cellStyle name="Normal 8 2 2 2 2 2 2 3" xfId="3518" xr:uid="{A8745FB7-5C0A-4FBF-9E63-D1BE98ADDB38}"/>
    <cellStyle name="Normal 8 2 2 2 2 2 2 4" xfId="5852" xr:uid="{FF0F40A5-033E-4498-8439-3F8FF6968D94}"/>
    <cellStyle name="Normal 8 2 2 2 2 2 3" xfId="1762" xr:uid="{186E91B0-63C2-45E7-961C-AD1309C408A2}"/>
    <cellStyle name="Normal 8 2 2 2 2 2 3 2" xfId="4105" xr:uid="{399751DB-D171-4DA5-AC08-14502609DFD5}"/>
    <cellStyle name="Normal 8 2 2 2 2 2 3 3" xfId="6437" xr:uid="{1E196700-02E7-496F-A980-2647150F7E09}"/>
    <cellStyle name="Normal 8 2 2 2 2 2 4" xfId="2935" xr:uid="{67E616DB-4B46-476A-BB0F-BABBA092862F}"/>
    <cellStyle name="Normal 8 2 2 2 2 2 5" xfId="5269" xr:uid="{FFFDF9A1-CC2B-4376-B025-68A7741E00F2}"/>
    <cellStyle name="Normal 8 2 2 2 2 3" xfId="884" xr:uid="{F759C0EE-240B-442A-B0C9-3DDA2D397FEB}"/>
    <cellStyle name="Normal 8 2 2 2 2 3 2" xfId="2059" xr:uid="{B16FCB67-8A77-463B-801B-2605B66DB750}"/>
    <cellStyle name="Normal 8 2 2 2 2 3 2 2" xfId="4402" xr:uid="{B4C45537-FEFB-4656-872C-81A602647904}"/>
    <cellStyle name="Normal 8 2 2 2 2 3 2 3" xfId="6734" xr:uid="{8E365433-A6C9-42F0-A7AC-8E67B4F333EA}"/>
    <cellStyle name="Normal 8 2 2 2 2 3 3" xfId="3232" xr:uid="{A6E83F5B-5572-433B-93A8-8872C9BAD137}"/>
    <cellStyle name="Normal 8 2 2 2 2 3 4" xfId="5566" xr:uid="{5B8D5963-EF06-4F6E-84B3-13B300A59BF1}"/>
    <cellStyle name="Normal 8 2 2 2 2 4" xfId="1476" xr:uid="{E1D19A45-C951-49F8-B7C7-68CE06817A06}"/>
    <cellStyle name="Normal 8 2 2 2 2 4 2" xfId="3819" xr:uid="{D57614E4-9752-4442-A794-E5FA472DB6F6}"/>
    <cellStyle name="Normal 8 2 2 2 2 4 3" xfId="6151" xr:uid="{BE33B194-74E9-45B6-A3D3-7A8E4E781CC0}"/>
    <cellStyle name="Normal 8 2 2 2 2 5" xfId="2649" xr:uid="{04F0B5B1-EB73-464D-9675-0EA3B075BBAC}"/>
    <cellStyle name="Normal 8 2 2 2 2 6" xfId="4983" xr:uid="{4643F084-356B-4CE3-8BA9-F2927A47DAEF}"/>
    <cellStyle name="Normal 8 2 2 2 3" xfId="417" xr:uid="{70568875-4956-4D47-B6D2-A41E1EC7C4C3}"/>
    <cellStyle name="Normal 8 2 2 2 3 2" xfId="1008" xr:uid="{0425C7BE-25DE-4014-92BA-7F4DC1811A55}"/>
    <cellStyle name="Normal 8 2 2 2 3 2 2" xfId="2183" xr:uid="{2A626872-89DC-4910-A5B0-D61325897596}"/>
    <cellStyle name="Normal 8 2 2 2 3 2 2 2" xfId="4526" xr:uid="{72A39CBA-4BFF-4BF1-A0C7-A5A6B08CB336}"/>
    <cellStyle name="Normal 8 2 2 2 3 2 2 3" xfId="6858" xr:uid="{42B1DD32-A05F-4175-AF79-F983F1FC159D}"/>
    <cellStyle name="Normal 8 2 2 2 3 2 3" xfId="3356" xr:uid="{C17898CC-BBF8-40F5-9B80-F3FCB9E3D220}"/>
    <cellStyle name="Normal 8 2 2 2 3 2 4" xfId="5690" xr:uid="{F91715FC-7670-4D31-ACB8-03D7F3F0AA0E}"/>
    <cellStyle name="Normal 8 2 2 2 3 3" xfId="1600" xr:uid="{24CDF1A4-D96E-4052-B6C0-3ED6F415E90D}"/>
    <cellStyle name="Normal 8 2 2 2 3 3 2" xfId="3943" xr:uid="{3436E88F-2135-40E1-9918-96DBE069BBFA}"/>
    <cellStyle name="Normal 8 2 2 2 3 3 3" xfId="6275" xr:uid="{E17DDC0A-C7A4-43B3-AEB9-4DA8E419B1EA}"/>
    <cellStyle name="Normal 8 2 2 2 3 4" xfId="2773" xr:uid="{2DBDB370-4E0D-4BF9-B05D-B367DDDE65E9}"/>
    <cellStyle name="Normal 8 2 2 2 3 5" xfId="5107" xr:uid="{12DDA68F-68B0-418D-8221-7B74FA945F6E}"/>
    <cellStyle name="Normal 8 2 2 2 4" xfId="722" xr:uid="{9B9C3CBC-2333-4FEE-83DC-A09FC5D5B946}"/>
    <cellStyle name="Normal 8 2 2 2 4 2" xfId="1897" xr:uid="{C8FBDFE1-B1E3-4C72-AFA8-19AA887B17EA}"/>
    <cellStyle name="Normal 8 2 2 2 4 2 2" xfId="4240" xr:uid="{8160B9BC-2E8B-4F13-A01A-D5E3B1920BA3}"/>
    <cellStyle name="Normal 8 2 2 2 4 2 3" xfId="6572" xr:uid="{39E5FE46-9E38-456F-AD8C-2AC7DEAEE862}"/>
    <cellStyle name="Normal 8 2 2 2 4 3" xfId="3070" xr:uid="{8912D85D-09CA-4637-B7EF-37F8F17126DA}"/>
    <cellStyle name="Normal 8 2 2 2 4 4" xfId="5404" xr:uid="{4B7CA178-0D78-429F-8D16-4D2443AEA8D4}"/>
    <cellStyle name="Normal 8 2 2 2 5" xfId="1314" xr:uid="{B15FCFB1-D6DC-496C-8E1A-E249A49BD121}"/>
    <cellStyle name="Normal 8 2 2 2 5 2" xfId="3657" xr:uid="{A8620977-7AA2-46D4-A097-727F8FA93CEA}"/>
    <cellStyle name="Normal 8 2 2 2 5 3" xfId="5989" xr:uid="{BC0C033D-5A21-47BC-B92F-D078008E2763}"/>
    <cellStyle name="Normal 8 2 2 2 6" xfId="2487" xr:uid="{E6AC6518-5F88-4BDD-9D33-E71E8649E07D}"/>
    <cellStyle name="Normal 8 2 2 2 7" xfId="4821" xr:uid="{ECDA60CD-04C2-45D3-837B-1111238B9AD4}"/>
    <cellStyle name="Normal 8 2 2 3" xfId="172" xr:uid="{6256F346-779D-4443-BCBB-A4DA9CF73009}"/>
    <cellStyle name="Normal 8 2 2 3 2" xfId="334" xr:uid="{41BE6ACD-2C24-4CA0-A4B0-7C12D8BE981A}"/>
    <cellStyle name="Normal 8 2 2 3 2 2" xfId="620" xr:uid="{5F6E2087-8961-427F-B842-123F8998480E}"/>
    <cellStyle name="Normal 8 2 2 3 2 2 2" xfId="1211" xr:uid="{6E02F4E7-CEA4-4AE1-AEA3-033DDBC4A717}"/>
    <cellStyle name="Normal 8 2 2 3 2 2 2 2" xfId="2386" xr:uid="{C1D08E7C-0C91-4A81-A2AD-7756FE039985}"/>
    <cellStyle name="Normal 8 2 2 3 2 2 2 2 2" xfId="4729" xr:uid="{43E35032-B3F9-494E-8D80-546E36F62032}"/>
    <cellStyle name="Normal 8 2 2 3 2 2 2 2 3" xfId="7061" xr:uid="{4D7632B3-83F6-4F1C-83FE-818A9FA58AD7}"/>
    <cellStyle name="Normal 8 2 2 3 2 2 2 3" xfId="3559" xr:uid="{38AB5169-1436-47CF-91E8-4BEA3F755109}"/>
    <cellStyle name="Normal 8 2 2 3 2 2 2 4" xfId="5893" xr:uid="{BF352068-13AB-43DD-B0B7-C53FD615BD84}"/>
    <cellStyle name="Normal 8 2 2 3 2 2 3" xfId="1803" xr:uid="{E596E2D4-A3E0-43D6-9553-FFC6ECBD019D}"/>
    <cellStyle name="Normal 8 2 2 3 2 2 3 2" xfId="4146" xr:uid="{D9782D72-74D7-4EA0-8490-8760BA010B60}"/>
    <cellStyle name="Normal 8 2 2 3 2 2 3 3" xfId="6478" xr:uid="{282CE77F-DF48-45E4-B75A-3D1EA91A47F8}"/>
    <cellStyle name="Normal 8 2 2 3 2 2 4" xfId="2976" xr:uid="{BD0DD1E7-E48D-48EB-97AB-743734B23E9E}"/>
    <cellStyle name="Normal 8 2 2 3 2 2 5" xfId="5310" xr:uid="{5E7720E2-6186-4855-BC71-9011D5CF9537}"/>
    <cellStyle name="Normal 8 2 2 3 2 3" xfId="925" xr:uid="{DDA765E2-2854-4AC2-9654-C9B82346863D}"/>
    <cellStyle name="Normal 8 2 2 3 2 3 2" xfId="2100" xr:uid="{47D2DFEB-4728-4536-894E-A7E6F1667443}"/>
    <cellStyle name="Normal 8 2 2 3 2 3 2 2" xfId="4443" xr:uid="{CDD0D179-97BD-4122-81D5-7D5A33AD1286}"/>
    <cellStyle name="Normal 8 2 2 3 2 3 2 3" xfId="6775" xr:uid="{8D865CAF-7786-4B13-BE98-26D4AF0BDF30}"/>
    <cellStyle name="Normal 8 2 2 3 2 3 3" xfId="3273" xr:uid="{A9B4F239-7FED-4F79-8F0B-0550E5820630}"/>
    <cellStyle name="Normal 8 2 2 3 2 3 4" xfId="5607" xr:uid="{0674DFE0-89DB-40D5-9752-343EE9A45D54}"/>
    <cellStyle name="Normal 8 2 2 3 2 4" xfId="1517" xr:uid="{7FD1EDDF-0ECC-428B-950B-5FF4C7B6A3E0}"/>
    <cellStyle name="Normal 8 2 2 3 2 4 2" xfId="3860" xr:uid="{114A89DA-854A-4EA6-BFBF-88BE0368E8CE}"/>
    <cellStyle name="Normal 8 2 2 3 2 4 3" xfId="6192" xr:uid="{80E0F4B8-D92E-4141-BF49-BB985BC18F43}"/>
    <cellStyle name="Normal 8 2 2 3 2 5" xfId="2690" xr:uid="{ABF8C086-DBB1-465A-8FF6-6362AB3A6E53}"/>
    <cellStyle name="Normal 8 2 2 3 2 6" xfId="5024" xr:uid="{9998A788-AFCD-4653-8EF6-874CA16B4EC9}"/>
    <cellStyle name="Normal 8 2 2 3 3" xfId="458" xr:uid="{998DF2A4-7FFC-408E-92C0-EBE754F40308}"/>
    <cellStyle name="Normal 8 2 2 3 3 2" xfId="1049" xr:uid="{5B80ECBF-C33C-4720-B7F1-C96373CD82B6}"/>
    <cellStyle name="Normal 8 2 2 3 3 2 2" xfId="2224" xr:uid="{0AC6C131-B1E1-4658-9F47-8E1AD4677A3C}"/>
    <cellStyle name="Normal 8 2 2 3 3 2 2 2" xfId="4567" xr:uid="{E2624AF4-33E3-4358-AE7F-06BE278C1298}"/>
    <cellStyle name="Normal 8 2 2 3 3 2 2 3" xfId="6899" xr:uid="{2AC3A08E-E92D-49EE-83E7-14B4F86F188E}"/>
    <cellStyle name="Normal 8 2 2 3 3 2 3" xfId="3397" xr:uid="{A645E4EA-A291-4B6A-9F69-190FAB2EBDAA}"/>
    <cellStyle name="Normal 8 2 2 3 3 2 4" xfId="5731" xr:uid="{76DF5D0F-E121-4991-AFA4-BEE08BF4EF16}"/>
    <cellStyle name="Normal 8 2 2 3 3 3" xfId="1641" xr:uid="{5B825A9C-523D-4B66-8E77-FE2B836ED447}"/>
    <cellStyle name="Normal 8 2 2 3 3 3 2" xfId="3984" xr:uid="{ABF6B085-07FF-4165-87B4-76572D1DEEFC}"/>
    <cellStyle name="Normal 8 2 2 3 3 3 3" xfId="6316" xr:uid="{45AE7CC9-99B4-4846-99BC-6FC506E42A15}"/>
    <cellStyle name="Normal 8 2 2 3 3 4" xfId="2814" xr:uid="{CB0EF398-0119-422F-821C-5ADCBA8CA6A0}"/>
    <cellStyle name="Normal 8 2 2 3 3 5" xfId="5148" xr:uid="{C5B76DE5-A003-4CD5-8867-902C1F7F43A2}"/>
    <cellStyle name="Normal 8 2 2 3 4" xfId="763" xr:uid="{E75AD8E9-DF2A-4414-A836-0DC72EECE2C4}"/>
    <cellStyle name="Normal 8 2 2 3 4 2" xfId="1938" xr:uid="{DCDC30A6-FFB8-4105-968E-BFB19FC9B4EE}"/>
    <cellStyle name="Normal 8 2 2 3 4 2 2" xfId="4281" xr:uid="{32DAEBC8-E49B-4AEC-9D86-8E0654E22CD9}"/>
    <cellStyle name="Normal 8 2 2 3 4 2 3" xfId="6613" xr:uid="{46DCF29C-6E85-4FBF-A049-C8EEFC075757}"/>
    <cellStyle name="Normal 8 2 2 3 4 3" xfId="3111" xr:uid="{9E528A61-4A13-497E-8A8D-83E634055CB7}"/>
    <cellStyle name="Normal 8 2 2 3 4 4" xfId="5445" xr:uid="{C5BEEBA8-4E57-455E-B613-2EBDF9A3FFC2}"/>
    <cellStyle name="Normal 8 2 2 3 5" xfId="1355" xr:uid="{CB6BFB2C-A754-4D30-AF1E-66FCE1210241}"/>
    <cellStyle name="Normal 8 2 2 3 5 2" xfId="3698" xr:uid="{76CC8CE2-EC87-4E48-A201-88EAB7969A00}"/>
    <cellStyle name="Normal 8 2 2 3 5 3" xfId="6030" xr:uid="{6CECF2AF-BE69-4473-AAF7-DAC74BBFD8B5}"/>
    <cellStyle name="Normal 8 2 2 3 6" xfId="2528" xr:uid="{3F04443F-00B7-4877-817B-83F39D2418D0}"/>
    <cellStyle name="Normal 8 2 2 3 7" xfId="4862" xr:uid="{FD648BC7-1623-4253-B12C-8396C03DE856}"/>
    <cellStyle name="Normal 8 2 2 4" xfId="199" xr:uid="{BA71F62C-7A03-4B50-8F95-B6427A26395C}"/>
    <cellStyle name="Normal 8 2 2 4 2" xfId="266" xr:uid="{A3197E28-56E1-4438-ABCC-2ED934A6B8AA}"/>
    <cellStyle name="Normal 8 2 2 4 2 2" xfId="552" xr:uid="{6A1EC67C-5628-4565-812A-0F7F1A576502}"/>
    <cellStyle name="Normal 8 2 2 4 2 2 2" xfId="1143" xr:uid="{AAE2DC4A-D1A6-4976-BDC5-BDA2E1E154E9}"/>
    <cellStyle name="Normal 8 2 2 4 2 2 2 2" xfId="2318" xr:uid="{359B36CD-C95F-4284-8700-1FB6AD0C1B23}"/>
    <cellStyle name="Normal 8 2 2 4 2 2 2 2 2" xfId="4661" xr:uid="{37DA41E3-6DFC-4DA0-BFD5-788FFB8E47DE}"/>
    <cellStyle name="Normal 8 2 2 4 2 2 2 2 3" xfId="6993" xr:uid="{631621E7-06E6-4012-88D4-0540DD7B9CEE}"/>
    <cellStyle name="Normal 8 2 2 4 2 2 2 3" xfId="3491" xr:uid="{8EAFC2A8-27AA-4214-9B57-7C0CD06E0BCC}"/>
    <cellStyle name="Normal 8 2 2 4 2 2 2 4" xfId="5825" xr:uid="{0DEEC2D3-0815-4178-8AC1-0E11A6389F99}"/>
    <cellStyle name="Normal 8 2 2 4 2 2 3" xfId="1735" xr:uid="{B3292F6A-9188-4DA6-9968-EE871313A4E2}"/>
    <cellStyle name="Normal 8 2 2 4 2 2 3 2" xfId="4078" xr:uid="{DD88D202-CAE9-4A0C-9CFA-389E9798405D}"/>
    <cellStyle name="Normal 8 2 2 4 2 2 3 3" xfId="6410" xr:uid="{5326E99E-9FFB-4B87-AC79-15051B053E78}"/>
    <cellStyle name="Normal 8 2 2 4 2 2 4" xfId="2908" xr:uid="{85B90CFB-559B-4B51-A43A-13535CA89082}"/>
    <cellStyle name="Normal 8 2 2 4 2 2 5" xfId="5242" xr:uid="{9822C884-8163-42A0-889D-F852FC20AC33}"/>
    <cellStyle name="Normal 8 2 2 4 2 3" xfId="857" xr:uid="{F07B9FAB-FBE9-4D13-B4AC-99F825364427}"/>
    <cellStyle name="Normal 8 2 2 4 2 3 2" xfId="2032" xr:uid="{382B8A3C-44BA-436E-AD6D-BA7BF321BC80}"/>
    <cellStyle name="Normal 8 2 2 4 2 3 2 2" xfId="4375" xr:uid="{B0C9EF31-51C8-4D82-9ADB-2E5B56640B43}"/>
    <cellStyle name="Normal 8 2 2 4 2 3 2 3" xfId="6707" xr:uid="{55CC8687-9C8B-4FAF-89B1-A7F104EC5697}"/>
    <cellStyle name="Normal 8 2 2 4 2 3 3" xfId="3205" xr:uid="{DFB9CCCB-207C-4C8A-AD75-53C86223BA34}"/>
    <cellStyle name="Normal 8 2 2 4 2 3 4" xfId="5539" xr:uid="{E14AA289-885E-486B-9555-684F508FCCA4}"/>
    <cellStyle name="Normal 8 2 2 4 2 4" xfId="1449" xr:uid="{04F381F5-3CBE-4A0A-8F33-6512028D7618}"/>
    <cellStyle name="Normal 8 2 2 4 2 4 2" xfId="3792" xr:uid="{08C1E276-0F8C-4913-A1B9-8961E506231A}"/>
    <cellStyle name="Normal 8 2 2 4 2 4 3" xfId="6124" xr:uid="{3F8C2117-94B5-4010-AD63-8975F0B3EBF3}"/>
    <cellStyle name="Normal 8 2 2 4 2 5" xfId="2622" xr:uid="{0D8E819B-7838-4C14-9D21-C222F8FCF2B2}"/>
    <cellStyle name="Normal 8 2 2 4 2 6" xfId="4956" xr:uid="{2FCF7D2D-7A8C-47EF-AAC8-86AF226B2DD6}"/>
    <cellStyle name="Normal 8 2 2 4 3" xfId="485" xr:uid="{952B3125-CA0B-43B7-8A84-427B6E59C879}"/>
    <cellStyle name="Normal 8 2 2 4 3 2" xfId="1076" xr:uid="{95C4B7EB-5990-4729-B589-D0B211CDF82A}"/>
    <cellStyle name="Normal 8 2 2 4 3 2 2" xfId="2251" xr:uid="{6F5D0004-76C9-4101-8676-7C9E8D00CF9B}"/>
    <cellStyle name="Normal 8 2 2 4 3 2 2 2" xfId="4594" xr:uid="{16F57378-E4D5-4F87-8B9C-4C099A3F5EAB}"/>
    <cellStyle name="Normal 8 2 2 4 3 2 2 3" xfId="6926" xr:uid="{0A5AB203-C83A-4457-8D12-2CAFAA8A3256}"/>
    <cellStyle name="Normal 8 2 2 4 3 2 3" xfId="3424" xr:uid="{1D619768-FF29-4DF9-83D2-5F2A4D85B749}"/>
    <cellStyle name="Normal 8 2 2 4 3 2 4" xfId="5758" xr:uid="{2FA55CDE-AE35-454E-863D-3FBCF230D6B2}"/>
    <cellStyle name="Normal 8 2 2 4 3 3" xfId="1668" xr:uid="{4A84AF3A-AEED-483B-8EBF-B874BDF3E5BA}"/>
    <cellStyle name="Normal 8 2 2 4 3 3 2" xfId="4011" xr:uid="{D1F53F1A-DD8F-4A1F-9799-9DCD237CFB56}"/>
    <cellStyle name="Normal 8 2 2 4 3 3 3" xfId="6343" xr:uid="{2DCCDF40-8F83-43C0-B5C1-E8F83188E421}"/>
    <cellStyle name="Normal 8 2 2 4 3 4" xfId="2841" xr:uid="{A5C14193-DE4D-4792-99B4-51E189FE7A7F}"/>
    <cellStyle name="Normal 8 2 2 4 3 5" xfId="5175" xr:uid="{20C4C0FE-A8BB-4ABC-A28F-002C1EC295D9}"/>
    <cellStyle name="Normal 8 2 2 4 4" xfId="790" xr:uid="{42B6B5BF-E73A-4595-B80D-59C40EAFEFD2}"/>
    <cellStyle name="Normal 8 2 2 4 4 2" xfId="1965" xr:uid="{355D293F-DB81-4626-818B-0DBB6D22BFFA}"/>
    <cellStyle name="Normal 8 2 2 4 4 2 2" xfId="4308" xr:uid="{8242F4FA-24C8-41C8-B3DE-880F41B0286F}"/>
    <cellStyle name="Normal 8 2 2 4 4 2 3" xfId="6640" xr:uid="{072A88B3-C5E4-4CD5-9393-01231220B0D2}"/>
    <cellStyle name="Normal 8 2 2 4 4 3" xfId="3138" xr:uid="{9DC4A328-4E3E-4955-969F-2D93F0A65247}"/>
    <cellStyle name="Normal 8 2 2 4 4 4" xfId="5472" xr:uid="{13877FC1-B7BC-416B-91C4-06C538D88883}"/>
    <cellStyle name="Normal 8 2 2 4 5" xfId="1382" xr:uid="{FD189E69-EA6F-4398-8EE8-B621E7C46024}"/>
    <cellStyle name="Normal 8 2 2 4 5 2" xfId="3725" xr:uid="{17F1FF55-6EFD-4C5B-8FBE-5DB2466EE529}"/>
    <cellStyle name="Normal 8 2 2 4 5 3" xfId="6057" xr:uid="{B2C987D3-B31F-4D52-B132-CF758FDF8076}"/>
    <cellStyle name="Normal 8 2 2 4 6" xfId="2555" xr:uid="{1C52F390-7EE0-4725-ABFE-AB39FE14F198}"/>
    <cellStyle name="Normal 8 2 2 4 7" xfId="4889" xr:uid="{6CCBAA10-2DC8-4E65-9C83-59F44854C328}"/>
    <cellStyle name="Normal 8 2 2 5" xfId="361" xr:uid="{614CA063-E6FA-425F-BC6D-2F92927E3D66}"/>
    <cellStyle name="Normal 8 2 2 5 2" xfId="647" xr:uid="{CE8A674F-849F-443E-B3B2-82516DBC8094}"/>
    <cellStyle name="Normal 8 2 2 5 2 2" xfId="1238" xr:uid="{468AE591-E852-4DF8-AFD5-82ED3A6906BF}"/>
    <cellStyle name="Normal 8 2 2 5 2 2 2" xfId="2413" xr:uid="{3BE3EADF-DBC9-4026-99F7-91BA30C56B0F}"/>
    <cellStyle name="Normal 8 2 2 5 2 2 2 2" xfId="4756" xr:uid="{6DF66D9F-8643-416D-A270-1398665A99A8}"/>
    <cellStyle name="Normal 8 2 2 5 2 2 2 3" xfId="7088" xr:uid="{AE1288D2-5AF1-4298-BBDF-EAD8C8F72187}"/>
    <cellStyle name="Normal 8 2 2 5 2 2 3" xfId="3586" xr:uid="{31FBDCB5-CE74-4761-AF26-DC5060F3FEF2}"/>
    <cellStyle name="Normal 8 2 2 5 2 2 4" xfId="5920" xr:uid="{92B910E9-4FFF-46F4-A6AB-85FFF4C5BEBB}"/>
    <cellStyle name="Normal 8 2 2 5 2 3" xfId="1830" xr:uid="{E68A2B92-58F1-4797-B639-59F08B7A45A3}"/>
    <cellStyle name="Normal 8 2 2 5 2 3 2" xfId="4173" xr:uid="{8F3D5DB1-2867-4D3F-A2D5-E3DD7CBFD425}"/>
    <cellStyle name="Normal 8 2 2 5 2 3 3" xfId="6505" xr:uid="{FA53BF32-927E-426F-9D58-49F00E4CBE56}"/>
    <cellStyle name="Normal 8 2 2 5 2 4" xfId="3003" xr:uid="{C4F1EAD7-9792-4589-A9DE-BC39A91C33D5}"/>
    <cellStyle name="Normal 8 2 2 5 2 5" xfId="5337" xr:uid="{C7C4134F-9105-47D3-BC32-7B240D2F0F11}"/>
    <cellStyle name="Normal 8 2 2 5 3" xfId="952" xr:uid="{BB3BA593-DC4C-4A4C-9922-34F25124CC62}"/>
    <cellStyle name="Normal 8 2 2 5 3 2" xfId="2127" xr:uid="{A4607B8A-B213-4FC2-8863-B1F5D4B982F1}"/>
    <cellStyle name="Normal 8 2 2 5 3 2 2" xfId="4470" xr:uid="{E90AE8E9-25F0-42E9-8F7A-328375280B50}"/>
    <cellStyle name="Normal 8 2 2 5 3 2 3" xfId="6802" xr:uid="{CB9EA85A-2822-4FB8-B349-C70DA9F1DDB9}"/>
    <cellStyle name="Normal 8 2 2 5 3 3" xfId="3300" xr:uid="{31934873-ABF1-45FB-AA2B-453631815394}"/>
    <cellStyle name="Normal 8 2 2 5 3 4" xfId="5634" xr:uid="{8E8ECA0A-93C5-4551-B9E1-329202CB3BAB}"/>
    <cellStyle name="Normal 8 2 2 5 4" xfId="1544" xr:uid="{63CADCF1-9FEA-42C1-A053-279099DC4F3A}"/>
    <cellStyle name="Normal 8 2 2 5 4 2" xfId="3887" xr:uid="{8E179E6D-22D9-4C00-8365-D81EE72E6791}"/>
    <cellStyle name="Normal 8 2 2 5 4 3" xfId="6219" xr:uid="{5B4AE895-44B6-49C5-8FC7-4FE13F7A92B5}"/>
    <cellStyle name="Normal 8 2 2 5 5" xfId="2717" xr:uid="{411D6493-8CF8-4D12-B648-C96BFE3CAFFB}"/>
    <cellStyle name="Normal 8 2 2 5 6" xfId="5051" xr:uid="{A925079E-D415-4D42-8DF2-D4D916212257}"/>
    <cellStyle name="Normal 8 2 2 6" xfId="239" xr:uid="{DEFF7B20-904D-4F4E-A5B9-CC9DE53D7E51}"/>
    <cellStyle name="Normal 8 2 2 6 2" xfId="525" xr:uid="{75663462-0F14-4041-A44A-561722FA84E5}"/>
    <cellStyle name="Normal 8 2 2 6 2 2" xfId="1116" xr:uid="{476C887D-BC40-4740-86F9-43F792EA2E5A}"/>
    <cellStyle name="Normal 8 2 2 6 2 2 2" xfId="2291" xr:uid="{FE4A8B6F-87B0-4F23-8E3D-1E5467510813}"/>
    <cellStyle name="Normal 8 2 2 6 2 2 2 2" xfId="4634" xr:uid="{35256822-59B7-4C2D-B259-50AF576456DF}"/>
    <cellStyle name="Normal 8 2 2 6 2 2 2 3" xfId="6966" xr:uid="{297F7BA1-234B-4BD4-B0B0-04B3C752B26D}"/>
    <cellStyle name="Normal 8 2 2 6 2 2 3" xfId="3464" xr:uid="{E42FF9AD-A0EF-44FF-AF81-3EBA7C309458}"/>
    <cellStyle name="Normal 8 2 2 6 2 2 4" xfId="5798" xr:uid="{981A9EA7-428A-4F6E-8752-AFCA5C3050BD}"/>
    <cellStyle name="Normal 8 2 2 6 2 3" xfId="1708" xr:uid="{099BD69A-6042-4BBD-AF17-59BEE230EEDE}"/>
    <cellStyle name="Normal 8 2 2 6 2 3 2" xfId="4051" xr:uid="{0F0706D6-D648-4D94-841E-34A2B9F9ABDF}"/>
    <cellStyle name="Normal 8 2 2 6 2 3 3" xfId="6383" xr:uid="{10946B7E-3526-46D5-8BF9-3C700B689509}"/>
    <cellStyle name="Normal 8 2 2 6 2 4" xfId="2881" xr:uid="{0AAA9806-E76B-497D-9523-E638062DA5C1}"/>
    <cellStyle name="Normal 8 2 2 6 2 5" xfId="5215" xr:uid="{0CD5C816-C3CF-45BF-96CF-4AEC14CFBDEC}"/>
    <cellStyle name="Normal 8 2 2 6 3" xfId="830" xr:uid="{12280DBB-D1F1-4945-B3F6-9930F9AB36BF}"/>
    <cellStyle name="Normal 8 2 2 6 3 2" xfId="2005" xr:uid="{BE46CF92-F024-419B-9BD8-A15081264D7B}"/>
    <cellStyle name="Normal 8 2 2 6 3 2 2" xfId="4348" xr:uid="{8945B7E5-F56B-485D-8825-6A46EEE019CC}"/>
    <cellStyle name="Normal 8 2 2 6 3 2 3" xfId="6680" xr:uid="{976E6680-631C-4463-A63D-8C1252CE1448}"/>
    <cellStyle name="Normal 8 2 2 6 3 3" xfId="3178" xr:uid="{3B9FDAA2-5319-43F6-BA55-E90FB5F31E6C}"/>
    <cellStyle name="Normal 8 2 2 6 3 4" xfId="5512" xr:uid="{254D0B97-A9A7-4B0A-A085-2E37209B3783}"/>
    <cellStyle name="Normal 8 2 2 6 4" xfId="1422" xr:uid="{9EA335EE-4EC4-436B-999E-95807E64E1AD}"/>
    <cellStyle name="Normal 8 2 2 6 4 2" xfId="3765" xr:uid="{B4AF0434-7089-496A-9EB3-C59BDDB1B02D}"/>
    <cellStyle name="Normal 8 2 2 6 4 3" xfId="6097" xr:uid="{C90F0B5B-0B83-4A42-80AA-CC9B02EF844F}"/>
    <cellStyle name="Normal 8 2 2 6 5" xfId="2595" xr:uid="{833CE002-5115-4A7E-B507-6D22E2250D66}"/>
    <cellStyle name="Normal 8 2 2 6 6" xfId="4929" xr:uid="{41EED21C-4739-45DF-8C1F-540089031F0C}"/>
    <cellStyle name="Normal 8 2 2 7" xfId="390" xr:uid="{930DD743-1FD7-4567-9AA7-6CDD5DCB6734}"/>
    <cellStyle name="Normal 8 2 2 7 2" xfId="981" xr:uid="{350F9996-8073-49A2-96A8-FEDE09FA077A}"/>
    <cellStyle name="Normal 8 2 2 7 2 2" xfId="2156" xr:uid="{75D3A909-1B5D-40E4-91CF-B5DA9C0520A5}"/>
    <cellStyle name="Normal 8 2 2 7 2 2 2" xfId="4499" xr:uid="{400C90C0-B1C8-47AF-A40F-73660F50046C}"/>
    <cellStyle name="Normal 8 2 2 7 2 2 3" xfId="6831" xr:uid="{B0874166-D411-43B4-9D4C-447C8106F1A7}"/>
    <cellStyle name="Normal 8 2 2 7 2 3" xfId="3329" xr:uid="{E0E19204-5BC7-4712-B8DF-F33D81FAFA4B}"/>
    <cellStyle name="Normal 8 2 2 7 2 4" xfId="5663" xr:uid="{13F1F5DD-64AE-4225-A711-96EDBFCB8584}"/>
    <cellStyle name="Normal 8 2 2 7 3" xfId="1573" xr:uid="{DB8FF6FE-C332-4BAF-99B9-4B61BF68EF5D}"/>
    <cellStyle name="Normal 8 2 2 7 3 2" xfId="3916" xr:uid="{973E1325-2402-44F5-8C1F-E2249BF69C88}"/>
    <cellStyle name="Normal 8 2 2 7 3 3" xfId="6248" xr:uid="{253A1C6C-E668-4E85-A9D8-A4C8B58CC567}"/>
    <cellStyle name="Normal 8 2 2 7 4" xfId="2746" xr:uid="{6E8A4A22-6631-46D8-986F-D7DC4CE3EC64}"/>
    <cellStyle name="Normal 8 2 2 7 5" xfId="5080" xr:uid="{5982DA13-4994-431A-8C3E-47B87CBF9796}"/>
    <cellStyle name="Normal 8 2 2 8" xfId="695" xr:uid="{457042F4-D0D8-457E-9E7B-77B7790DAEB7}"/>
    <cellStyle name="Normal 8 2 2 8 2" xfId="1870" xr:uid="{EB47D03B-4910-42F8-A872-82C033EEDAC7}"/>
    <cellStyle name="Normal 8 2 2 8 2 2" xfId="4213" xr:uid="{04EACA5B-E357-48A6-9E4A-745CB88C44F9}"/>
    <cellStyle name="Normal 8 2 2 8 2 3" xfId="6545" xr:uid="{99842844-E2C0-4D53-A440-2DA9F692A260}"/>
    <cellStyle name="Normal 8 2 2 8 3" xfId="3043" xr:uid="{115F20DA-7587-46B7-B374-57D378C454DB}"/>
    <cellStyle name="Normal 8 2 2 8 4" xfId="5377" xr:uid="{589FB794-6F21-4660-A001-A9FB2494A90E}"/>
    <cellStyle name="Normal 8 2 2 9" xfId="1287" xr:uid="{45B42293-64DA-4FE7-946D-A76D9C39F0AB}"/>
    <cellStyle name="Normal 8 2 2 9 2" xfId="3630" xr:uid="{2DE4473F-6122-44E2-B8AC-9C915E80FEB0}"/>
    <cellStyle name="Normal 8 2 2 9 3" xfId="5962" xr:uid="{89275CC6-2E43-41F8-991B-06D3E257F2B4}"/>
    <cellStyle name="Normal 8 2 3" xfId="118" xr:uid="{8AA0F1FE-051B-4CDC-8D20-7B9A7DE2BF03}"/>
    <cellStyle name="Normal 8 2 3 2" xfId="159" xr:uid="{EDEEC7E8-5583-407A-9F7E-9C42C8687453}"/>
    <cellStyle name="Normal 8 2 3 2 2" xfId="321" xr:uid="{53A99AE9-70CF-4D93-A393-60F598009E88}"/>
    <cellStyle name="Normal 8 2 3 2 2 2" xfId="607" xr:uid="{7B430B06-3E4D-43ED-95E6-86D4E5549E27}"/>
    <cellStyle name="Normal 8 2 3 2 2 2 2" xfId="1198" xr:uid="{350B5CE0-C5FD-41D8-A187-6CF863E5B7E9}"/>
    <cellStyle name="Normal 8 2 3 2 2 2 2 2" xfId="2373" xr:uid="{2A042A10-B08C-41F7-BA23-FFD57D901EF4}"/>
    <cellStyle name="Normal 8 2 3 2 2 2 2 2 2" xfId="4716" xr:uid="{22DB3AE2-A0C7-4E0D-A2C5-1B14002C545F}"/>
    <cellStyle name="Normal 8 2 3 2 2 2 2 2 3" xfId="7048" xr:uid="{2D633C26-BD79-4012-AEF6-7E65F9E6A0BC}"/>
    <cellStyle name="Normal 8 2 3 2 2 2 2 3" xfId="3546" xr:uid="{D2C5AF7E-7FE9-49D4-BE6F-D50490C932FA}"/>
    <cellStyle name="Normal 8 2 3 2 2 2 2 4" xfId="5880" xr:uid="{E3F4DA18-BC4F-481C-9F56-587D0C02871D}"/>
    <cellStyle name="Normal 8 2 3 2 2 2 3" xfId="1790" xr:uid="{5E67E618-66A2-4EE6-9203-A0DF528BF0C7}"/>
    <cellStyle name="Normal 8 2 3 2 2 2 3 2" xfId="4133" xr:uid="{7E7B1D0B-50B5-46CC-94B4-A645F9FA1451}"/>
    <cellStyle name="Normal 8 2 3 2 2 2 3 3" xfId="6465" xr:uid="{C31CD546-1541-4344-99D9-973B24247420}"/>
    <cellStyle name="Normal 8 2 3 2 2 2 4" xfId="2963" xr:uid="{13E14DA4-A4CD-474A-845B-60855FFD9282}"/>
    <cellStyle name="Normal 8 2 3 2 2 2 5" xfId="5297" xr:uid="{2BBD1581-4939-4F89-A82B-1FBF5D2A9A26}"/>
    <cellStyle name="Normal 8 2 3 2 2 3" xfId="912" xr:uid="{AAB756F2-D470-4620-8DD0-9D3251BEEE53}"/>
    <cellStyle name="Normal 8 2 3 2 2 3 2" xfId="2087" xr:uid="{946F5246-0CEC-4DBA-BFB7-399CEF648A36}"/>
    <cellStyle name="Normal 8 2 3 2 2 3 2 2" xfId="4430" xr:uid="{D7D2CE8C-0AE6-4B6E-8A8E-F2FAE14A2DBE}"/>
    <cellStyle name="Normal 8 2 3 2 2 3 2 3" xfId="6762" xr:uid="{0EC40095-35C8-4414-9909-DC40EC29490C}"/>
    <cellStyle name="Normal 8 2 3 2 2 3 3" xfId="3260" xr:uid="{9C8B3BD2-FC01-4168-8720-12DE46408DD3}"/>
    <cellStyle name="Normal 8 2 3 2 2 3 4" xfId="5594" xr:uid="{D390B05F-DE5D-40B9-9D07-7BC1AF279950}"/>
    <cellStyle name="Normal 8 2 3 2 2 4" xfId="1504" xr:uid="{85B1C714-F123-45DD-9D70-E2542D31993C}"/>
    <cellStyle name="Normal 8 2 3 2 2 4 2" xfId="3847" xr:uid="{E7A7814D-FA0F-47DB-913B-0035245FD202}"/>
    <cellStyle name="Normal 8 2 3 2 2 4 3" xfId="6179" xr:uid="{1EDC00D3-36B0-48FA-A612-692A2CC7538C}"/>
    <cellStyle name="Normal 8 2 3 2 2 5" xfId="2677" xr:uid="{593BB5CE-23FA-4C5E-9176-E507078EF20C}"/>
    <cellStyle name="Normal 8 2 3 2 2 6" xfId="5011" xr:uid="{541CEFC3-BB94-4EEA-A2D4-C8C57A8CC00B}"/>
    <cellStyle name="Normal 8 2 3 2 3" xfId="445" xr:uid="{36B95EBA-1991-4C5E-BD65-42E1E6127C1D}"/>
    <cellStyle name="Normal 8 2 3 2 3 2" xfId="1036" xr:uid="{70CC0ED8-5EAE-47DC-9E99-EC7C4970FF4E}"/>
    <cellStyle name="Normal 8 2 3 2 3 2 2" xfId="2211" xr:uid="{AF821CB6-DC43-4A7E-8CB7-5DB61E0730CC}"/>
    <cellStyle name="Normal 8 2 3 2 3 2 2 2" xfId="4554" xr:uid="{FFA61B28-3963-4AC0-8FC7-4BB7B9391C8D}"/>
    <cellStyle name="Normal 8 2 3 2 3 2 2 3" xfId="6886" xr:uid="{CFEACA8B-BCA9-43FB-972D-EFD5735F915F}"/>
    <cellStyle name="Normal 8 2 3 2 3 2 3" xfId="3384" xr:uid="{765BCC6B-9849-46FE-920C-776B640C2B53}"/>
    <cellStyle name="Normal 8 2 3 2 3 2 4" xfId="5718" xr:uid="{86AF8A85-13DC-4A66-A690-DF913567D026}"/>
    <cellStyle name="Normal 8 2 3 2 3 3" xfId="1628" xr:uid="{507571DF-CA09-499E-8460-59DDB05CBFEF}"/>
    <cellStyle name="Normal 8 2 3 2 3 3 2" xfId="3971" xr:uid="{65607863-09D9-423C-BC6F-2A701D19A498}"/>
    <cellStyle name="Normal 8 2 3 2 3 3 3" xfId="6303" xr:uid="{071A5882-66AF-4C9A-9BF5-3C3350F29A04}"/>
    <cellStyle name="Normal 8 2 3 2 3 4" xfId="2801" xr:uid="{0F015BC8-9170-4366-8B53-ED9A396F7235}"/>
    <cellStyle name="Normal 8 2 3 2 3 5" xfId="5135" xr:uid="{7D469B5F-7141-42CC-A283-CA5A11422820}"/>
    <cellStyle name="Normal 8 2 3 2 4" xfId="750" xr:uid="{F9BB4DA2-9ADF-40BA-A9E8-DAF6F7F134CB}"/>
    <cellStyle name="Normal 8 2 3 2 4 2" xfId="1925" xr:uid="{69401CA7-CE09-44BB-B116-58AF02F64759}"/>
    <cellStyle name="Normal 8 2 3 2 4 2 2" xfId="4268" xr:uid="{D6823096-D81F-4535-8607-2A9B1FF3E3E7}"/>
    <cellStyle name="Normal 8 2 3 2 4 2 3" xfId="6600" xr:uid="{EA08FFD0-ED23-4E58-A2E7-B01DFBF984BC}"/>
    <cellStyle name="Normal 8 2 3 2 4 3" xfId="3098" xr:uid="{15BC1D0C-6EA8-4862-8748-E04ABF79944A}"/>
    <cellStyle name="Normal 8 2 3 2 4 4" xfId="5432" xr:uid="{A9C926BD-C194-44AD-9E01-1FEAB97C9547}"/>
    <cellStyle name="Normal 8 2 3 2 5" xfId="1342" xr:uid="{EDEE0995-D7DC-4BB7-A8DC-AD7B3554E93A}"/>
    <cellStyle name="Normal 8 2 3 2 5 2" xfId="3685" xr:uid="{9300341A-D42D-4764-AFED-622D1093B9FD}"/>
    <cellStyle name="Normal 8 2 3 2 5 3" xfId="6017" xr:uid="{286A3CEF-7E8D-452F-9228-76BC50F756D7}"/>
    <cellStyle name="Normal 8 2 3 2 6" xfId="2515" xr:uid="{16914681-F712-4BA9-A56B-622FE43C08EF}"/>
    <cellStyle name="Normal 8 2 3 2 7" xfId="4849" xr:uid="{71730136-111B-4180-AED3-268103D90710}"/>
    <cellStyle name="Normal 8 2 3 3" xfId="280" xr:uid="{35FE9F48-11ED-48E6-BF7A-04CFFEBA1384}"/>
    <cellStyle name="Normal 8 2 3 3 2" xfId="566" xr:uid="{4707F532-3609-4FAD-8423-237C8CE8CDC7}"/>
    <cellStyle name="Normal 8 2 3 3 2 2" xfId="1157" xr:uid="{377CB3D6-6095-40BC-94D4-AE2DCDE44C60}"/>
    <cellStyle name="Normal 8 2 3 3 2 2 2" xfId="2332" xr:uid="{0563CB3A-E4BB-44E4-B1B3-595B8CA7BF41}"/>
    <cellStyle name="Normal 8 2 3 3 2 2 2 2" xfId="4675" xr:uid="{CC4B5745-D50D-49DF-BB2A-55539D6E16A8}"/>
    <cellStyle name="Normal 8 2 3 3 2 2 2 3" xfId="7007" xr:uid="{122F5450-6711-463F-AE1F-D84D214DF691}"/>
    <cellStyle name="Normal 8 2 3 3 2 2 3" xfId="3505" xr:uid="{ABCC8EAE-F9EB-4CA3-9FFF-1827294F6EAE}"/>
    <cellStyle name="Normal 8 2 3 3 2 2 4" xfId="5839" xr:uid="{EBE37DCD-3E8F-430A-92B6-64BB33868476}"/>
    <cellStyle name="Normal 8 2 3 3 2 3" xfId="1749" xr:uid="{555A6E0C-B620-4E2B-B15B-68E8FA142B37}"/>
    <cellStyle name="Normal 8 2 3 3 2 3 2" xfId="4092" xr:uid="{261C348B-EA06-4918-9D80-2468D03D3E7D}"/>
    <cellStyle name="Normal 8 2 3 3 2 3 3" xfId="6424" xr:uid="{D79BAACC-984F-4C83-8400-963811312A7B}"/>
    <cellStyle name="Normal 8 2 3 3 2 4" xfId="2922" xr:uid="{974B903F-72EA-4590-B4C4-822D45DB22A8}"/>
    <cellStyle name="Normal 8 2 3 3 2 5" xfId="5256" xr:uid="{E8711532-C7FD-40AB-A168-6E177D9DB7F2}"/>
    <cellStyle name="Normal 8 2 3 3 3" xfId="871" xr:uid="{CB9CF4CD-1513-438C-8971-9DFC32D58DE1}"/>
    <cellStyle name="Normal 8 2 3 3 3 2" xfId="2046" xr:uid="{43548DBC-AA59-438D-B6D6-4F1337939649}"/>
    <cellStyle name="Normal 8 2 3 3 3 2 2" xfId="4389" xr:uid="{2DF3A3EE-9AC2-4475-8BCE-258070E795BD}"/>
    <cellStyle name="Normal 8 2 3 3 3 2 3" xfId="6721" xr:uid="{16E077DA-4DB4-4F71-AD84-BAE0A5261D32}"/>
    <cellStyle name="Normal 8 2 3 3 3 3" xfId="3219" xr:uid="{03A75FA8-8C91-4B7F-A060-990AC6898C98}"/>
    <cellStyle name="Normal 8 2 3 3 3 4" xfId="5553" xr:uid="{02FDC925-88BF-4DB4-8A49-CDE7E153B80E}"/>
    <cellStyle name="Normal 8 2 3 3 4" xfId="1463" xr:uid="{9B8A6E90-20B4-4EDD-8BC9-69BCF80A55CE}"/>
    <cellStyle name="Normal 8 2 3 3 4 2" xfId="3806" xr:uid="{BCAA89AD-31F0-4F1A-85BD-A09CC7B59EF6}"/>
    <cellStyle name="Normal 8 2 3 3 4 3" xfId="6138" xr:uid="{B55F13E5-AD37-42F0-A84D-194AF2A5719A}"/>
    <cellStyle name="Normal 8 2 3 3 5" xfId="2636" xr:uid="{4A3204A2-55D2-4075-A15B-45B4106CA079}"/>
    <cellStyle name="Normal 8 2 3 3 6" xfId="4970" xr:uid="{C0F7C351-1B6F-4BB0-A5BD-F80DEA873C5A}"/>
    <cellStyle name="Normal 8 2 3 4" xfId="226" xr:uid="{18354A44-9058-4801-A728-E2D4226BEB10}"/>
    <cellStyle name="Normal 8 2 3 4 2" xfId="512" xr:uid="{183E42C5-4005-4D35-8AA6-6A34E58230C5}"/>
    <cellStyle name="Normal 8 2 3 4 2 2" xfId="1103" xr:uid="{55F95E8A-DCE1-45E9-8237-6DF059B260F5}"/>
    <cellStyle name="Normal 8 2 3 4 2 2 2" xfId="2278" xr:uid="{DC20BF0B-6D22-458F-A14D-C136F6F1B225}"/>
    <cellStyle name="Normal 8 2 3 4 2 2 2 2" xfId="4621" xr:uid="{57CEDB64-6294-409C-A3DF-E7F2F324C85B}"/>
    <cellStyle name="Normal 8 2 3 4 2 2 2 3" xfId="6953" xr:uid="{51078FB0-F747-41F2-BDBF-5A6238EC2007}"/>
    <cellStyle name="Normal 8 2 3 4 2 2 3" xfId="3451" xr:uid="{9E52EEFF-650A-4E3E-ABBE-3D0F7994DF1B}"/>
    <cellStyle name="Normal 8 2 3 4 2 2 4" xfId="5785" xr:uid="{A4C30261-C62E-486E-87DD-8204ECEAFC1B}"/>
    <cellStyle name="Normal 8 2 3 4 2 3" xfId="1695" xr:uid="{83B8E47C-EE19-4D84-84C9-E7827890D163}"/>
    <cellStyle name="Normal 8 2 3 4 2 3 2" xfId="4038" xr:uid="{9729A6D7-A0B3-47B0-82C4-8633F3172845}"/>
    <cellStyle name="Normal 8 2 3 4 2 3 3" xfId="6370" xr:uid="{68716CA1-448F-4776-A49A-EDCD4A65E40D}"/>
    <cellStyle name="Normal 8 2 3 4 2 4" xfId="2868" xr:uid="{AB73EDC8-A5CD-48EF-A089-29C397C365CF}"/>
    <cellStyle name="Normal 8 2 3 4 2 5" xfId="5202" xr:uid="{951F234F-E531-4874-A1C8-3137FBADDFB4}"/>
    <cellStyle name="Normal 8 2 3 4 3" xfId="817" xr:uid="{1DCC2B62-8825-4700-81C4-37491EC5F9BD}"/>
    <cellStyle name="Normal 8 2 3 4 3 2" xfId="1992" xr:uid="{A5C20D74-0599-491E-B239-8F30D5ABBE23}"/>
    <cellStyle name="Normal 8 2 3 4 3 2 2" xfId="4335" xr:uid="{435BF4E7-2834-4830-A15D-550A638A41B5}"/>
    <cellStyle name="Normal 8 2 3 4 3 2 3" xfId="6667" xr:uid="{BD98A059-9EFF-43E6-ACEF-6A07B1E7EC96}"/>
    <cellStyle name="Normal 8 2 3 4 3 3" xfId="3165" xr:uid="{1ECC9168-6DB3-4985-92DB-A5BF776DD582}"/>
    <cellStyle name="Normal 8 2 3 4 3 4" xfId="5499" xr:uid="{4D408AA7-0433-459D-9074-888AF59A011F}"/>
    <cellStyle name="Normal 8 2 3 4 4" xfId="1409" xr:uid="{E3CAAF97-A6BD-4607-8C5C-D4A7F0DE3224}"/>
    <cellStyle name="Normal 8 2 3 4 4 2" xfId="3752" xr:uid="{821FC65D-F74C-4DB5-895D-7D9842A3841B}"/>
    <cellStyle name="Normal 8 2 3 4 4 3" xfId="6084" xr:uid="{4CFE3EA6-885F-498D-BFA4-F638CD759653}"/>
    <cellStyle name="Normal 8 2 3 4 5" xfId="2582" xr:uid="{918F80C0-1242-4655-8FFF-6A0EEB41B9EE}"/>
    <cellStyle name="Normal 8 2 3 4 6" xfId="4916" xr:uid="{351C2529-04CA-4742-940A-AA571E20923A}"/>
    <cellStyle name="Normal 8 2 3 5" xfId="404" xr:uid="{7578D497-394F-43EF-9868-F15D76070202}"/>
    <cellStyle name="Normal 8 2 3 5 2" xfId="995" xr:uid="{EF57D276-2618-40B8-8381-C127F9295B76}"/>
    <cellStyle name="Normal 8 2 3 5 2 2" xfId="2170" xr:uid="{2C2AA2CD-0960-4D00-82D3-9FEF33472E63}"/>
    <cellStyle name="Normal 8 2 3 5 2 2 2" xfId="4513" xr:uid="{73248AB8-4D57-4C06-8C58-494AFB4361AF}"/>
    <cellStyle name="Normal 8 2 3 5 2 2 3" xfId="6845" xr:uid="{FB002200-3409-4E1A-9AE5-40FB1D5AEA6F}"/>
    <cellStyle name="Normal 8 2 3 5 2 3" xfId="3343" xr:uid="{CCB41802-3F8D-44A1-BA78-CC9318D51F52}"/>
    <cellStyle name="Normal 8 2 3 5 2 4" xfId="5677" xr:uid="{65474340-FD45-4949-9869-94BB3EBAFFFA}"/>
    <cellStyle name="Normal 8 2 3 5 3" xfId="1587" xr:uid="{4F35CA7D-1A5E-4B45-9A4C-05229475C401}"/>
    <cellStyle name="Normal 8 2 3 5 3 2" xfId="3930" xr:uid="{1A8E60C3-9804-43A7-9C01-7E3CC606F681}"/>
    <cellStyle name="Normal 8 2 3 5 3 3" xfId="6262" xr:uid="{441964BD-E9F8-4F60-A7F1-FEDE930904A0}"/>
    <cellStyle name="Normal 8 2 3 5 4" xfId="2760" xr:uid="{C86BCDC3-D23A-464B-A0B0-E0474188EB92}"/>
    <cellStyle name="Normal 8 2 3 5 5" xfId="5094" xr:uid="{D9B86E35-BD7D-48DD-8574-A2DCB8ACF21A}"/>
    <cellStyle name="Normal 8 2 3 6" xfId="709" xr:uid="{A3321C7D-8A3F-44F2-9DE8-94F3F5BD2866}"/>
    <cellStyle name="Normal 8 2 3 6 2" xfId="1884" xr:uid="{B5A14E10-97DA-45B3-ABCD-0EA4161A7FF1}"/>
    <cellStyle name="Normal 8 2 3 6 2 2" xfId="4227" xr:uid="{322F9BB3-CB6E-410B-9C67-EB84D0E1887E}"/>
    <cellStyle name="Normal 8 2 3 6 2 3" xfId="6559" xr:uid="{3BDA0BC5-30CE-44F7-97E5-91E2FAE90427}"/>
    <cellStyle name="Normal 8 2 3 6 3" xfId="3057" xr:uid="{BA45C697-F4F0-4E66-91DC-0ED924330921}"/>
    <cellStyle name="Normal 8 2 3 6 4" xfId="5391" xr:uid="{1E71AC5B-C573-4BBB-8BCB-0BEE59BC8657}"/>
    <cellStyle name="Normal 8 2 3 7" xfId="1301" xr:uid="{53EF2F86-C033-4B7F-8C31-198E41195B89}"/>
    <cellStyle name="Normal 8 2 3 7 2" xfId="3644" xr:uid="{43B46CA6-E92D-4020-BF2C-FF23910CF56C}"/>
    <cellStyle name="Normal 8 2 3 7 3" xfId="5976" xr:uid="{95C5B625-F97E-4542-A4EE-68AEDD4EE8C3}"/>
    <cellStyle name="Normal 8 2 3 8" xfId="2474" xr:uid="{7824328B-C84F-4315-ABEA-C8FC7EF5FF6B}"/>
    <cellStyle name="Normal 8 2 3 9" xfId="4808" xr:uid="{D49F03DA-71D2-494D-BE65-B7DDF1737DF8}"/>
    <cellStyle name="Normal 8 2 4" xfId="145" xr:uid="{2F8F276C-DA43-4308-9317-2C3BF5DE506D}"/>
    <cellStyle name="Normal 8 2 4 2" xfId="307" xr:uid="{B6C96611-31A3-4C8A-9DC8-0D8E6A4DA155}"/>
    <cellStyle name="Normal 8 2 4 2 2" xfId="593" xr:uid="{FC5DD8FD-2880-42B4-AFC6-7F5442ABC8BA}"/>
    <cellStyle name="Normal 8 2 4 2 2 2" xfId="1184" xr:uid="{C3F64B16-5B88-40E1-BAC0-799F76ECA056}"/>
    <cellStyle name="Normal 8 2 4 2 2 2 2" xfId="2359" xr:uid="{FDF97D78-89AC-4212-BF5A-132104A36264}"/>
    <cellStyle name="Normal 8 2 4 2 2 2 2 2" xfId="4702" xr:uid="{FC9BFC28-A5A5-4D2C-8028-BBD6F8680678}"/>
    <cellStyle name="Normal 8 2 4 2 2 2 2 3" xfId="7034" xr:uid="{01B16598-27FD-4074-8860-2A95609F4249}"/>
    <cellStyle name="Normal 8 2 4 2 2 2 3" xfId="3532" xr:uid="{04AE426C-7676-4C48-85BE-34BC89034E47}"/>
    <cellStyle name="Normal 8 2 4 2 2 2 4" xfId="5866" xr:uid="{32C0804F-BEE3-4325-B34E-A71267C457F4}"/>
    <cellStyle name="Normal 8 2 4 2 2 3" xfId="1776" xr:uid="{DD41DECF-43F2-4E77-84C2-D3B2C1611212}"/>
    <cellStyle name="Normal 8 2 4 2 2 3 2" xfId="4119" xr:uid="{1809E4FD-F7B5-49AF-9211-0841EC418872}"/>
    <cellStyle name="Normal 8 2 4 2 2 3 3" xfId="6451" xr:uid="{D2CAFF61-011C-40E8-A06E-CFF42E27D3C4}"/>
    <cellStyle name="Normal 8 2 4 2 2 4" xfId="2949" xr:uid="{C93217B0-6F4A-4DFD-93BD-51C21B9B09B4}"/>
    <cellStyle name="Normal 8 2 4 2 2 5" xfId="5283" xr:uid="{E76BFA0D-DC2C-47CC-BCE2-4134402433D1}"/>
    <cellStyle name="Normal 8 2 4 2 3" xfId="898" xr:uid="{FB846AE2-9A9F-438E-A046-3B7981C1D2E4}"/>
    <cellStyle name="Normal 8 2 4 2 3 2" xfId="2073" xr:uid="{F3257D31-E1F8-4CEC-9E93-D0F4FE0EC7CE}"/>
    <cellStyle name="Normal 8 2 4 2 3 2 2" xfId="4416" xr:uid="{FB594895-032A-45D9-80EC-BBBF9BBB034F}"/>
    <cellStyle name="Normal 8 2 4 2 3 2 3" xfId="6748" xr:uid="{4DF1ECD3-663F-4949-839D-320719C08342}"/>
    <cellStyle name="Normal 8 2 4 2 3 3" xfId="3246" xr:uid="{104B0DDB-F890-47BE-9C4B-6858B3D821F3}"/>
    <cellStyle name="Normal 8 2 4 2 3 4" xfId="5580" xr:uid="{B47F19AA-B14A-4139-B84A-8A124DE92390}"/>
    <cellStyle name="Normal 8 2 4 2 4" xfId="1490" xr:uid="{6969D3F1-52CC-442C-A90E-FFADEE465D9A}"/>
    <cellStyle name="Normal 8 2 4 2 4 2" xfId="3833" xr:uid="{0AC0AB04-4D33-47DF-90DD-32C203494C14}"/>
    <cellStyle name="Normal 8 2 4 2 4 3" xfId="6165" xr:uid="{DF2878E8-0AA8-4A4E-8651-503CAC36540F}"/>
    <cellStyle name="Normal 8 2 4 2 5" xfId="2663" xr:uid="{70E772E9-5980-4980-BB6D-81F23C49BDE0}"/>
    <cellStyle name="Normal 8 2 4 2 6" xfId="4997" xr:uid="{42DD1697-CD09-4394-ADC7-7583ACBF9E26}"/>
    <cellStyle name="Normal 8 2 4 3" xfId="431" xr:uid="{7B9D08F5-C56A-49E0-8FA4-EA591E6A055D}"/>
    <cellStyle name="Normal 8 2 4 3 2" xfId="1022" xr:uid="{4E61EF57-7709-473F-807E-E409C08BC1F4}"/>
    <cellStyle name="Normal 8 2 4 3 2 2" xfId="2197" xr:uid="{02EB419D-7156-4A4E-A331-FE3BF1B1583B}"/>
    <cellStyle name="Normal 8 2 4 3 2 2 2" xfId="4540" xr:uid="{6E0B58B6-CD89-4F6B-B66C-AF12541AA2A7}"/>
    <cellStyle name="Normal 8 2 4 3 2 2 3" xfId="6872" xr:uid="{5D7A59A6-3A73-4B36-BE7A-A387E54A2ADE}"/>
    <cellStyle name="Normal 8 2 4 3 2 3" xfId="3370" xr:uid="{14F931E2-1B7E-49D6-9C8B-BF9D8C06CC6F}"/>
    <cellStyle name="Normal 8 2 4 3 2 4" xfId="5704" xr:uid="{93FB1C67-9B4F-4BDA-92CB-5A0F926D493A}"/>
    <cellStyle name="Normal 8 2 4 3 3" xfId="1614" xr:uid="{D7BE6D27-76D0-4DB4-B2CE-4D6B4B07C8A4}"/>
    <cellStyle name="Normal 8 2 4 3 3 2" xfId="3957" xr:uid="{156659D3-D0D4-4B8E-A89E-B8195F47C1BD}"/>
    <cellStyle name="Normal 8 2 4 3 3 3" xfId="6289" xr:uid="{9E391FE9-DB5B-4B1A-B1EE-43681734208F}"/>
    <cellStyle name="Normal 8 2 4 3 4" xfId="2787" xr:uid="{F4DB25AF-8392-459C-8609-B36AE0513174}"/>
    <cellStyle name="Normal 8 2 4 3 5" xfId="5121" xr:uid="{660F0AB6-E994-42C0-835E-E492D1F943FD}"/>
    <cellStyle name="Normal 8 2 4 4" xfId="736" xr:uid="{CC859725-5F67-4D49-A053-F5578E9D6EA1}"/>
    <cellStyle name="Normal 8 2 4 4 2" xfId="1911" xr:uid="{9D12989A-2BCF-46D6-B882-BD691485B4B8}"/>
    <cellStyle name="Normal 8 2 4 4 2 2" xfId="4254" xr:uid="{E5EB1048-7A15-4E45-BBD1-81FB05FC9CB8}"/>
    <cellStyle name="Normal 8 2 4 4 2 3" xfId="6586" xr:uid="{085F06B0-D5CC-48EC-867F-47B9FE8BAADB}"/>
    <cellStyle name="Normal 8 2 4 4 3" xfId="3084" xr:uid="{D722B06C-80E7-4EC6-9E13-B29E28F51746}"/>
    <cellStyle name="Normal 8 2 4 4 4" xfId="5418" xr:uid="{8B358444-6873-469F-A462-1AEB87ABEB59}"/>
    <cellStyle name="Normal 8 2 4 5" xfId="1328" xr:uid="{0454D390-538F-413F-BB61-1ABD31CF68C0}"/>
    <cellStyle name="Normal 8 2 4 5 2" xfId="3671" xr:uid="{9350A8D7-5C9D-42C3-A0BE-21A5815FFAB9}"/>
    <cellStyle name="Normal 8 2 4 5 3" xfId="6003" xr:uid="{B96F96CF-A292-43A4-A5CB-6C40C83778CE}"/>
    <cellStyle name="Normal 8 2 4 6" xfId="2501" xr:uid="{7FD29273-0B77-4CBA-93BF-6839CC6C3EB0}"/>
    <cellStyle name="Normal 8 2 4 7" xfId="4835" xr:uid="{8FCE18DE-D225-4F7B-96B3-3CE6DC32552F}"/>
    <cellStyle name="Normal 8 2 5" xfId="186" xr:uid="{611DAB66-024C-4B31-9027-7735E6216167}"/>
    <cellStyle name="Normal 8 2 5 2" xfId="253" xr:uid="{ADC8A282-352C-48A4-AF12-C045922F2DC6}"/>
    <cellStyle name="Normal 8 2 5 2 2" xfId="539" xr:uid="{44CE179A-91CB-4B67-9887-EA9739B31639}"/>
    <cellStyle name="Normal 8 2 5 2 2 2" xfId="1130" xr:uid="{C3A288AD-AEA9-42B7-85A6-8EF7569B2384}"/>
    <cellStyle name="Normal 8 2 5 2 2 2 2" xfId="2305" xr:uid="{529A2D23-BD0C-4C7A-A8A8-F78E4CDBDE9D}"/>
    <cellStyle name="Normal 8 2 5 2 2 2 2 2" xfId="4648" xr:uid="{32A7C0C2-2217-4063-A643-221B9D71968E}"/>
    <cellStyle name="Normal 8 2 5 2 2 2 2 3" xfId="6980" xr:uid="{EC10CE31-6DA1-48F2-B009-A8BD9BD4D902}"/>
    <cellStyle name="Normal 8 2 5 2 2 2 3" xfId="3478" xr:uid="{A59582A3-0B1F-4221-9FF8-CFCD0F7866EE}"/>
    <cellStyle name="Normal 8 2 5 2 2 2 4" xfId="5812" xr:uid="{677474C6-1D5B-4E48-88AF-468496EA8E7D}"/>
    <cellStyle name="Normal 8 2 5 2 2 3" xfId="1722" xr:uid="{6E5DEF25-19F0-4F38-B245-053E1E117FD6}"/>
    <cellStyle name="Normal 8 2 5 2 2 3 2" xfId="4065" xr:uid="{39F2706B-37F9-4CCE-9270-D028047C149F}"/>
    <cellStyle name="Normal 8 2 5 2 2 3 3" xfId="6397" xr:uid="{DCE148F8-9A04-4ED5-96EC-DF9BD80888AB}"/>
    <cellStyle name="Normal 8 2 5 2 2 4" xfId="2895" xr:uid="{6C9691F0-F4B2-4CCB-899C-79731F958270}"/>
    <cellStyle name="Normal 8 2 5 2 2 5" xfId="5229" xr:uid="{CAA6A1D0-3A76-451B-AE96-3AFBCBFCB373}"/>
    <cellStyle name="Normal 8 2 5 2 3" xfId="844" xr:uid="{EDB98192-1FD6-4111-B04F-BA1A6F88F0A2}"/>
    <cellStyle name="Normal 8 2 5 2 3 2" xfId="2019" xr:uid="{D4A96C3A-BC97-4E5F-8C5E-DC6630CE9A36}"/>
    <cellStyle name="Normal 8 2 5 2 3 2 2" xfId="4362" xr:uid="{61CA1D90-E115-4D6E-AADC-86DD4CBE3B8B}"/>
    <cellStyle name="Normal 8 2 5 2 3 2 3" xfId="6694" xr:uid="{5B598CBD-7147-4DEB-9407-CC0F5941AB30}"/>
    <cellStyle name="Normal 8 2 5 2 3 3" xfId="3192" xr:uid="{5F143386-1A6A-4872-BF29-9B7C1C68EA3F}"/>
    <cellStyle name="Normal 8 2 5 2 3 4" xfId="5526" xr:uid="{C03F8D2A-674E-40BD-821B-B72EB83399A5}"/>
    <cellStyle name="Normal 8 2 5 2 4" xfId="1436" xr:uid="{847B4524-3431-4797-B9DA-E316E742B16B}"/>
    <cellStyle name="Normal 8 2 5 2 4 2" xfId="3779" xr:uid="{E87A0A12-EDBD-46B5-9ACA-3A3D10484DB6}"/>
    <cellStyle name="Normal 8 2 5 2 4 3" xfId="6111" xr:uid="{65EE00E0-2627-41F9-A6CA-80425C980436}"/>
    <cellStyle name="Normal 8 2 5 2 5" xfId="2609" xr:uid="{35A808FB-DA41-4E92-92EF-82D489A64504}"/>
    <cellStyle name="Normal 8 2 5 2 6" xfId="4943" xr:uid="{5AF9A134-406B-4806-A3E0-A2CF9AAFC2BF}"/>
    <cellStyle name="Normal 8 2 5 3" xfId="472" xr:uid="{31359D70-55E8-4856-A8EF-EB72F43BE522}"/>
    <cellStyle name="Normal 8 2 5 3 2" xfId="1063" xr:uid="{7FC6DDD0-BCC7-42CD-AE2C-D1BC9BADEBCA}"/>
    <cellStyle name="Normal 8 2 5 3 2 2" xfId="2238" xr:uid="{0AD683E0-68C3-42C0-8F42-A1298D191A67}"/>
    <cellStyle name="Normal 8 2 5 3 2 2 2" xfId="4581" xr:uid="{814D4867-0C33-4FD1-8A88-6291B11B9DA2}"/>
    <cellStyle name="Normal 8 2 5 3 2 2 3" xfId="6913" xr:uid="{A3741610-37B9-42D6-B30A-C370D77263C9}"/>
    <cellStyle name="Normal 8 2 5 3 2 3" xfId="3411" xr:uid="{05BFB891-0FD4-476D-A9A6-2DBFC1C87D81}"/>
    <cellStyle name="Normal 8 2 5 3 2 4" xfId="5745" xr:uid="{0E12F7D6-1F67-4CF9-8EF6-97D160FF956F}"/>
    <cellStyle name="Normal 8 2 5 3 3" xfId="1655" xr:uid="{12AB7418-8D2E-40CC-B611-5B30FC7520BD}"/>
    <cellStyle name="Normal 8 2 5 3 3 2" xfId="3998" xr:uid="{CE39D04F-6A4F-47A1-8879-5ADB20DAB2CA}"/>
    <cellStyle name="Normal 8 2 5 3 3 3" xfId="6330" xr:uid="{9B93171A-09E4-4D27-96F9-42A6E783038D}"/>
    <cellStyle name="Normal 8 2 5 3 4" xfId="2828" xr:uid="{56999839-C7FD-404C-B184-020CD0B864B8}"/>
    <cellStyle name="Normal 8 2 5 3 5" xfId="5162" xr:uid="{3BE3974B-2125-45B2-8D80-588004DBE667}"/>
    <cellStyle name="Normal 8 2 5 4" xfId="777" xr:uid="{47912BE8-9ED2-4B03-8272-2F70615142C1}"/>
    <cellStyle name="Normal 8 2 5 4 2" xfId="1952" xr:uid="{D9A8F9AA-A31E-4E49-B9BB-6BD38A17223B}"/>
    <cellStyle name="Normal 8 2 5 4 2 2" xfId="4295" xr:uid="{3E41D823-A049-4F13-A790-5E4299A65648}"/>
    <cellStyle name="Normal 8 2 5 4 2 3" xfId="6627" xr:uid="{24172828-5D15-4B57-B0F9-BCC5B7993629}"/>
    <cellStyle name="Normal 8 2 5 4 3" xfId="3125" xr:uid="{9008DD56-E332-4404-A102-4A408BD091D6}"/>
    <cellStyle name="Normal 8 2 5 4 4" xfId="5459" xr:uid="{F33A44D3-98D2-4D93-80B8-8EB6DAD63418}"/>
    <cellStyle name="Normal 8 2 5 5" xfId="1369" xr:uid="{5B015AC6-D8DA-425A-8757-B74CD920E432}"/>
    <cellStyle name="Normal 8 2 5 5 2" xfId="3712" xr:uid="{F913C39F-B6D3-4910-9A58-D106F225123C}"/>
    <cellStyle name="Normal 8 2 5 5 3" xfId="6044" xr:uid="{2D472185-32D7-4027-B579-DBFDFD357CCF}"/>
    <cellStyle name="Normal 8 2 5 6" xfId="2542" xr:uid="{9A1618FA-DC8D-43C9-9E9D-BB1E0AC0B99E}"/>
    <cellStyle name="Normal 8 2 5 7" xfId="4876" xr:uid="{735595BF-DD3B-49D9-83E2-908204961EF7}"/>
    <cellStyle name="Normal 8 2 6" xfId="348" xr:uid="{3BF25DA8-DD96-4B4B-97D3-9B3D5D939D91}"/>
    <cellStyle name="Normal 8 2 6 2" xfId="634" xr:uid="{7B01B23B-18C3-4E57-89D2-DB010A49C81F}"/>
    <cellStyle name="Normal 8 2 6 2 2" xfId="1225" xr:uid="{D8134F10-B068-4A85-9077-5444D11CD5C8}"/>
    <cellStyle name="Normal 8 2 6 2 2 2" xfId="2400" xr:uid="{FDB5D809-4A75-45F9-9B37-0E520B840547}"/>
    <cellStyle name="Normal 8 2 6 2 2 2 2" xfId="4743" xr:uid="{B31859A3-2379-4CF4-AE82-944BFA8FA3CF}"/>
    <cellStyle name="Normal 8 2 6 2 2 2 3" xfId="7075" xr:uid="{D20CA327-F48C-493D-971D-DDCABF7910AC}"/>
    <cellStyle name="Normal 8 2 6 2 2 3" xfId="3573" xr:uid="{F6573DC9-C46D-403D-B870-DB1175E39DEF}"/>
    <cellStyle name="Normal 8 2 6 2 2 4" xfId="5907" xr:uid="{FA3E4A27-42D6-49CC-8BB2-A5C13E907740}"/>
    <cellStyle name="Normal 8 2 6 2 3" xfId="1817" xr:uid="{4E5A6DE8-9A6B-4155-91EC-151125528B93}"/>
    <cellStyle name="Normal 8 2 6 2 3 2" xfId="4160" xr:uid="{0C53A9EE-212E-423A-86B2-7AED738C0582}"/>
    <cellStyle name="Normal 8 2 6 2 3 3" xfId="6492" xr:uid="{416F2135-1F08-45B1-BA87-B1CBD4383A63}"/>
    <cellStyle name="Normal 8 2 6 2 4" xfId="2990" xr:uid="{B2392006-8380-4A8A-993F-47C7AD5766D1}"/>
    <cellStyle name="Normal 8 2 6 2 5" xfId="5324" xr:uid="{E296892D-C539-415D-977F-2F19C3C7DE88}"/>
    <cellStyle name="Normal 8 2 6 3" xfId="939" xr:uid="{E8D32B84-C042-472C-BCD0-54CF3257788E}"/>
    <cellStyle name="Normal 8 2 6 3 2" xfId="2114" xr:uid="{02667EE7-6132-4831-88C9-11DF1C6E28D4}"/>
    <cellStyle name="Normal 8 2 6 3 2 2" xfId="4457" xr:uid="{60084FD0-D6F8-409B-91DD-9527B7DAE2D8}"/>
    <cellStyle name="Normal 8 2 6 3 2 3" xfId="6789" xr:uid="{FC1AADBF-9C0A-4805-859F-3DD8956E4AF5}"/>
    <cellStyle name="Normal 8 2 6 3 3" xfId="3287" xr:uid="{AEB5C68D-46F6-44A4-ADBA-7774CA90EB8D}"/>
    <cellStyle name="Normal 8 2 6 3 4" xfId="5621" xr:uid="{182EC5B3-D027-4C2C-8758-04C6241D81C4}"/>
    <cellStyle name="Normal 8 2 6 4" xfId="1531" xr:uid="{87C93212-7EA1-4B39-ABE1-FC58EEB5B00D}"/>
    <cellStyle name="Normal 8 2 6 4 2" xfId="3874" xr:uid="{CAC1396B-E83B-4C11-88C4-84D8FD820D08}"/>
    <cellStyle name="Normal 8 2 6 4 3" xfId="6206" xr:uid="{4FF81F39-FFC2-43A1-9A1F-5455A2FDC1D6}"/>
    <cellStyle name="Normal 8 2 6 5" xfId="2704" xr:uid="{DE0BE939-767E-45A3-BDAF-FCEBEEA3698D}"/>
    <cellStyle name="Normal 8 2 6 6" xfId="5038" xr:uid="{C4FFAB68-A728-401C-8CAB-0A4CA085EA9B}"/>
    <cellStyle name="Normal 8 2 7" xfId="212" xr:uid="{887B21D5-10FC-4D5A-8B13-246C3111BB12}"/>
    <cellStyle name="Normal 8 2 7 2" xfId="498" xr:uid="{63AC4681-A559-4822-9CB4-5B62071C247B}"/>
    <cellStyle name="Normal 8 2 7 2 2" xfId="1089" xr:uid="{BA4EF1A7-BCA3-4C0F-B817-A776584887F9}"/>
    <cellStyle name="Normal 8 2 7 2 2 2" xfId="2264" xr:uid="{AD58135A-23A2-45D7-BB8A-DF309173F431}"/>
    <cellStyle name="Normal 8 2 7 2 2 2 2" xfId="4607" xr:uid="{2086C22F-5362-44A0-A082-A745F9036DE8}"/>
    <cellStyle name="Normal 8 2 7 2 2 2 3" xfId="6939" xr:uid="{B7CD9813-EB98-4A20-94E6-4EE776BC35DF}"/>
    <cellStyle name="Normal 8 2 7 2 2 3" xfId="3437" xr:uid="{08E6DE3A-C02D-4BB9-BC52-E0FEAFC6D0E6}"/>
    <cellStyle name="Normal 8 2 7 2 2 4" xfId="5771" xr:uid="{F0B30E35-F520-4FC2-B204-7954AC8F1C4B}"/>
    <cellStyle name="Normal 8 2 7 2 3" xfId="1681" xr:uid="{98686BF4-73BA-461D-A016-BA2837CF3B60}"/>
    <cellStyle name="Normal 8 2 7 2 3 2" xfId="4024" xr:uid="{7C2884C1-AC1F-45CF-8076-A03F366621D4}"/>
    <cellStyle name="Normal 8 2 7 2 3 3" xfId="6356" xr:uid="{B7DC1C70-19B8-47B8-B6B9-5CC33E4626B5}"/>
    <cellStyle name="Normal 8 2 7 2 4" xfId="2854" xr:uid="{33276546-2C2E-428E-98FA-40D7D93ADD80}"/>
    <cellStyle name="Normal 8 2 7 2 5" xfId="5188" xr:uid="{C29838E4-4C25-4A63-B6BB-DFE2D9597DAC}"/>
    <cellStyle name="Normal 8 2 7 3" xfId="803" xr:uid="{99324041-5CA3-47F0-851D-08A470D5F710}"/>
    <cellStyle name="Normal 8 2 7 3 2" xfId="1978" xr:uid="{8688B5BD-61D0-4B5D-BE37-A6BE3A1082AE}"/>
    <cellStyle name="Normal 8 2 7 3 2 2" xfId="4321" xr:uid="{F7630A6F-5097-453F-91B8-5107FAD8F555}"/>
    <cellStyle name="Normal 8 2 7 3 2 3" xfId="6653" xr:uid="{C1557904-3689-410E-9FA8-77B45AD5DD39}"/>
    <cellStyle name="Normal 8 2 7 3 3" xfId="3151" xr:uid="{C3521929-7294-4179-BBC9-F31F9797256D}"/>
    <cellStyle name="Normal 8 2 7 3 4" xfId="5485" xr:uid="{1BD47704-8093-49F9-AAF1-EE126F7C0240}"/>
    <cellStyle name="Normal 8 2 7 4" xfId="1395" xr:uid="{93D9B5CD-BDDF-49DA-B2AD-E6CB656D71AD}"/>
    <cellStyle name="Normal 8 2 7 4 2" xfId="3738" xr:uid="{AF924C9A-3020-42AC-8321-4F00E66D19E6}"/>
    <cellStyle name="Normal 8 2 7 4 3" xfId="6070" xr:uid="{F5AD1D05-C503-49B7-A56B-6EAFE7B02EE2}"/>
    <cellStyle name="Normal 8 2 7 5" xfId="2568" xr:uid="{AA9C3094-9859-4CC6-9979-DD1090C8BF57}"/>
    <cellStyle name="Normal 8 2 7 6" xfId="4902" xr:uid="{476ED408-0C3E-4D46-8EFC-67E13E02D362}"/>
    <cellStyle name="Normal 8 2 8" xfId="377" xr:uid="{82ACB70A-5B1B-49C7-851A-414ACFA54058}"/>
    <cellStyle name="Normal 8 2 8 2" xfId="968" xr:uid="{8BCECF4B-9A51-422B-A264-0AB090C61633}"/>
    <cellStyle name="Normal 8 2 8 2 2" xfId="2143" xr:uid="{580576B9-AA8E-470B-803F-712AE933A018}"/>
    <cellStyle name="Normal 8 2 8 2 2 2" xfId="4486" xr:uid="{32BE2F6F-4BB2-4730-8714-7D3D4D590950}"/>
    <cellStyle name="Normal 8 2 8 2 2 3" xfId="6818" xr:uid="{27E43D7F-866F-4B76-B4B5-4CC9A58213B1}"/>
    <cellStyle name="Normal 8 2 8 2 3" xfId="3316" xr:uid="{78B0BFAB-27DA-4C28-A21D-68AABD8B6EA8}"/>
    <cellStyle name="Normal 8 2 8 2 4" xfId="5650" xr:uid="{77A12FE3-F293-473C-8CB1-85E531A25A58}"/>
    <cellStyle name="Normal 8 2 8 3" xfId="1560" xr:uid="{DEA3EA99-84C3-44F7-A4A6-B9954C619756}"/>
    <cellStyle name="Normal 8 2 8 3 2" xfId="3903" xr:uid="{880F71A5-C9EE-488F-AF37-88EF6366EFA3}"/>
    <cellStyle name="Normal 8 2 8 3 3" xfId="6235" xr:uid="{FEA5A31E-DDED-40A3-9BD6-DA8D33C66358}"/>
    <cellStyle name="Normal 8 2 8 4" xfId="2733" xr:uid="{C0EFD11E-1DB5-4B80-88AF-6E21E6F6069C}"/>
    <cellStyle name="Normal 8 2 8 5" xfId="5067" xr:uid="{706E0FCF-7865-4646-9BDD-BB728A91B11B}"/>
    <cellStyle name="Normal 8 2 9" xfId="682" xr:uid="{079DFD58-F109-489C-8CB7-2C69F96CE6B5}"/>
    <cellStyle name="Normal 8 2 9 2" xfId="1857" xr:uid="{8148F936-741E-4F80-86DB-0408E1325D55}"/>
    <cellStyle name="Normal 8 2 9 2 2" xfId="4200" xr:uid="{B6D88DEC-A9E3-4E94-9094-A38D9D401160}"/>
    <cellStyle name="Normal 8 2 9 2 3" xfId="6532" xr:uid="{C35D5617-AFF8-4AC7-B9B0-9BF37FE722A7}"/>
    <cellStyle name="Normal 8 2 9 3" xfId="3030" xr:uid="{21C4DC2C-C3C7-4FD6-8946-382B311190E0}"/>
    <cellStyle name="Normal 8 2 9 4" xfId="5364" xr:uid="{5E1BFEA4-EC5E-4540-BAFD-CC96E269D6FC}"/>
    <cellStyle name="Normal 8 3" xfId="98" xr:uid="{B0924355-1125-4752-878F-EC448DA95A80}"/>
    <cellStyle name="Normal 8 3 10" xfId="2454" xr:uid="{39BA7305-4F4A-4B8E-94EE-24F6C16439D1}"/>
    <cellStyle name="Normal 8 3 11" xfId="4788" xr:uid="{B60EB347-6FAB-4C1F-B698-4F62704D6961}"/>
    <cellStyle name="Normal 8 3 2" xfId="125" xr:uid="{074AA67D-0476-4DA7-AB13-C26CEA5D8B7D}"/>
    <cellStyle name="Normal 8 3 2 2" xfId="287" xr:uid="{2F98ECE7-8D42-4BF5-B8FB-D7331B37AA3D}"/>
    <cellStyle name="Normal 8 3 2 2 2" xfId="573" xr:uid="{5BFC7452-D9D4-436B-B96D-9F1E95EA41A2}"/>
    <cellStyle name="Normal 8 3 2 2 2 2" xfId="1164" xr:uid="{4CA3D3FF-9395-4E1F-84D4-86BE4EC12C30}"/>
    <cellStyle name="Normal 8 3 2 2 2 2 2" xfId="2339" xr:uid="{7112C93F-E541-4BB7-869D-F4A1A7A8F923}"/>
    <cellStyle name="Normal 8 3 2 2 2 2 2 2" xfId="4682" xr:uid="{24C1CC47-205E-4143-80B2-135017B0E8C6}"/>
    <cellStyle name="Normal 8 3 2 2 2 2 2 3" xfId="7014" xr:uid="{93378329-3630-4267-8A43-C56D083094C2}"/>
    <cellStyle name="Normal 8 3 2 2 2 2 3" xfId="3512" xr:uid="{7AD8A719-E9DC-40FF-B660-C5E4E26D2CD8}"/>
    <cellStyle name="Normal 8 3 2 2 2 2 4" xfId="5846" xr:uid="{FA9B1253-6F87-4AF2-A019-31D1FAC414DF}"/>
    <cellStyle name="Normal 8 3 2 2 2 3" xfId="1756" xr:uid="{C90DBE63-AA2A-4978-B4AD-2371D9EEB71C}"/>
    <cellStyle name="Normal 8 3 2 2 2 3 2" xfId="4099" xr:uid="{E5EB887A-8AF7-482C-AF82-61EE15B7582D}"/>
    <cellStyle name="Normal 8 3 2 2 2 3 3" xfId="6431" xr:uid="{ABD130A8-751B-4A67-B1A6-60FA753929D6}"/>
    <cellStyle name="Normal 8 3 2 2 2 4" xfId="2929" xr:uid="{70BEF0BB-0E77-4D9B-9667-80C3185D4CDB}"/>
    <cellStyle name="Normal 8 3 2 2 2 5" xfId="5263" xr:uid="{02F37F9C-371B-44AA-B0DC-F0820F5A8CA0}"/>
    <cellStyle name="Normal 8 3 2 2 3" xfId="878" xr:uid="{A4DA7D39-6F7B-4D64-BAD0-E38F41C3B47A}"/>
    <cellStyle name="Normal 8 3 2 2 3 2" xfId="2053" xr:uid="{AD4E6AB7-D58B-4829-BAA4-E1422D8BFF4A}"/>
    <cellStyle name="Normal 8 3 2 2 3 2 2" xfId="4396" xr:uid="{203FAE05-ED25-4402-9600-A4B1B1BCD208}"/>
    <cellStyle name="Normal 8 3 2 2 3 2 3" xfId="6728" xr:uid="{05C6B933-02A2-4AB5-881D-DB78891096E1}"/>
    <cellStyle name="Normal 8 3 2 2 3 3" xfId="3226" xr:uid="{450168CA-3A2B-4B05-B8FB-9E88817983E8}"/>
    <cellStyle name="Normal 8 3 2 2 3 4" xfId="5560" xr:uid="{7FC3ACBE-6976-45A6-B233-38A0FD5D1DAD}"/>
    <cellStyle name="Normal 8 3 2 2 4" xfId="1470" xr:uid="{1091994D-3103-4497-A978-B4FC0EC62BEC}"/>
    <cellStyle name="Normal 8 3 2 2 4 2" xfId="3813" xr:uid="{D9BCA107-E05F-453C-B82B-B785EC20B7C3}"/>
    <cellStyle name="Normal 8 3 2 2 4 3" xfId="6145" xr:uid="{E733A827-69E9-4635-AC79-9439BBBF9959}"/>
    <cellStyle name="Normal 8 3 2 2 5" xfId="2643" xr:uid="{C05811BB-BFD9-4698-9336-2AC3172C8054}"/>
    <cellStyle name="Normal 8 3 2 2 6" xfId="4977" xr:uid="{9036C57E-092A-44BD-9F76-C24A93EED72C}"/>
    <cellStyle name="Normal 8 3 2 3" xfId="411" xr:uid="{200F2BC2-96A2-4C28-A68A-B6B214D75F97}"/>
    <cellStyle name="Normal 8 3 2 3 2" xfId="1002" xr:uid="{9221AD0A-4678-4F2A-8D13-385F31A3F417}"/>
    <cellStyle name="Normal 8 3 2 3 2 2" xfId="2177" xr:uid="{8B598124-E2E0-4414-A348-CA8C159F3DA3}"/>
    <cellStyle name="Normal 8 3 2 3 2 2 2" xfId="4520" xr:uid="{7AD1BB5D-3286-475A-9FD6-D9438933718E}"/>
    <cellStyle name="Normal 8 3 2 3 2 2 3" xfId="6852" xr:uid="{87E2B1F1-E363-4BDE-BD5C-8A943E0BEFE1}"/>
    <cellStyle name="Normal 8 3 2 3 2 3" xfId="3350" xr:uid="{FEAEF8B8-5379-404F-872E-34E03B95037E}"/>
    <cellStyle name="Normal 8 3 2 3 2 4" xfId="5684" xr:uid="{2E29755C-E06A-4235-A8C4-FD3A1E0EAFBF}"/>
    <cellStyle name="Normal 8 3 2 3 3" xfId="1594" xr:uid="{D6E49ACE-3588-4E6E-B293-5D1D3AAF75A7}"/>
    <cellStyle name="Normal 8 3 2 3 3 2" xfId="3937" xr:uid="{9EF18272-5923-4C05-9111-F6405E799342}"/>
    <cellStyle name="Normal 8 3 2 3 3 3" xfId="6269" xr:uid="{A25EEB40-2FC8-4688-81F8-FE9609BDA31D}"/>
    <cellStyle name="Normal 8 3 2 3 4" xfId="2767" xr:uid="{38E67AC9-0A3A-4408-925C-E07D6D4BFD21}"/>
    <cellStyle name="Normal 8 3 2 3 5" xfId="5101" xr:uid="{4CF23199-6F55-4035-B668-AA472B6E4018}"/>
    <cellStyle name="Normal 8 3 2 4" xfId="716" xr:uid="{4A1354CE-6311-4F4F-97D9-E90B171CC34E}"/>
    <cellStyle name="Normal 8 3 2 4 2" xfId="1891" xr:uid="{195DB33E-7436-4E54-91D8-41C7AF53756F}"/>
    <cellStyle name="Normal 8 3 2 4 2 2" xfId="4234" xr:uid="{B992A671-64AC-4967-8D2B-2452E64E6D39}"/>
    <cellStyle name="Normal 8 3 2 4 2 3" xfId="6566" xr:uid="{46ACAE3A-AE61-4CA2-8C50-7D402BD6E58C}"/>
    <cellStyle name="Normal 8 3 2 4 3" xfId="3064" xr:uid="{B5AF23FC-9AD5-4CBE-A569-924411E6230E}"/>
    <cellStyle name="Normal 8 3 2 4 4" xfId="5398" xr:uid="{111AD000-3791-4600-80DF-853C68974540}"/>
    <cellStyle name="Normal 8 3 2 5" xfId="1308" xr:uid="{AA9CF40E-6066-4A9A-A0F6-DCB2D2E1C4D4}"/>
    <cellStyle name="Normal 8 3 2 5 2" xfId="3651" xr:uid="{27A97CE5-F749-48B5-8A93-069A4599F127}"/>
    <cellStyle name="Normal 8 3 2 5 3" xfId="5983" xr:uid="{D61FBB35-20A0-41D2-8260-A47BD65C8ACD}"/>
    <cellStyle name="Normal 8 3 2 6" xfId="2481" xr:uid="{042573FF-95AE-465A-98DF-D9127A847CED}"/>
    <cellStyle name="Normal 8 3 2 7" xfId="4815" xr:uid="{BF6F372A-0F32-4FB4-B20F-E0CA1182D132}"/>
    <cellStyle name="Normal 8 3 3" xfId="166" xr:uid="{A9C71F87-FDD7-4D6B-81C1-5AFB5495ADF2}"/>
    <cellStyle name="Normal 8 3 3 2" xfId="328" xr:uid="{72861A6B-2D5A-4F4C-95CB-9232AD12D91F}"/>
    <cellStyle name="Normal 8 3 3 2 2" xfId="614" xr:uid="{72DBB7C7-B97A-4DAD-855B-C735ECCBDEFF}"/>
    <cellStyle name="Normal 8 3 3 2 2 2" xfId="1205" xr:uid="{41D2F141-402B-4164-AF4D-253CFBE77B73}"/>
    <cellStyle name="Normal 8 3 3 2 2 2 2" xfId="2380" xr:uid="{56022A7A-E951-428D-A00E-B54E93DDC547}"/>
    <cellStyle name="Normal 8 3 3 2 2 2 2 2" xfId="4723" xr:uid="{07FD89A3-2AFA-4146-AB3E-DCFD305D36B4}"/>
    <cellStyle name="Normal 8 3 3 2 2 2 2 3" xfId="7055" xr:uid="{A9F34C87-5A43-4B5E-AFD4-087C490BEA07}"/>
    <cellStyle name="Normal 8 3 3 2 2 2 3" xfId="3553" xr:uid="{CA431508-E6C9-4BE1-A873-359EA57009CE}"/>
    <cellStyle name="Normal 8 3 3 2 2 2 4" xfId="5887" xr:uid="{A4B60EDD-D458-4747-9E53-BCE4AFE2D6A3}"/>
    <cellStyle name="Normal 8 3 3 2 2 3" xfId="1797" xr:uid="{D8851110-9178-4BC0-9D0E-25C76AD57239}"/>
    <cellStyle name="Normal 8 3 3 2 2 3 2" xfId="4140" xr:uid="{3BB4E207-BCE5-49D6-9148-C7BDAA2FC7B7}"/>
    <cellStyle name="Normal 8 3 3 2 2 3 3" xfId="6472" xr:uid="{E1ABF249-57B0-4997-9202-4B25BB4808A3}"/>
    <cellStyle name="Normal 8 3 3 2 2 4" xfId="2970" xr:uid="{D7CC6446-D46F-4F6F-A9B5-C10F329B0455}"/>
    <cellStyle name="Normal 8 3 3 2 2 5" xfId="5304" xr:uid="{2558C83E-4BA5-41A2-AC92-5BDD28A3877A}"/>
    <cellStyle name="Normal 8 3 3 2 3" xfId="919" xr:uid="{E610B3CF-84D0-49CD-A186-491C28D90511}"/>
    <cellStyle name="Normal 8 3 3 2 3 2" xfId="2094" xr:uid="{715574D7-2DCA-4891-9A66-DFE8FD149EFE}"/>
    <cellStyle name="Normal 8 3 3 2 3 2 2" xfId="4437" xr:uid="{4A01C216-FD14-42EF-A3DF-677EAC9CB604}"/>
    <cellStyle name="Normal 8 3 3 2 3 2 3" xfId="6769" xr:uid="{AD5225FF-829B-4187-ABE4-83478F8CE1A2}"/>
    <cellStyle name="Normal 8 3 3 2 3 3" xfId="3267" xr:uid="{944D3C56-3E5C-42F4-8519-475B61B3FB52}"/>
    <cellStyle name="Normal 8 3 3 2 3 4" xfId="5601" xr:uid="{E9C593CA-8DCC-48D0-93E1-A40730686DB9}"/>
    <cellStyle name="Normal 8 3 3 2 4" xfId="1511" xr:uid="{BF58A34B-EE31-4FC4-B3E2-1E5D3ACB4BE6}"/>
    <cellStyle name="Normal 8 3 3 2 4 2" xfId="3854" xr:uid="{30304191-FDB4-4A59-A610-2AE85465F0B2}"/>
    <cellStyle name="Normal 8 3 3 2 4 3" xfId="6186" xr:uid="{F72AA1DB-E5FF-4754-ADA0-D213E0E45A74}"/>
    <cellStyle name="Normal 8 3 3 2 5" xfId="2684" xr:uid="{90E475BD-A16D-41A0-AE75-087FE09BA05B}"/>
    <cellStyle name="Normal 8 3 3 2 6" xfId="5018" xr:uid="{BB5B738E-A522-4674-903B-000853393784}"/>
    <cellStyle name="Normal 8 3 3 3" xfId="452" xr:uid="{02448F77-1A61-48B6-B2D1-F139930AFDA1}"/>
    <cellStyle name="Normal 8 3 3 3 2" xfId="1043" xr:uid="{39A2E746-3A34-40E9-B3FF-56067E27F1FE}"/>
    <cellStyle name="Normal 8 3 3 3 2 2" xfId="2218" xr:uid="{ABB613E6-1E9F-4CAC-91A5-93B43681AC09}"/>
    <cellStyle name="Normal 8 3 3 3 2 2 2" xfId="4561" xr:uid="{D7E6DD7A-1572-4B41-97A2-8C18124D6152}"/>
    <cellStyle name="Normal 8 3 3 3 2 2 3" xfId="6893" xr:uid="{B67469B3-6369-462D-9F06-09942A1374E2}"/>
    <cellStyle name="Normal 8 3 3 3 2 3" xfId="3391" xr:uid="{59DEB4CE-9E36-4DF3-A85F-CFCAC3EE3851}"/>
    <cellStyle name="Normal 8 3 3 3 2 4" xfId="5725" xr:uid="{A9B64D47-EF5A-4679-9566-991C25902D93}"/>
    <cellStyle name="Normal 8 3 3 3 3" xfId="1635" xr:uid="{4CD7F543-D552-491C-97A4-68EC3D4EA030}"/>
    <cellStyle name="Normal 8 3 3 3 3 2" xfId="3978" xr:uid="{1DE0A5A8-4D47-469D-AE97-70C0EBC26FD2}"/>
    <cellStyle name="Normal 8 3 3 3 3 3" xfId="6310" xr:uid="{DD3ABF67-2A32-44DE-A3CA-DC1DE5C7D276}"/>
    <cellStyle name="Normal 8 3 3 3 4" xfId="2808" xr:uid="{425C0593-B6C2-4FA4-BF76-7EE4B2E23B59}"/>
    <cellStyle name="Normal 8 3 3 3 5" xfId="5142" xr:uid="{2EA50C08-42EE-46FB-A9D2-D2A5F642C62F}"/>
    <cellStyle name="Normal 8 3 3 4" xfId="757" xr:uid="{B87609DB-BD41-42A2-9023-D711BC744F30}"/>
    <cellStyle name="Normal 8 3 3 4 2" xfId="1932" xr:uid="{F18F8893-351A-4D41-9AF0-9E00D3ABDBCC}"/>
    <cellStyle name="Normal 8 3 3 4 2 2" xfId="4275" xr:uid="{2EE390E9-869D-4172-8912-2D05EF251DCE}"/>
    <cellStyle name="Normal 8 3 3 4 2 3" xfId="6607" xr:uid="{3DA55878-397A-47D4-9F40-DE0BCF9FCE70}"/>
    <cellStyle name="Normal 8 3 3 4 3" xfId="3105" xr:uid="{2BDA0298-A16C-4937-8724-118BCF2F5D24}"/>
    <cellStyle name="Normal 8 3 3 4 4" xfId="5439" xr:uid="{8CC260A1-DFF2-4CE6-A2BF-3F2D411BD47B}"/>
    <cellStyle name="Normal 8 3 3 5" xfId="1349" xr:uid="{5A7EDD26-7472-4B51-9373-38DE23A60B81}"/>
    <cellStyle name="Normal 8 3 3 5 2" xfId="3692" xr:uid="{CD0D457B-FFB6-4730-9CEB-545CD50378F4}"/>
    <cellStyle name="Normal 8 3 3 5 3" xfId="6024" xr:uid="{55457CAE-D662-411E-9EBC-FB3247D9592A}"/>
    <cellStyle name="Normal 8 3 3 6" xfId="2522" xr:uid="{4B726F04-9409-490F-B961-7CFF93B26F3E}"/>
    <cellStyle name="Normal 8 3 3 7" xfId="4856" xr:uid="{5C85C805-4DF0-4900-B713-55648F57CEE9}"/>
    <cellStyle name="Normal 8 3 4" xfId="193" xr:uid="{207FD806-193F-444D-B8B5-06B18F7A0607}"/>
    <cellStyle name="Normal 8 3 4 2" xfId="260" xr:uid="{1BB71CEA-8538-4542-9BB8-234C18D2A6E1}"/>
    <cellStyle name="Normal 8 3 4 2 2" xfId="546" xr:uid="{ED7D87A3-6FFA-4434-ABF8-F7CD412C810A}"/>
    <cellStyle name="Normal 8 3 4 2 2 2" xfId="1137" xr:uid="{FAC9620A-B27A-4CC0-A850-DC2761AF5981}"/>
    <cellStyle name="Normal 8 3 4 2 2 2 2" xfId="2312" xr:uid="{952784F9-A1AB-46A7-8F3B-E4CD3591C767}"/>
    <cellStyle name="Normal 8 3 4 2 2 2 2 2" xfId="4655" xr:uid="{5081C40D-FEFB-491F-B6C4-0A0D459926E0}"/>
    <cellStyle name="Normal 8 3 4 2 2 2 2 3" xfId="6987" xr:uid="{C862D05B-66D7-4D83-A5FF-239726DAA7F3}"/>
    <cellStyle name="Normal 8 3 4 2 2 2 3" xfId="3485" xr:uid="{BA33DCC1-D3D4-4CB8-8ED5-69826F963766}"/>
    <cellStyle name="Normal 8 3 4 2 2 2 4" xfId="5819" xr:uid="{E18AF61F-9769-435D-A3BE-2C560DEE23EC}"/>
    <cellStyle name="Normal 8 3 4 2 2 3" xfId="1729" xr:uid="{CFF8E033-A92F-453A-93D5-D59049E18FE4}"/>
    <cellStyle name="Normal 8 3 4 2 2 3 2" xfId="4072" xr:uid="{CB8DCB7B-2329-4956-AC89-C850BAEFD294}"/>
    <cellStyle name="Normal 8 3 4 2 2 3 3" xfId="6404" xr:uid="{C680E08A-684B-4DAE-AD91-6600C095C8BE}"/>
    <cellStyle name="Normal 8 3 4 2 2 4" xfId="2902" xr:uid="{D1394F28-968C-4885-B35D-F6741D60057F}"/>
    <cellStyle name="Normal 8 3 4 2 2 5" xfId="5236" xr:uid="{8BE7A4BF-C3C1-4398-BC11-7D25941AC8BA}"/>
    <cellStyle name="Normal 8 3 4 2 3" xfId="851" xr:uid="{2E1E9285-A895-4F1B-A463-2203234DD66B}"/>
    <cellStyle name="Normal 8 3 4 2 3 2" xfId="2026" xr:uid="{5284BD5A-EF04-4AA0-B372-1E7EA4AFC29C}"/>
    <cellStyle name="Normal 8 3 4 2 3 2 2" xfId="4369" xr:uid="{00DE1AD9-17BA-4A31-A14F-087D602CA3D2}"/>
    <cellStyle name="Normal 8 3 4 2 3 2 3" xfId="6701" xr:uid="{2A389835-CD54-4505-8B53-8AF98104CAD1}"/>
    <cellStyle name="Normal 8 3 4 2 3 3" xfId="3199" xr:uid="{11133F70-D592-4CE8-951F-6518C4EA48F8}"/>
    <cellStyle name="Normal 8 3 4 2 3 4" xfId="5533" xr:uid="{552ED9BD-2DBB-42B3-9B9F-1BA4B090428B}"/>
    <cellStyle name="Normal 8 3 4 2 4" xfId="1443" xr:uid="{58B44167-1243-4D87-A810-2EB29E11C558}"/>
    <cellStyle name="Normal 8 3 4 2 4 2" xfId="3786" xr:uid="{98D2F223-79B5-4194-A30B-4C2D09F72261}"/>
    <cellStyle name="Normal 8 3 4 2 4 3" xfId="6118" xr:uid="{C337F531-C064-410E-9F91-2CB6D9481B9B}"/>
    <cellStyle name="Normal 8 3 4 2 5" xfId="2616" xr:uid="{BEF42A80-0C32-46AC-9A28-96D83630B9EB}"/>
    <cellStyle name="Normal 8 3 4 2 6" xfId="4950" xr:uid="{3589DEF4-96FF-4CD3-ABD7-40585F5A7401}"/>
    <cellStyle name="Normal 8 3 4 3" xfId="479" xr:uid="{64687BCC-9F9A-478B-9895-345911129AC6}"/>
    <cellStyle name="Normal 8 3 4 3 2" xfId="1070" xr:uid="{5FAB943B-EE95-472D-891C-C54916A0CFD4}"/>
    <cellStyle name="Normal 8 3 4 3 2 2" xfId="2245" xr:uid="{9C2301A5-D1C9-4B33-A8E8-5DB768DB7ED2}"/>
    <cellStyle name="Normal 8 3 4 3 2 2 2" xfId="4588" xr:uid="{2D263EC9-1EA2-4721-9200-1F5A43387E53}"/>
    <cellStyle name="Normal 8 3 4 3 2 2 3" xfId="6920" xr:uid="{3796A9C1-7197-4509-9B34-34F4A23A822C}"/>
    <cellStyle name="Normal 8 3 4 3 2 3" xfId="3418" xr:uid="{ED4AD693-12E4-4CDB-8B5A-53F0500C5ABC}"/>
    <cellStyle name="Normal 8 3 4 3 2 4" xfId="5752" xr:uid="{4F80D7AD-23B9-4666-AC98-4D68F3CE4570}"/>
    <cellStyle name="Normal 8 3 4 3 3" xfId="1662" xr:uid="{9B80A1CE-FB92-43DA-8AF8-5BDF6EB18C12}"/>
    <cellStyle name="Normal 8 3 4 3 3 2" xfId="4005" xr:uid="{52E98106-3433-4DA7-A764-5F60B8BAC6C8}"/>
    <cellStyle name="Normal 8 3 4 3 3 3" xfId="6337" xr:uid="{DA26FB11-8B6D-4272-ADC4-89B702AC742C}"/>
    <cellStyle name="Normal 8 3 4 3 4" xfId="2835" xr:uid="{44E9A7CD-7BED-4DE0-8285-7B8412693DB9}"/>
    <cellStyle name="Normal 8 3 4 3 5" xfId="5169" xr:uid="{DFAC60D4-8C3A-48F4-B18A-AC320EEE7325}"/>
    <cellStyle name="Normal 8 3 4 4" xfId="784" xr:uid="{5316C96F-4120-4895-85F2-3AB342BC901F}"/>
    <cellStyle name="Normal 8 3 4 4 2" xfId="1959" xr:uid="{0EAD2F6B-7923-4684-B063-B9E8FE05B2EF}"/>
    <cellStyle name="Normal 8 3 4 4 2 2" xfId="4302" xr:uid="{36197177-C870-45CF-A5EB-9226E77E3BBB}"/>
    <cellStyle name="Normal 8 3 4 4 2 3" xfId="6634" xr:uid="{2D0C5C32-3323-4AF2-B3E6-86CD371510AC}"/>
    <cellStyle name="Normal 8 3 4 4 3" xfId="3132" xr:uid="{4A30C4E3-4192-40B2-8659-DF349E53AA0B}"/>
    <cellStyle name="Normal 8 3 4 4 4" xfId="5466" xr:uid="{90A894BC-09E6-47B9-A65E-E0F1EFBF2384}"/>
    <cellStyle name="Normal 8 3 4 5" xfId="1376" xr:uid="{195A3C3F-C8CF-4A2F-BE7A-3365E3AA0285}"/>
    <cellStyle name="Normal 8 3 4 5 2" xfId="3719" xr:uid="{527BA181-14E9-4A46-A355-3458D6E75573}"/>
    <cellStyle name="Normal 8 3 4 5 3" xfId="6051" xr:uid="{978265A2-0E40-406D-938B-03BEAF39360A}"/>
    <cellStyle name="Normal 8 3 4 6" xfId="2549" xr:uid="{B1529DC8-624C-4D1E-80F9-2A15EE24CE06}"/>
    <cellStyle name="Normal 8 3 4 7" xfId="4883" xr:uid="{D0BBC7CF-A1C0-4C3A-94E3-F115FC71B32C}"/>
    <cellStyle name="Normal 8 3 5" xfId="355" xr:uid="{FD93C740-5049-4275-9000-8F53339CCE85}"/>
    <cellStyle name="Normal 8 3 5 2" xfId="641" xr:uid="{BAB49C54-02BB-44F8-8807-D4E5983BD6E9}"/>
    <cellStyle name="Normal 8 3 5 2 2" xfId="1232" xr:uid="{8F9D8255-18D5-44E7-B70D-52DD70BE81EC}"/>
    <cellStyle name="Normal 8 3 5 2 2 2" xfId="2407" xr:uid="{D1AF03F0-1008-4904-8923-AB587575145C}"/>
    <cellStyle name="Normal 8 3 5 2 2 2 2" xfId="4750" xr:uid="{3A8E4E2E-288A-4FE2-9857-3DF9A07A87D5}"/>
    <cellStyle name="Normal 8 3 5 2 2 2 3" xfId="7082" xr:uid="{0A68F994-A8DA-4D81-B13F-66651886E7AA}"/>
    <cellStyle name="Normal 8 3 5 2 2 3" xfId="3580" xr:uid="{365C9933-429D-40A7-8F90-5192AD7FC5D5}"/>
    <cellStyle name="Normal 8 3 5 2 2 4" xfId="5914" xr:uid="{DC692D2A-BB9A-46D5-B045-2F228B71C445}"/>
    <cellStyle name="Normal 8 3 5 2 3" xfId="1824" xr:uid="{EAF7E37B-E636-43B5-B0F1-5259F8A12408}"/>
    <cellStyle name="Normal 8 3 5 2 3 2" xfId="4167" xr:uid="{0201D4E3-1876-4B8F-B178-B1D7B5B622B4}"/>
    <cellStyle name="Normal 8 3 5 2 3 3" xfId="6499" xr:uid="{D1DC1556-0335-4D3D-AA4C-BD30290C2644}"/>
    <cellStyle name="Normal 8 3 5 2 4" xfId="2997" xr:uid="{10CF814E-85D0-4EFE-975D-B697952D903B}"/>
    <cellStyle name="Normal 8 3 5 2 5" xfId="5331" xr:uid="{71CD40EA-8E5E-42B0-8F79-605BBF8C858C}"/>
    <cellStyle name="Normal 8 3 5 3" xfId="946" xr:uid="{FD2F51F1-0A46-47C2-A523-8A58AB48C07F}"/>
    <cellStyle name="Normal 8 3 5 3 2" xfId="2121" xr:uid="{0FBE90C1-8DD6-4D0D-867E-8EE1CF01365C}"/>
    <cellStyle name="Normal 8 3 5 3 2 2" xfId="4464" xr:uid="{18BC5746-F112-4D6B-889F-36D4CA6E03B0}"/>
    <cellStyle name="Normal 8 3 5 3 2 3" xfId="6796" xr:uid="{245B21D4-A3C6-4A59-8F79-A5BD10907F0D}"/>
    <cellStyle name="Normal 8 3 5 3 3" xfId="3294" xr:uid="{F40D6A98-0BFF-4291-90E6-ECBA4D48750D}"/>
    <cellStyle name="Normal 8 3 5 3 4" xfId="5628" xr:uid="{9838E4BD-B17B-42A2-A0D7-8AF5FC0917F6}"/>
    <cellStyle name="Normal 8 3 5 4" xfId="1538" xr:uid="{2813D495-9ADA-4D01-9B29-1F57C23DA411}"/>
    <cellStyle name="Normal 8 3 5 4 2" xfId="3881" xr:uid="{6AE848B9-58A3-4E9E-8720-FDB5A99319D6}"/>
    <cellStyle name="Normal 8 3 5 4 3" xfId="6213" xr:uid="{7FB02622-5483-4541-9A4A-0D5DEF9B2218}"/>
    <cellStyle name="Normal 8 3 5 5" xfId="2711" xr:uid="{23760061-5EFA-45D0-97A0-A0DA1AD1A742}"/>
    <cellStyle name="Normal 8 3 5 6" xfId="5045" xr:uid="{E73A9967-FD55-4475-A594-EE3EED03CE71}"/>
    <cellStyle name="Normal 8 3 6" xfId="233" xr:uid="{C9199923-6C06-4925-BCCB-B70BA1455F25}"/>
    <cellStyle name="Normal 8 3 6 2" xfId="519" xr:uid="{315A01D0-B76A-4636-BAE2-59F25E823863}"/>
    <cellStyle name="Normal 8 3 6 2 2" xfId="1110" xr:uid="{C7455F59-CE3B-49D0-8752-F7BA9D93AC19}"/>
    <cellStyle name="Normal 8 3 6 2 2 2" xfId="2285" xr:uid="{B679C9B1-D5A2-4B02-84CA-DCC0A6C557A5}"/>
    <cellStyle name="Normal 8 3 6 2 2 2 2" xfId="4628" xr:uid="{828F7091-94CE-41CB-B274-16E10DAE5C8D}"/>
    <cellStyle name="Normal 8 3 6 2 2 2 3" xfId="6960" xr:uid="{55363F5B-7A6B-4D2C-A294-E293968E3B08}"/>
    <cellStyle name="Normal 8 3 6 2 2 3" xfId="3458" xr:uid="{983A78D9-0EA1-4A19-81CD-2C0ED35513CD}"/>
    <cellStyle name="Normal 8 3 6 2 2 4" xfId="5792" xr:uid="{8D8A7C41-BEEA-4FCD-91C9-AB31FD46AF00}"/>
    <cellStyle name="Normal 8 3 6 2 3" xfId="1702" xr:uid="{93C1F1D5-F936-4D6E-B275-ACF1608E12CE}"/>
    <cellStyle name="Normal 8 3 6 2 3 2" xfId="4045" xr:uid="{2762AA9E-A3DD-458C-9917-4A6BECBB4AE9}"/>
    <cellStyle name="Normal 8 3 6 2 3 3" xfId="6377" xr:uid="{6059B618-CE2D-4B79-AB5E-8DD46C981823}"/>
    <cellStyle name="Normal 8 3 6 2 4" xfId="2875" xr:uid="{021C6796-C772-4F91-A811-4684E59D472D}"/>
    <cellStyle name="Normal 8 3 6 2 5" xfId="5209" xr:uid="{8E3B0054-D0D2-4581-9B3F-7D5DE8EC3ED6}"/>
    <cellStyle name="Normal 8 3 6 3" xfId="824" xr:uid="{97F82DFF-A514-4AD8-BBEA-367514DBDA53}"/>
    <cellStyle name="Normal 8 3 6 3 2" xfId="1999" xr:uid="{A32AD8B5-90E3-4DB5-B855-FE519E05481B}"/>
    <cellStyle name="Normal 8 3 6 3 2 2" xfId="4342" xr:uid="{7E0026B2-6594-464A-BE10-011C42B2C45C}"/>
    <cellStyle name="Normal 8 3 6 3 2 3" xfId="6674" xr:uid="{9340B27E-2A9E-41A0-856B-2C6778EEA6E2}"/>
    <cellStyle name="Normal 8 3 6 3 3" xfId="3172" xr:uid="{E643002F-91D0-4301-BBD7-13245C829651}"/>
    <cellStyle name="Normal 8 3 6 3 4" xfId="5506" xr:uid="{A7838665-206B-4267-BB39-EAA55AF5D30D}"/>
    <cellStyle name="Normal 8 3 6 4" xfId="1416" xr:uid="{40C6EB37-6379-4716-87E8-073839884EF8}"/>
    <cellStyle name="Normal 8 3 6 4 2" xfId="3759" xr:uid="{1ED724A5-808A-42D6-9A3C-EF220C25D0E2}"/>
    <cellStyle name="Normal 8 3 6 4 3" xfId="6091" xr:uid="{2C3A9EE9-266F-4AD4-A9FF-D93CDA77782B}"/>
    <cellStyle name="Normal 8 3 6 5" xfId="2589" xr:uid="{299EB848-61E7-48E0-B276-15E39B2DCB25}"/>
    <cellStyle name="Normal 8 3 6 6" xfId="4923" xr:uid="{79B4D838-B240-43EA-BC85-2A3CF9279F09}"/>
    <cellStyle name="Normal 8 3 7" xfId="384" xr:uid="{A1F7F973-B9AD-4870-9F29-E30F23FFE938}"/>
    <cellStyle name="Normal 8 3 7 2" xfId="975" xr:uid="{41D0B574-4696-4D33-8BF0-723CE8AE71A1}"/>
    <cellStyle name="Normal 8 3 7 2 2" xfId="2150" xr:uid="{2E8F178C-C61C-4B70-979D-74CE0DF60A00}"/>
    <cellStyle name="Normal 8 3 7 2 2 2" xfId="4493" xr:uid="{2487ECF9-6BD7-42CD-AF4B-8F7831F02CEB}"/>
    <cellStyle name="Normal 8 3 7 2 2 3" xfId="6825" xr:uid="{4C98AA82-11D6-4A9C-A121-DD7BF32325FA}"/>
    <cellStyle name="Normal 8 3 7 2 3" xfId="3323" xr:uid="{5DEA3A96-7E9E-4E5E-A602-15D624634C94}"/>
    <cellStyle name="Normal 8 3 7 2 4" xfId="5657" xr:uid="{4C7ADC24-97C2-4322-83AD-6CD68973DDD8}"/>
    <cellStyle name="Normal 8 3 7 3" xfId="1567" xr:uid="{7F4DE6BD-7508-46DA-A9C6-36A97BD2E1ED}"/>
    <cellStyle name="Normal 8 3 7 3 2" xfId="3910" xr:uid="{19A944DF-650A-4BF3-B1DA-8709AB0D823D}"/>
    <cellStyle name="Normal 8 3 7 3 3" xfId="6242" xr:uid="{8F1836AE-65A3-4B67-B998-C7BC376784F8}"/>
    <cellStyle name="Normal 8 3 7 4" xfId="2740" xr:uid="{F4F64928-BE69-44C8-B3BB-E9583A135A72}"/>
    <cellStyle name="Normal 8 3 7 5" xfId="5074" xr:uid="{DF851688-0FEB-4BE1-98CE-012057489808}"/>
    <cellStyle name="Normal 8 3 8" xfId="689" xr:uid="{EA02F075-05FC-43CB-AFA2-7571E9DEBF75}"/>
    <cellStyle name="Normal 8 3 8 2" xfId="1864" xr:uid="{FB7DB834-43FF-4063-BD4E-952C66B906CC}"/>
    <cellStyle name="Normal 8 3 8 2 2" xfId="4207" xr:uid="{4F06252D-87B8-4078-8EA1-E065B41CBD8D}"/>
    <cellStyle name="Normal 8 3 8 2 3" xfId="6539" xr:uid="{9E74AF79-E601-4E19-B371-0F7959B90323}"/>
    <cellStyle name="Normal 8 3 8 3" xfId="3037" xr:uid="{A1A42D2C-DAE3-41EC-AD4C-6637214DB3F3}"/>
    <cellStyle name="Normal 8 3 8 4" xfId="5371" xr:uid="{15FB3033-ACAB-44E5-A04C-4F5E24937CC5}"/>
    <cellStyle name="Normal 8 3 9" xfId="1281" xr:uid="{63D675F3-75CE-4E0C-8E16-06A2A9A28022}"/>
    <cellStyle name="Normal 8 3 9 2" xfId="3624" xr:uid="{EA708B51-A256-4893-88FA-A74BCF0B838A}"/>
    <cellStyle name="Normal 8 3 9 3" xfId="5956" xr:uid="{A9DD0AA6-BC40-4C92-BE7E-CC461CA6910E}"/>
    <cellStyle name="Normal 8 4" xfId="112" xr:uid="{1FF46DEB-C5EF-44E7-AE5C-DFF4708D85BF}"/>
    <cellStyle name="Normal 8 4 2" xfId="153" xr:uid="{D77C6260-D2D0-4F3C-8579-DCDDE41A97EE}"/>
    <cellStyle name="Normal 8 4 2 2" xfId="315" xr:uid="{C1611C88-AD3E-4422-833B-C9691368BBB0}"/>
    <cellStyle name="Normal 8 4 2 2 2" xfId="601" xr:uid="{19C1BE46-7E34-4CC7-90B6-365AC0025358}"/>
    <cellStyle name="Normal 8 4 2 2 2 2" xfId="1192" xr:uid="{DB823C03-D796-43A8-9CE3-D42BFC753B70}"/>
    <cellStyle name="Normal 8 4 2 2 2 2 2" xfId="2367" xr:uid="{4AF97B21-8F23-45E0-A6B0-91253F26BA4A}"/>
    <cellStyle name="Normal 8 4 2 2 2 2 2 2" xfId="4710" xr:uid="{60F5B505-B6AD-4893-BCA4-1689C661D345}"/>
    <cellStyle name="Normal 8 4 2 2 2 2 2 3" xfId="7042" xr:uid="{A642F031-8A5E-4E40-AF5E-07489C65D001}"/>
    <cellStyle name="Normal 8 4 2 2 2 2 3" xfId="3540" xr:uid="{94AA7270-3DA7-44BE-95AF-3A9A7EF6D7A4}"/>
    <cellStyle name="Normal 8 4 2 2 2 2 4" xfId="5874" xr:uid="{70F53847-14C4-4763-8E71-EAF233BC7282}"/>
    <cellStyle name="Normal 8 4 2 2 2 3" xfId="1784" xr:uid="{9FE46E9E-11F7-4B8F-9C1E-EF7DE619A964}"/>
    <cellStyle name="Normal 8 4 2 2 2 3 2" xfId="4127" xr:uid="{4DAB86C8-064C-4228-8703-52FE6921398E}"/>
    <cellStyle name="Normal 8 4 2 2 2 3 3" xfId="6459" xr:uid="{AC42AE1B-D6F7-467E-A9B4-F0DC6BF0EDB3}"/>
    <cellStyle name="Normal 8 4 2 2 2 4" xfId="2957" xr:uid="{898A3892-4EA6-48A8-84C8-4040FD4003A4}"/>
    <cellStyle name="Normal 8 4 2 2 2 5" xfId="5291" xr:uid="{132F12FE-9C8C-4E8A-A0DA-4796B96C1640}"/>
    <cellStyle name="Normal 8 4 2 2 3" xfId="906" xr:uid="{84D20627-1432-45E5-9E94-030C6C7187F5}"/>
    <cellStyle name="Normal 8 4 2 2 3 2" xfId="2081" xr:uid="{82190105-3905-450F-8BB0-86C0B3A78611}"/>
    <cellStyle name="Normal 8 4 2 2 3 2 2" xfId="4424" xr:uid="{B059104C-A75C-482E-9474-FC0F526E5B48}"/>
    <cellStyle name="Normal 8 4 2 2 3 2 3" xfId="6756" xr:uid="{5D55D896-15FE-410D-A24E-AA894BA477D4}"/>
    <cellStyle name="Normal 8 4 2 2 3 3" xfId="3254" xr:uid="{4F17A786-6934-44E2-8D54-13DC99A42874}"/>
    <cellStyle name="Normal 8 4 2 2 3 4" xfId="5588" xr:uid="{0B0D7523-E6FF-498C-BC76-FA097B91B98E}"/>
    <cellStyle name="Normal 8 4 2 2 4" xfId="1498" xr:uid="{C21B5CD4-43E6-493A-9E7B-0406982A49B5}"/>
    <cellStyle name="Normal 8 4 2 2 4 2" xfId="3841" xr:uid="{827DA4E5-6B3D-4C16-BA4A-9C31B9934493}"/>
    <cellStyle name="Normal 8 4 2 2 4 3" xfId="6173" xr:uid="{4F2B94BB-8239-4BC3-ACF8-7ECC657A540C}"/>
    <cellStyle name="Normal 8 4 2 2 5" xfId="2671" xr:uid="{F23E0141-CA15-4822-934F-1D2A3E5B5B13}"/>
    <cellStyle name="Normal 8 4 2 2 6" xfId="5005" xr:uid="{27C8766E-610C-40D7-AEE8-B205A2EEE809}"/>
    <cellStyle name="Normal 8 4 2 3" xfId="439" xr:uid="{61356F09-BA0F-4AFB-87AF-50768B96A9E0}"/>
    <cellStyle name="Normal 8 4 2 3 2" xfId="1030" xr:uid="{32DA7E9C-B898-445E-B2B9-523DB06CB384}"/>
    <cellStyle name="Normal 8 4 2 3 2 2" xfId="2205" xr:uid="{CF4B4672-5FB6-484C-88A6-C439992BC7A0}"/>
    <cellStyle name="Normal 8 4 2 3 2 2 2" xfId="4548" xr:uid="{EF1611F2-F2CB-4643-B162-5AC4CB44F640}"/>
    <cellStyle name="Normal 8 4 2 3 2 2 3" xfId="6880" xr:uid="{C7124890-6454-4AD4-A737-EBAD4912398E}"/>
    <cellStyle name="Normal 8 4 2 3 2 3" xfId="3378" xr:uid="{15D25016-5ECA-4DA1-96CE-A130BE06C6DE}"/>
    <cellStyle name="Normal 8 4 2 3 2 4" xfId="5712" xr:uid="{D8EAAE70-F3E4-4B16-992C-73708166001F}"/>
    <cellStyle name="Normal 8 4 2 3 3" xfId="1622" xr:uid="{42A71DE1-5528-4543-9E5D-7A6EC83F5635}"/>
    <cellStyle name="Normal 8 4 2 3 3 2" xfId="3965" xr:uid="{BEC1A394-8EFF-40F3-99B2-512E21B85FD4}"/>
    <cellStyle name="Normal 8 4 2 3 3 3" xfId="6297" xr:uid="{62FC3CA5-323C-4607-9F79-75BC01A28DA3}"/>
    <cellStyle name="Normal 8 4 2 3 4" xfId="2795" xr:uid="{9B6FA294-8EF1-46D6-BE3D-C13DD4B35343}"/>
    <cellStyle name="Normal 8 4 2 3 5" xfId="5129" xr:uid="{CDE88679-8EC8-43F9-B435-AA752386BA9B}"/>
    <cellStyle name="Normal 8 4 2 4" xfId="744" xr:uid="{9FAECDBB-C457-43CE-AD1A-8313ED45DFBC}"/>
    <cellStyle name="Normal 8 4 2 4 2" xfId="1919" xr:uid="{98A90864-E91E-4619-AC2B-69253E0C7686}"/>
    <cellStyle name="Normal 8 4 2 4 2 2" xfId="4262" xr:uid="{B175DAEF-CFC1-4386-8C7F-3B1C1B68061C}"/>
    <cellStyle name="Normal 8 4 2 4 2 3" xfId="6594" xr:uid="{5189E13F-19E6-44D1-8E5E-61E6E3BD9BDA}"/>
    <cellStyle name="Normal 8 4 2 4 3" xfId="3092" xr:uid="{45658479-C3CA-4796-A2CC-4227197F9E23}"/>
    <cellStyle name="Normal 8 4 2 4 4" xfId="5426" xr:uid="{ACE6B356-5508-4D46-B378-483882BE5861}"/>
    <cellStyle name="Normal 8 4 2 5" xfId="1336" xr:uid="{45711FE1-9CC5-4674-B246-6FE18926DA17}"/>
    <cellStyle name="Normal 8 4 2 5 2" xfId="3679" xr:uid="{4DD42768-6606-4C97-878D-8F5CFEB976C3}"/>
    <cellStyle name="Normal 8 4 2 5 3" xfId="6011" xr:uid="{FE2D7A67-81A3-4385-A31C-A6FA37BA2219}"/>
    <cellStyle name="Normal 8 4 2 6" xfId="2509" xr:uid="{E93BF36C-1ABC-4551-AFEE-6E8B20FFF4B2}"/>
    <cellStyle name="Normal 8 4 2 7" xfId="4843" xr:uid="{18D6A5EB-6B55-41EB-ACB5-EAA34EF99DD6}"/>
    <cellStyle name="Normal 8 4 3" xfId="274" xr:uid="{0C528EDE-4B4D-435D-B3E0-9B49A0BDB054}"/>
    <cellStyle name="Normal 8 4 3 2" xfId="560" xr:uid="{117EB672-1C03-4A41-8EC9-E5AB94F14DD2}"/>
    <cellStyle name="Normal 8 4 3 2 2" xfId="1151" xr:uid="{43C413B4-9597-445A-94F3-9138312C030F}"/>
    <cellStyle name="Normal 8 4 3 2 2 2" xfId="2326" xr:uid="{EB5BBFED-8304-4274-BAF3-284CFCA7B60D}"/>
    <cellStyle name="Normal 8 4 3 2 2 2 2" xfId="4669" xr:uid="{4E1D7EDE-68FB-4CCF-963C-13C94D36B0F0}"/>
    <cellStyle name="Normal 8 4 3 2 2 2 3" xfId="7001" xr:uid="{5753FBD4-B08A-4A29-9A4B-01CF6384056C}"/>
    <cellStyle name="Normal 8 4 3 2 2 3" xfId="3499" xr:uid="{B14AEFAD-90CE-494B-A744-81AD506A5C33}"/>
    <cellStyle name="Normal 8 4 3 2 2 4" xfId="5833" xr:uid="{827C1041-9005-4556-B161-D1FC037750AD}"/>
    <cellStyle name="Normal 8 4 3 2 3" xfId="1743" xr:uid="{F1623B19-5D42-41A1-B855-4CF9EE99A7A8}"/>
    <cellStyle name="Normal 8 4 3 2 3 2" xfId="4086" xr:uid="{0FC7A4ED-D18C-4913-BD54-083E6AE03255}"/>
    <cellStyle name="Normal 8 4 3 2 3 3" xfId="6418" xr:uid="{F6279C90-F2F1-4074-AF36-841FBEB81C95}"/>
    <cellStyle name="Normal 8 4 3 2 4" xfId="2916" xr:uid="{D5C8C20A-FFE6-4305-80FC-4B0E1574F99D}"/>
    <cellStyle name="Normal 8 4 3 2 5" xfId="5250" xr:uid="{6C403551-A361-4CB1-91A5-E051767529B6}"/>
    <cellStyle name="Normal 8 4 3 3" xfId="865" xr:uid="{76A4CA4B-B118-443C-BB72-C63DD12370FD}"/>
    <cellStyle name="Normal 8 4 3 3 2" xfId="2040" xr:uid="{98FFA491-82C5-48C6-B385-BD5E480247A7}"/>
    <cellStyle name="Normal 8 4 3 3 2 2" xfId="4383" xr:uid="{5C552335-E5F8-408E-91C0-1BCEC86926C5}"/>
    <cellStyle name="Normal 8 4 3 3 2 3" xfId="6715" xr:uid="{70045A8A-AE38-4118-A00D-D6BCA4FA9CAF}"/>
    <cellStyle name="Normal 8 4 3 3 3" xfId="3213" xr:uid="{C8B47721-05D5-45DD-BAC9-F3136421EE7F}"/>
    <cellStyle name="Normal 8 4 3 3 4" xfId="5547" xr:uid="{CC5A4D84-EF1B-4F19-B41A-EA2B3F27850E}"/>
    <cellStyle name="Normal 8 4 3 4" xfId="1457" xr:uid="{34A0EA64-3B00-44A2-980E-4F7A19B1943C}"/>
    <cellStyle name="Normal 8 4 3 4 2" xfId="3800" xr:uid="{57FE79B4-BCDB-4626-9E2B-BD52F1181282}"/>
    <cellStyle name="Normal 8 4 3 4 3" xfId="6132" xr:uid="{F9DF9D44-6A8D-4EF9-AD99-EE744B12660A}"/>
    <cellStyle name="Normal 8 4 3 5" xfId="2630" xr:uid="{F13CED43-3900-46F9-9C41-230CB7DB2745}"/>
    <cellStyle name="Normal 8 4 3 6" xfId="4964" xr:uid="{B7D30110-881B-47D3-9042-3E89912DB8DA}"/>
    <cellStyle name="Normal 8 4 4" xfId="220" xr:uid="{501902A4-CE96-45A2-8235-02717B2B0F14}"/>
    <cellStyle name="Normal 8 4 4 2" xfId="506" xr:uid="{422B36F3-9B54-4C92-8791-E143476FC4E4}"/>
    <cellStyle name="Normal 8 4 4 2 2" xfId="1097" xr:uid="{F4115B28-83BE-4F5A-90D5-203ACB67D05C}"/>
    <cellStyle name="Normal 8 4 4 2 2 2" xfId="2272" xr:uid="{3FD4662F-29F8-4C01-ACDD-8B71744409CC}"/>
    <cellStyle name="Normal 8 4 4 2 2 2 2" xfId="4615" xr:uid="{7B72DD5D-157E-4618-986D-E47CAD7912C5}"/>
    <cellStyle name="Normal 8 4 4 2 2 2 3" xfId="6947" xr:uid="{E71F1AAF-0188-4591-898C-29F20D88FE0E}"/>
    <cellStyle name="Normal 8 4 4 2 2 3" xfId="3445" xr:uid="{D7A82D21-1E67-41FD-B830-0195FD77E5E6}"/>
    <cellStyle name="Normal 8 4 4 2 2 4" xfId="5779" xr:uid="{7F99C1F7-646E-467D-8802-0ED9FF4ABE1C}"/>
    <cellStyle name="Normal 8 4 4 2 3" xfId="1689" xr:uid="{F4375CB0-B4F4-4885-9016-0593A0F2AF08}"/>
    <cellStyle name="Normal 8 4 4 2 3 2" xfId="4032" xr:uid="{8EA17CC3-CC17-472D-8439-184ACDEE4CED}"/>
    <cellStyle name="Normal 8 4 4 2 3 3" xfId="6364" xr:uid="{93898F36-4500-47DB-9702-6D23D3481425}"/>
    <cellStyle name="Normal 8 4 4 2 4" xfId="2862" xr:uid="{BE457851-B5B8-47A4-803D-92A054937DD7}"/>
    <cellStyle name="Normal 8 4 4 2 5" xfId="5196" xr:uid="{EEE2F8C3-36BB-4D66-B2F4-7C09E9AE2304}"/>
    <cellStyle name="Normal 8 4 4 3" xfId="811" xr:uid="{68ABDEFC-BB2D-40B6-B6F7-F10F90531A1D}"/>
    <cellStyle name="Normal 8 4 4 3 2" xfId="1986" xr:uid="{E4C704CF-7D42-4385-B8DC-676BD62F9CD7}"/>
    <cellStyle name="Normal 8 4 4 3 2 2" xfId="4329" xr:uid="{4EC40718-22B0-413D-B111-C2EB3FC07406}"/>
    <cellStyle name="Normal 8 4 4 3 2 3" xfId="6661" xr:uid="{A06F6AA8-8F50-47A3-A3EE-B3F65DE492E3}"/>
    <cellStyle name="Normal 8 4 4 3 3" xfId="3159" xr:uid="{06A9B863-5BAA-4262-97BF-65E30F552D14}"/>
    <cellStyle name="Normal 8 4 4 3 4" xfId="5493" xr:uid="{DDAFB5B7-BB87-4100-8522-DE7770C36057}"/>
    <cellStyle name="Normal 8 4 4 4" xfId="1403" xr:uid="{BBF1027A-3ABB-4051-A9D8-4F0B3997233F}"/>
    <cellStyle name="Normal 8 4 4 4 2" xfId="3746" xr:uid="{3133AEE1-1E49-49D1-888B-4775E86E746F}"/>
    <cellStyle name="Normal 8 4 4 4 3" xfId="6078" xr:uid="{077402D8-732E-4596-A712-F0BCA2149276}"/>
    <cellStyle name="Normal 8 4 4 5" xfId="2576" xr:uid="{92FA26DB-092A-40D1-AC9C-87C20DA04376}"/>
    <cellStyle name="Normal 8 4 4 6" xfId="4910" xr:uid="{4D02E346-7A8D-478B-B848-1DF23798ABB5}"/>
    <cellStyle name="Normal 8 4 5" xfId="398" xr:uid="{7CA15BF8-F4F7-4A7D-940A-30B1A1024FAB}"/>
    <cellStyle name="Normal 8 4 5 2" xfId="989" xr:uid="{548BE728-659D-4CD5-BD71-4C375334F3F8}"/>
    <cellStyle name="Normal 8 4 5 2 2" xfId="2164" xr:uid="{D473762D-CD56-4B47-BD5E-B493F47277E3}"/>
    <cellStyle name="Normal 8 4 5 2 2 2" xfId="4507" xr:uid="{22783155-C5CA-4E13-B037-DEDB406D44DE}"/>
    <cellStyle name="Normal 8 4 5 2 2 3" xfId="6839" xr:uid="{C6CA0C35-F58D-4D80-A885-16B4E9FAEDF8}"/>
    <cellStyle name="Normal 8 4 5 2 3" xfId="3337" xr:uid="{D73F41D0-62D3-4F99-A982-8E4A7A44AABF}"/>
    <cellStyle name="Normal 8 4 5 2 4" xfId="5671" xr:uid="{44D197D0-5708-469A-B921-5A72A618D7C9}"/>
    <cellStyle name="Normal 8 4 5 3" xfId="1581" xr:uid="{4FFE20F1-F4F5-48B6-A8CF-8F181A133287}"/>
    <cellStyle name="Normal 8 4 5 3 2" xfId="3924" xr:uid="{7AFAC8C0-5E8F-4930-A6DF-9021E5874D3F}"/>
    <cellStyle name="Normal 8 4 5 3 3" xfId="6256" xr:uid="{C03B5638-EBCA-4F4D-AA64-9BAE6B854EF2}"/>
    <cellStyle name="Normal 8 4 5 4" xfId="2754" xr:uid="{C44CC69A-484A-44CB-98AE-14E84A73F7BF}"/>
    <cellStyle name="Normal 8 4 5 5" xfId="5088" xr:uid="{1571F3A6-9A36-4447-BC9C-0019DE31A3D1}"/>
    <cellStyle name="Normal 8 4 6" xfId="703" xr:uid="{46BE8D0C-F37B-45E2-8140-C4A12BF2AC17}"/>
    <cellStyle name="Normal 8 4 6 2" xfId="1878" xr:uid="{29C7F8D9-BAC0-421B-AF8B-211477D70DC2}"/>
    <cellStyle name="Normal 8 4 6 2 2" xfId="4221" xr:uid="{7E4EA52E-A428-46FC-B733-5F4678FD1031}"/>
    <cellStyle name="Normal 8 4 6 2 3" xfId="6553" xr:uid="{35878B95-FDFC-4FC6-AFA7-F8B74E731554}"/>
    <cellStyle name="Normal 8 4 6 3" xfId="3051" xr:uid="{D76FACF4-3AA0-45F8-BF5C-76A309360941}"/>
    <cellStyle name="Normal 8 4 6 4" xfId="5385" xr:uid="{9857FB08-7CF2-42FF-B5AB-21753B0BD916}"/>
    <cellStyle name="Normal 8 4 7" xfId="1295" xr:uid="{FC670D48-B7F4-4A00-AAF5-A04E9DB395BF}"/>
    <cellStyle name="Normal 8 4 7 2" xfId="3638" xr:uid="{58278DD6-E6B5-4CB5-A5C7-3234BE92A59A}"/>
    <cellStyle name="Normal 8 4 7 3" xfId="5970" xr:uid="{03AFF008-33D0-4C80-A177-5F8EDB21DC88}"/>
    <cellStyle name="Normal 8 4 8" xfId="2468" xr:uid="{00B4DC02-DBF5-446A-8C55-503D07B7883B}"/>
    <cellStyle name="Normal 8 4 9" xfId="4802" xr:uid="{5B4FEB91-1307-4E85-8D74-D7AB6EEA55D5}"/>
    <cellStyle name="Normal 8 5" xfId="139" xr:uid="{C5F3264B-D85A-4E39-AF41-61B96639D60D}"/>
    <cellStyle name="Normal 8 5 2" xfId="301" xr:uid="{C2065D0A-D25B-4A42-9CAD-F53BE1A037BB}"/>
    <cellStyle name="Normal 8 5 2 2" xfId="587" xr:uid="{56750808-21FE-461D-9816-ED2503885C5E}"/>
    <cellStyle name="Normal 8 5 2 2 2" xfId="1178" xr:uid="{E17DC593-5CF0-40BC-9A46-FD24361818AF}"/>
    <cellStyle name="Normal 8 5 2 2 2 2" xfId="2353" xr:uid="{5B7DA649-CA02-40E9-B783-3C64537FE7CF}"/>
    <cellStyle name="Normal 8 5 2 2 2 2 2" xfId="4696" xr:uid="{12665616-05C2-47BB-BD9D-7D901C7FEBD4}"/>
    <cellStyle name="Normal 8 5 2 2 2 2 3" xfId="7028" xr:uid="{8C95B4C7-D3DE-4CE8-88A9-50A1F6F82F04}"/>
    <cellStyle name="Normal 8 5 2 2 2 3" xfId="3526" xr:uid="{6B0A431C-4361-43A4-9871-0F3E210E03FA}"/>
    <cellStyle name="Normal 8 5 2 2 2 4" xfId="5860" xr:uid="{B6EABA9C-A71D-4B25-8193-7974FDC9EFF1}"/>
    <cellStyle name="Normal 8 5 2 2 3" xfId="1770" xr:uid="{68024F51-905F-4CF3-954A-42637816DD55}"/>
    <cellStyle name="Normal 8 5 2 2 3 2" xfId="4113" xr:uid="{76D97AF6-2D44-4D9D-BB39-37435DE17B91}"/>
    <cellStyle name="Normal 8 5 2 2 3 3" xfId="6445" xr:uid="{A042148A-71CA-49CB-8E02-AF6E1A6257B7}"/>
    <cellStyle name="Normal 8 5 2 2 4" xfId="2943" xr:uid="{D86B1BFC-E7AA-4DE1-8AA7-DE2C270E5B03}"/>
    <cellStyle name="Normal 8 5 2 2 5" xfId="5277" xr:uid="{4D13E508-68D0-44D8-99FD-96BC5FCAFBD8}"/>
    <cellStyle name="Normal 8 5 2 3" xfId="892" xr:uid="{9BB08633-A4DD-46A0-B84B-69D26A7E9CFC}"/>
    <cellStyle name="Normal 8 5 2 3 2" xfId="2067" xr:uid="{F2B082D7-83F7-46C8-94B2-3BAD10B299B9}"/>
    <cellStyle name="Normal 8 5 2 3 2 2" xfId="4410" xr:uid="{E82C7503-0713-42C2-9308-8450575A90CE}"/>
    <cellStyle name="Normal 8 5 2 3 2 3" xfId="6742" xr:uid="{E6C286B0-F552-425E-A9D5-5218FBFF9137}"/>
    <cellStyle name="Normal 8 5 2 3 3" xfId="3240" xr:uid="{2187475D-BB87-4EBF-BB0D-5B1DA204C2E0}"/>
    <cellStyle name="Normal 8 5 2 3 4" xfId="5574" xr:uid="{D4BE3404-C819-4962-85A4-D706E0B40F9F}"/>
    <cellStyle name="Normal 8 5 2 4" xfId="1484" xr:uid="{E538EDA1-32CF-4A78-97AA-CA84C76584C1}"/>
    <cellStyle name="Normal 8 5 2 4 2" xfId="3827" xr:uid="{2D0083AE-7048-47BA-B2A4-5C6E058D0890}"/>
    <cellStyle name="Normal 8 5 2 4 3" xfId="6159" xr:uid="{62A4638B-05E6-4119-B120-17F33C936132}"/>
    <cellStyle name="Normal 8 5 2 5" xfId="2657" xr:uid="{08EC694E-8BAA-406B-ADC0-80F4D8EA5FB2}"/>
    <cellStyle name="Normal 8 5 2 6" xfId="4991" xr:uid="{27066A1D-73A7-4D29-9B7B-DB2EE41E0645}"/>
    <cellStyle name="Normal 8 5 3" xfId="425" xr:uid="{B4D0C99C-1EAC-45A0-9932-2A339B92DBB0}"/>
    <cellStyle name="Normal 8 5 3 2" xfId="1016" xr:uid="{C9887FE6-426C-4949-A089-6F8FD90F7F60}"/>
    <cellStyle name="Normal 8 5 3 2 2" xfId="2191" xr:uid="{95BB9D7E-16BD-4D2A-9291-444F9E364D45}"/>
    <cellStyle name="Normal 8 5 3 2 2 2" xfId="4534" xr:uid="{5C9F0B34-B53B-4272-BCB5-61931FE6BF8C}"/>
    <cellStyle name="Normal 8 5 3 2 2 3" xfId="6866" xr:uid="{5869E2A0-A44E-4F62-ABAC-7B7C9837DD05}"/>
    <cellStyle name="Normal 8 5 3 2 3" xfId="3364" xr:uid="{24D8161D-5FCC-4237-BF9D-2DEFA44EAF31}"/>
    <cellStyle name="Normal 8 5 3 2 4" xfId="5698" xr:uid="{CA140442-2E14-41C5-972A-B023806584A2}"/>
    <cellStyle name="Normal 8 5 3 3" xfId="1608" xr:uid="{3F1294DB-456C-4055-A44B-20867924C848}"/>
    <cellStyle name="Normal 8 5 3 3 2" xfId="3951" xr:uid="{BA2479A0-0EDC-4A0D-B11E-A40CCA9DF35A}"/>
    <cellStyle name="Normal 8 5 3 3 3" xfId="6283" xr:uid="{D007384C-4AB8-4CB9-BDBD-2D3C434D1774}"/>
    <cellStyle name="Normal 8 5 3 4" xfId="2781" xr:uid="{103A73B5-C6EC-4F5F-859E-38016F5D18D3}"/>
    <cellStyle name="Normal 8 5 3 5" xfId="5115" xr:uid="{D63437B8-48D4-4682-B0B1-7E2E4F7DC2E9}"/>
    <cellStyle name="Normal 8 5 4" xfId="730" xr:uid="{27EEFCE8-CB3C-4A23-A6A8-9ED127229D8B}"/>
    <cellStyle name="Normal 8 5 4 2" xfId="1905" xr:uid="{3D8EAED4-B090-4562-A484-557808DC959C}"/>
    <cellStyle name="Normal 8 5 4 2 2" xfId="4248" xr:uid="{179F7181-AFB1-4F7A-8200-1DF9C4D602F4}"/>
    <cellStyle name="Normal 8 5 4 2 3" xfId="6580" xr:uid="{3414932D-8BF3-4845-B2BD-B454D50D8BCC}"/>
    <cellStyle name="Normal 8 5 4 3" xfId="3078" xr:uid="{93629C4A-C0DF-42F8-AEE6-3034B032C54D}"/>
    <cellStyle name="Normal 8 5 4 4" xfId="5412" xr:uid="{FA9A9F2C-A0E6-4E2C-B282-E2AC26AB2E0B}"/>
    <cellStyle name="Normal 8 5 5" xfId="1322" xr:uid="{B926B497-39E7-47BB-865A-1CDB96164649}"/>
    <cellStyle name="Normal 8 5 5 2" xfId="3665" xr:uid="{85EDB0F2-333A-4659-BC8A-5F911AAFC5B0}"/>
    <cellStyle name="Normal 8 5 5 3" xfId="5997" xr:uid="{DAD1B98B-7A75-4841-9DA5-795DE530D2CF}"/>
    <cellStyle name="Normal 8 5 6" xfId="2495" xr:uid="{FA1E1E4E-9222-4418-8B8C-7B4DF0A0E417}"/>
    <cellStyle name="Normal 8 5 7" xfId="4829" xr:uid="{1ED79EED-A12C-4630-87EC-CE01C0D9FE16}"/>
    <cellStyle name="Normal 8 6" xfId="180" xr:uid="{5A1E2D8F-4DD8-4BD0-BF7A-111ED746D3A3}"/>
    <cellStyle name="Normal 8 6 2" xfId="247" xr:uid="{574F59F9-35E5-4755-948A-857BC97C9DAA}"/>
    <cellStyle name="Normal 8 6 2 2" xfId="533" xr:uid="{771B73BB-D559-4429-BFDF-A81B67C4AB71}"/>
    <cellStyle name="Normal 8 6 2 2 2" xfId="1124" xr:uid="{27428850-307E-45CE-94BB-89B86355FAE0}"/>
    <cellStyle name="Normal 8 6 2 2 2 2" xfId="2299" xr:uid="{286AB2CF-7146-432E-A15C-5DCDE45DDB06}"/>
    <cellStyle name="Normal 8 6 2 2 2 2 2" xfId="4642" xr:uid="{514589C7-E473-48F8-A0FF-3207146324B7}"/>
    <cellStyle name="Normal 8 6 2 2 2 2 3" xfId="6974" xr:uid="{5F992A1F-17A4-43E8-A410-BAB05400EBDF}"/>
    <cellStyle name="Normal 8 6 2 2 2 3" xfId="3472" xr:uid="{6B3525A9-1C18-45EE-9ACE-50F27BD783E6}"/>
    <cellStyle name="Normal 8 6 2 2 2 4" xfId="5806" xr:uid="{2EA4D65A-A43D-4147-8381-B3799608AA97}"/>
    <cellStyle name="Normal 8 6 2 2 3" xfId="1716" xr:uid="{157D5A82-A026-41CE-B98D-7761A76094A9}"/>
    <cellStyle name="Normal 8 6 2 2 3 2" xfId="4059" xr:uid="{A90F2B06-FA59-4B14-BA7A-CEAB0B5D7181}"/>
    <cellStyle name="Normal 8 6 2 2 3 3" xfId="6391" xr:uid="{A0374523-532C-4B98-871A-1456FD5CA2E0}"/>
    <cellStyle name="Normal 8 6 2 2 4" xfId="2889" xr:uid="{E45FEB48-8740-47B3-8E1F-7947455F7F5D}"/>
    <cellStyle name="Normal 8 6 2 2 5" xfId="5223" xr:uid="{3A8FC985-F946-4927-BD56-E5A9CDBF4675}"/>
    <cellStyle name="Normal 8 6 2 3" xfId="838" xr:uid="{9050CD28-EB0E-4B72-A822-CA5A116A0DD3}"/>
    <cellStyle name="Normal 8 6 2 3 2" xfId="2013" xr:uid="{E4BE3420-3C1E-4E29-B154-946C9122473D}"/>
    <cellStyle name="Normal 8 6 2 3 2 2" xfId="4356" xr:uid="{C90546F0-0E11-4F86-ABCC-4DA43B5700F4}"/>
    <cellStyle name="Normal 8 6 2 3 2 3" xfId="6688" xr:uid="{A7593579-1D5A-4875-99DF-52809A1A5C21}"/>
    <cellStyle name="Normal 8 6 2 3 3" xfId="3186" xr:uid="{1805387D-A89B-4CAC-BDDD-53AC7A789486}"/>
    <cellStyle name="Normal 8 6 2 3 4" xfId="5520" xr:uid="{2416FB18-4D6D-4CB4-B9B0-43CADA80A8C7}"/>
    <cellStyle name="Normal 8 6 2 4" xfId="1430" xr:uid="{21CD9863-0E22-48ED-B8DC-12169A1A6001}"/>
    <cellStyle name="Normal 8 6 2 4 2" xfId="3773" xr:uid="{26CE4D2E-5703-4D37-BD98-60DEB416834C}"/>
    <cellStyle name="Normal 8 6 2 4 3" xfId="6105" xr:uid="{30387721-5FD3-404B-94B0-4ACD9A6B37E2}"/>
    <cellStyle name="Normal 8 6 2 5" xfId="2603" xr:uid="{CE25A49A-2ADC-4F5D-B54B-0B81C9EC33F8}"/>
    <cellStyle name="Normal 8 6 2 6" xfId="4937" xr:uid="{BF4D300B-FB3C-4A78-9C23-86696AF2D21F}"/>
    <cellStyle name="Normal 8 6 3" xfId="466" xr:uid="{85BC37F2-DAFE-415E-BE9E-A9AB02B193E3}"/>
    <cellStyle name="Normal 8 6 3 2" xfId="1057" xr:uid="{5E9876A8-1725-4749-89BD-E21939361036}"/>
    <cellStyle name="Normal 8 6 3 2 2" xfId="2232" xr:uid="{6B127032-2365-4C1B-83FE-006F5AA647AE}"/>
    <cellStyle name="Normal 8 6 3 2 2 2" xfId="4575" xr:uid="{93A59ED9-D9AE-4CE2-ACBA-BC215D5B3B50}"/>
    <cellStyle name="Normal 8 6 3 2 2 3" xfId="6907" xr:uid="{63E65073-A340-4200-919F-6742B0315E39}"/>
    <cellStyle name="Normal 8 6 3 2 3" xfId="3405" xr:uid="{74DF79B2-847C-4BF0-A7EF-220E32A4A070}"/>
    <cellStyle name="Normal 8 6 3 2 4" xfId="5739" xr:uid="{3EEA0C0A-16D8-4A68-A584-BD15AF50E9F4}"/>
    <cellStyle name="Normal 8 6 3 3" xfId="1649" xr:uid="{8EA9998B-0131-42E2-864C-00467F746D6D}"/>
    <cellStyle name="Normal 8 6 3 3 2" xfId="3992" xr:uid="{37EB7596-6D4A-4D4B-8CF6-E240B45BC7F3}"/>
    <cellStyle name="Normal 8 6 3 3 3" xfId="6324" xr:uid="{07507C55-8EEF-42E2-A2AF-AD4B6158B9CE}"/>
    <cellStyle name="Normal 8 6 3 4" xfId="2822" xr:uid="{79DF9AF0-0E53-4F57-A446-DCA2A887F5AB}"/>
    <cellStyle name="Normal 8 6 3 5" xfId="5156" xr:uid="{015BD677-F10B-4E3A-8967-EBF062E58A25}"/>
    <cellStyle name="Normal 8 6 4" xfId="771" xr:uid="{F6A5637A-C849-4375-B1E2-D9E5F7632FE0}"/>
    <cellStyle name="Normal 8 6 4 2" xfId="1946" xr:uid="{1D4B3972-808A-40E5-8AC1-44C25061A5D9}"/>
    <cellStyle name="Normal 8 6 4 2 2" xfId="4289" xr:uid="{2EB064CA-87BF-4717-863F-11B7BDDC41E8}"/>
    <cellStyle name="Normal 8 6 4 2 3" xfId="6621" xr:uid="{A05F48E6-7111-483F-BF8E-230B9B6174B4}"/>
    <cellStyle name="Normal 8 6 4 3" xfId="3119" xr:uid="{26377A25-354F-4E9C-8BAF-05DDB353AB2F}"/>
    <cellStyle name="Normal 8 6 4 4" xfId="5453" xr:uid="{31630647-6753-45F0-8F57-ED75C6F2ABBE}"/>
    <cellStyle name="Normal 8 6 5" xfId="1363" xr:uid="{C5EA3EBB-9AD4-4859-9077-BCC8ECC3A2CA}"/>
    <cellStyle name="Normal 8 6 5 2" xfId="3706" xr:uid="{FEFAE59B-A141-4068-B39B-D113BB0F4611}"/>
    <cellStyle name="Normal 8 6 5 3" xfId="6038" xr:uid="{8765462A-7436-4A59-9168-CB6F16B3EFCE}"/>
    <cellStyle name="Normal 8 6 6" xfId="2536" xr:uid="{92090204-ACE0-4228-A75B-72C29973057C}"/>
    <cellStyle name="Normal 8 6 7" xfId="4870" xr:uid="{B0682DD5-C09E-4A81-90BB-8DB9DF3B543D}"/>
    <cellStyle name="Normal 8 7" xfId="340" xr:uid="{7E0B268A-08C7-4154-926D-554F19996125}"/>
    <cellStyle name="Normal 8 7 2" xfId="626" xr:uid="{0EB22549-4960-4ED8-A37D-5F8716CE4E25}"/>
    <cellStyle name="Normal 8 7 2 2" xfId="1217" xr:uid="{E24C57B5-8A8A-4EBC-A58B-28E15AD7BA74}"/>
    <cellStyle name="Normal 8 7 2 2 2" xfId="2392" xr:uid="{60AD6D84-9435-435B-A730-AA6F96658512}"/>
    <cellStyle name="Normal 8 7 2 2 2 2" xfId="4735" xr:uid="{A4077E20-A51B-42F2-8FE3-4D47E8AF5345}"/>
    <cellStyle name="Normal 8 7 2 2 2 3" xfId="7067" xr:uid="{6AB74431-F714-438F-AEFB-9B8DFBFC2A80}"/>
    <cellStyle name="Normal 8 7 2 2 3" xfId="3565" xr:uid="{62B76DE3-5F76-4695-92F5-DB3074149BEB}"/>
    <cellStyle name="Normal 8 7 2 2 4" xfId="5899" xr:uid="{52BEA0FB-88FF-40F3-98FC-952E46D9BEFC}"/>
    <cellStyle name="Normal 8 7 2 3" xfId="1809" xr:uid="{D7229A09-B7E1-4AA7-9284-F304DF4A1694}"/>
    <cellStyle name="Normal 8 7 2 3 2" xfId="4152" xr:uid="{6D2E2151-0AFD-410E-9D19-8B4416FF6BEA}"/>
    <cellStyle name="Normal 8 7 2 3 3" xfId="6484" xr:uid="{9708BF09-4173-40AE-941F-5AE57989CB22}"/>
    <cellStyle name="Normal 8 7 2 4" xfId="2982" xr:uid="{8F44DA8F-3B91-428B-B6C8-2401B3748F16}"/>
    <cellStyle name="Normal 8 7 2 5" xfId="5316" xr:uid="{97E025AF-09E4-41BE-817C-A3E4187A08B5}"/>
    <cellStyle name="Normal 8 7 3" xfId="931" xr:uid="{ECFE698E-4802-48CA-869D-3CD7AC1D7D41}"/>
    <cellStyle name="Normal 8 7 3 2" xfId="2106" xr:uid="{86B26863-EECA-455F-A435-8C918F583031}"/>
    <cellStyle name="Normal 8 7 3 2 2" xfId="4449" xr:uid="{8E70BE9B-EFD8-4019-808F-B264E09DCC96}"/>
    <cellStyle name="Normal 8 7 3 2 3" xfId="6781" xr:uid="{44946872-8AC2-41FD-B26F-E329DFA95D84}"/>
    <cellStyle name="Normal 8 7 3 3" xfId="3279" xr:uid="{64C1B589-C5B4-4B69-A619-C8877F5298C0}"/>
    <cellStyle name="Normal 8 7 3 4" xfId="5613" xr:uid="{6DA070FD-37D0-4C74-B009-F34BF8094846}"/>
    <cellStyle name="Normal 8 7 4" xfId="1523" xr:uid="{497200BD-4C55-46C2-B30D-6600CAC1C016}"/>
    <cellStyle name="Normal 8 7 4 2" xfId="3866" xr:uid="{08DC1EC6-8172-4EFA-A144-BC986092BFF0}"/>
    <cellStyle name="Normal 8 7 4 3" xfId="6198" xr:uid="{5B4C2EA5-C306-4C21-9B24-23BD1998E7BD}"/>
    <cellStyle name="Normal 8 7 5" xfId="2696" xr:uid="{32A1214C-27DA-41B2-9721-125C976B901A}"/>
    <cellStyle name="Normal 8 7 6" xfId="5030" xr:uid="{BBA74ABA-9BAE-4FF8-8985-D5473955BA76}"/>
    <cellStyle name="Normal 8 8" xfId="206" xr:uid="{AA2D7FFC-D4A4-4B8C-9EC2-E35425EA38EA}"/>
    <cellStyle name="Normal 8 8 2" xfId="492" xr:uid="{433759A1-05C3-440D-AB6A-2B259EBB8058}"/>
    <cellStyle name="Normal 8 8 2 2" xfId="1083" xr:uid="{6A28AE16-AE87-40C5-8390-EF07F098EA74}"/>
    <cellStyle name="Normal 8 8 2 2 2" xfId="2258" xr:uid="{165D7975-C384-40A2-981A-874CE2A27F80}"/>
    <cellStyle name="Normal 8 8 2 2 2 2" xfId="4601" xr:uid="{9A53B6E8-B69C-4E04-9B44-671AD67C47A0}"/>
    <cellStyle name="Normal 8 8 2 2 2 3" xfId="6933" xr:uid="{71980EA6-0C72-477C-8AFB-B4879B682B8F}"/>
    <cellStyle name="Normal 8 8 2 2 3" xfId="3431" xr:uid="{46F38D7C-B7B7-40E6-9821-A7EDB2BFBE8E}"/>
    <cellStyle name="Normal 8 8 2 2 4" xfId="5765" xr:uid="{00E3A0D5-7570-4E20-9D97-504E3800CE5B}"/>
    <cellStyle name="Normal 8 8 2 3" xfId="1675" xr:uid="{915F844B-CE4D-4969-BC01-06D14C8C0BCD}"/>
    <cellStyle name="Normal 8 8 2 3 2" xfId="4018" xr:uid="{3535F4A2-5F50-4E98-8B92-B835A9CF5500}"/>
    <cellStyle name="Normal 8 8 2 3 3" xfId="6350" xr:uid="{2C2D5FAB-CEAF-4E11-AF55-688D6570A8C5}"/>
    <cellStyle name="Normal 8 8 2 4" xfId="2848" xr:uid="{9E603453-06A1-442E-9F4B-231DB6B408D5}"/>
    <cellStyle name="Normal 8 8 2 5" xfId="5182" xr:uid="{47D72C5F-3BB3-4A41-B419-F04A135E0281}"/>
    <cellStyle name="Normal 8 8 3" xfId="797" xr:uid="{FCB8D688-A19D-4598-945F-C334C7BC9FE5}"/>
    <cellStyle name="Normal 8 8 3 2" xfId="1972" xr:uid="{668CA091-6981-46C7-AC06-8A2F3FE028AD}"/>
    <cellStyle name="Normal 8 8 3 2 2" xfId="4315" xr:uid="{59AD58F4-0D68-4A36-A39A-B8A7F5C1F50C}"/>
    <cellStyle name="Normal 8 8 3 2 3" xfId="6647" xr:uid="{8EC83D97-0196-4788-82FB-DD15E20FA0A1}"/>
    <cellStyle name="Normal 8 8 3 3" xfId="3145" xr:uid="{73D788D4-B27A-4082-8AAA-FF854B41AD1D}"/>
    <cellStyle name="Normal 8 8 3 4" xfId="5479" xr:uid="{097CC737-50E0-4727-AA8D-5D1A984CA4E4}"/>
    <cellStyle name="Normal 8 8 4" xfId="1389" xr:uid="{5304B7B7-DD52-4B74-A70B-8D22E4B74C75}"/>
    <cellStyle name="Normal 8 8 4 2" xfId="3732" xr:uid="{C56A5B5E-5D1B-4E30-AD40-50D67235AA81}"/>
    <cellStyle name="Normal 8 8 4 3" xfId="6064" xr:uid="{2F6BC8D4-DA3C-4BE7-B539-1A3AE3C73512}"/>
    <cellStyle name="Normal 8 8 5" xfId="2562" xr:uid="{831C9E56-41A9-4E20-85ED-28F4A2932496}"/>
    <cellStyle name="Normal 8 8 6" xfId="4896" xr:uid="{10CE7955-6142-4ED0-B53E-E5EC87B3C912}"/>
    <cellStyle name="Normal 8 9" xfId="371" xr:uid="{5F807F5B-BC64-4919-9969-B2FFB41444CD}"/>
    <cellStyle name="Normal 8 9 2" xfId="962" xr:uid="{C2F89741-6640-42F0-B5A7-74AA0A8A6F45}"/>
    <cellStyle name="Normal 8 9 2 2" xfId="2137" xr:uid="{B4844700-AF24-4467-AD9F-B5D6ED135AA5}"/>
    <cellStyle name="Normal 8 9 2 2 2" xfId="4480" xr:uid="{7201C180-0009-44A0-8EB9-11988F695187}"/>
    <cellStyle name="Normal 8 9 2 2 3" xfId="6812" xr:uid="{836D938E-122E-49C8-985D-9AC18614D037}"/>
    <cellStyle name="Normal 8 9 2 3" xfId="3310" xr:uid="{F8FB7FCE-D300-4234-A3E0-3EF4C4CD07F5}"/>
    <cellStyle name="Normal 8 9 2 4" xfId="5644" xr:uid="{BE8C600D-D440-411E-BC88-D76EF668171A}"/>
    <cellStyle name="Normal 8 9 3" xfId="1554" xr:uid="{364F7C13-C2B4-41A2-BE45-D0874E6A305B}"/>
    <cellStyle name="Normal 8 9 3 2" xfId="3897" xr:uid="{297777D3-8284-417B-924C-CDB42187981F}"/>
    <cellStyle name="Normal 8 9 3 3" xfId="6229" xr:uid="{EBBAA07F-ECF7-4A78-AA66-9458CAEC5125}"/>
    <cellStyle name="Normal 8 9 4" xfId="2727" xr:uid="{017B2EE3-D6EC-4837-B0B9-D5159E3359FD}"/>
    <cellStyle name="Normal 8 9 5" xfId="5061" xr:uid="{65640AEE-F174-425A-9EFC-08A5B7B75B35}"/>
    <cellStyle name="Normal 88" xfId="7106" xr:uid="{04005171-DDC3-40A6-9A21-6F5F7504B1D6}"/>
    <cellStyle name="Normal 88 2" xfId="7166" xr:uid="{EF49A344-D866-478E-B9FD-04CC4D887514}"/>
    <cellStyle name="Normal 88 2 2 4" xfId="7230" xr:uid="{95930E1C-E02D-45B3-AE82-0B1274579D8F}"/>
    <cellStyle name="Normal 88 5" xfId="7227" xr:uid="{A9B5B57A-984A-4744-8899-815FB0E1F3BB}"/>
    <cellStyle name="Normal 9" xfId="135" xr:uid="{BD28CA18-8E2B-4D6E-A273-138823670E5B}"/>
    <cellStyle name="Normal 9 2" xfId="365" xr:uid="{145C2A89-93B6-4F75-AFA7-219C64EA1027}"/>
    <cellStyle name="Normal 9 2 2" xfId="651" xr:uid="{DC9F906D-AEFF-4C22-BD94-7F78865DD02F}"/>
    <cellStyle name="Normal 9 2 2 2" xfId="1242" xr:uid="{D08D8D8E-1D6C-4B0C-9E53-49BB15237824}"/>
    <cellStyle name="Normal 9 2 2 2 2" xfId="2417" xr:uid="{79CEC38A-6B3E-4A46-8FB3-03937A281360}"/>
    <cellStyle name="Normal 9 2 2 2 2 2" xfId="4760" xr:uid="{803FE787-DE94-4DE8-916F-2897DB2C30B1}"/>
    <cellStyle name="Normal 9 2 2 2 2 3" xfId="7092" xr:uid="{8E32B4A7-D579-4398-84DC-1BD06BA39B43}"/>
    <cellStyle name="Normal 9 2 2 2 3" xfId="3590" xr:uid="{18692974-80C9-445D-9938-8500FF231850}"/>
    <cellStyle name="Normal 9 2 2 2 4" xfId="5924" xr:uid="{E9F165F8-4C35-413E-BDB0-0F2CF0051BC7}"/>
    <cellStyle name="Normal 9 2 2 3" xfId="1834" xr:uid="{5A86BFF9-17CE-4E76-8CB5-512EBD52627D}"/>
    <cellStyle name="Normal 9 2 2 3 2" xfId="4177" xr:uid="{EC2A5F38-6A0C-43CF-9374-CD532F480075}"/>
    <cellStyle name="Normal 9 2 2 3 3" xfId="6509" xr:uid="{070415AB-2EB8-4EE5-9577-7374F2E09E7D}"/>
    <cellStyle name="Normal 9 2 2 4" xfId="3007" xr:uid="{5618DA97-207B-4F64-B384-5C504EE19443}"/>
    <cellStyle name="Normal 9 2 2 5" xfId="5341" xr:uid="{EB2D3570-5F17-4740-BA43-E06155ED3061}"/>
    <cellStyle name="Normal 9 2 3" xfId="956" xr:uid="{5E4DDF97-460A-4E29-B3BB-59D5D35CDFCA}"/>
    <cellStyle name="Normal 9 2 3 2" xfId="2131" xr:uid="{0AC9047E-F9BF-433C-8DFF-7866495478F7}"/>
    <cellStyle name="Normal 9 2 3 2 2" xfId="4474" xr:uid="{E8773E47-C6AF-4D3D-B5D8-FB5B6D35F286}"/>
    <cellStyle name="Normal 9 2 3 2 3" xfId="6806" xr:uid="{6184C780-6FF1-47D4-A33C-B60B13F83627}"/>
    <cellStyle name="Normal 9 2 3 3" xfId="3304" xr:uid="{7A5CE1BA-7C5C-4283-9183-08A95F47CAA0}"/>
    <cellStyle name="Normal 9 2 3 4" xfId="5638" xr:uid="{1E7FFA6B-CBED-49FA-BD9C-3A2C18674500}"/>
    <cellStyle name="Normal 9 2 4" xfId="1548" xr:uid="{108C4A71-42F2-431D-9650-CE86C3B2B7A2}"/>
    <cellStyle name="Normal 9 2 4 2" xfId="3891" xr:uid="{AB5C5FED-1434-4FAD-9D9F-FE46E14EE0E8}"/>
    <cellStyle name="Normal 9 2 4 3" xfId="6223" xr:uid="{93A228BB-2C2A-46A0-87F6-51DBC6D8061B}"/>
    <cellStyle name="Normal 9 2 5" xfId="2721" xr:uid="{AA6CFC59-8889-4944-AF24-8C09E60B4E66}"/>
    <cellStyle name="Normal 9 2 6" xfId="5055" xr:uid="{45BBFCC5-8169-43E0-9DDB-64025E2EFD04}"/>
    <cellStyle name="Normal 9 3" xfId="297" xr:uid="{62BC9D4D-0521-4BE7-B250-EA5F98F34C55}"/>
    <cellStyle name="Normal 9 3 2" xfId="583" xr:uid="{79106607-A6F6-4B2D-9FCF-FC5ECB454825}"/>
    <cellStyle name="Normal 9 3 2 2" xfId="1174" xr:uid="{0C94EBFC-A7C1-4298-BDBC-5EBE07616BE1}"/>
    <cellStyle name="Normal 9 3 2 2 2" xfId="2349" xr:uid="{AC1D7005-D816-43A8-BE3C-FF25A2B498C4}"/>
    <cellStyle name="Normal 9 3 2 2 2 2" xfId="4692" xr:uid="{78B11075-8FF7-4568-BE49-316F9D2089ED}"/>
    <cellStyle name="Normal 9 3 2 2 2 3" xfId="7024" xr:uid="{EF7630F5-C24D-4547-809F-72FC59A713FD}"/>
    <cellStyle name="Normal 9 3 2 2 3" xfId="3522" xr:uid="{18762B42-5F53-4C25-B046-6C18CF6D05A9}"/>
    <cellStyle name="Normal 9 3 2 2 4" xfId="5856" xr:uid="{7DA1BDC7-8000-4E19-AF41-8C2682D0F744}"/>
    <cellStyle name="Normal 9 3 2 3" xfId="1766" xr:uid="{DA22F1A3-8064-49B6-B51E-7EC2FA766E53}"/>
    <cellStyle name="Normal 9 3 2 3 2" xfId="4109" xr:uid="{E5C1E268-250A-4DED-AC10-6CD952FB0F36}"/>
    <cellStyle name="Normal 9 3 2 3 3" xfId="6441" xr:uid="{853534E4-EA11-4B7D-8252-456EF92D07EF}"/>
    <cellStyle name="Normal 9 3 2 4" xfId="2939" xr:uid="{09FEDB89-915D-458E-A5F4-3FD58188FA5A}"/>
    <cellStyle name="Normal 9 3 2 5" xfId="5273" xr:uid="{12B25507-CD50-46E9-A22E-D52215673C20}"/>
    <cellStyle name="Normal 9 3 3" xfId="888" xr:uid="{F978CD83-ACF5-4905-9E42-61F4DFCC7990}"/>
    <cellStyle name="Normal 9 3 3 2" xfId="2063" xr:uid="{019E2E7C-5F52-43C3-9BA5-BD96F13F6D6B}"/>
    <cellStyle name="Normal 9 3 3 2 2" xfId="4406" xr:uid="{8C7B553B-F4E6-40D4-9882-B0C9370182F9}"/>
    <cellStyle name="Normal 9 3 3 2 3" xfId="6738" xr:uid="{C631961F-A532-407E-8994-AE12518AE357}"/>
    <cellStyle name="Normal 9 3 3 3" xfId="3236" xr:uid="{C8B045EB-8C43-4D3D-B4E6-34F83154F391}"/>
    <cellStyle name="Normal 9 3 3 4" xfId="5570" xr:uid="{5EAFEA74-F701-4933-B9FD-46EB5DA66062}"/>
    <cellStyle name="Normal 9 3 4" xfId="1480" xr:uid="{D4A76BAD-AA00-42D3-82EC-5D7DD5501D7C}"/>
    <cellStyle name="Normal 9 3 4 2" xfId="3823" xr:uid="{A94B5699-E83E-4656-A198-0645857D3149}"/>
    <cellStyle name="Normal 9 3 4 3" xfId="6155" xr:uid="{133A66EF-6D40-460B-84C0-6A0DBE869F16}"/>
    <cellStyle name="Normal 9 3 5" xfId="2653" xr:uid="{3AA5758C-147F-45DE-9780-7801FA912CBC}"/>
    <cellStyle name="Normal 9 3 6" xfId="4987" xr:uid="{69AD8A3A-C7E3-4BD4-BD71-306EDEEDA6DB}"/>
    <cellStyle name="Normal 9 4" xfId="421" xr:uid="{4CA48733-0B00-4E11-A0FD-1F764D0B1165}"/>
    <cellStyle name="Normal 9 4 2" xfId="1012" xr:uid="{6A2B9BC8-2B00-401F-863B-2FE2BA30F529}"/>
    <cellStyle name="Normal 9 4 2 2" xfId="2187" xr:uid="{D591BFE3-8DB4-49C1-A10A-BB6E9EE5F504}"/>
    <cellStyle name="Normal 9 4 2 2 2" xfId="4530" xr:uid="{3829E75A-1601-475A-887A-7297C8560929}"/>
    <cellStyle name="Normal 9 4 2 2 3" xfId="6862" xr:uid="{CBA39B5A-E0F4-44A0-98B6-8CFCFDD7D5FD}"/>
    <cellStyle name="Normal 9 4 2 3" xfId="3360" xr:uid="{081BBE19-FF45-470E-B23D-36FC1B6670EA}"/>
    <cellStyle name="Normal 9 4 2 4" xfId="5694" xr:uid="{6CA87B39-3EAF-4159-AE2D-19ED1102B029}"/>
    <cellStyle name="Normal 9 4 3" xfId="1604" xr:uid="{2C6028F1-1941-40AB-B1ED-A36DCF201665}"/>
    <cellStyle name="Normal 9 4 3 2" xfId="3947" xr:uid="{6AE9A640-C42A-42CF-9ECE-C9BFA2C750B4}"/>
    <cellStyle name="Normal 9 4 3 3" xfId="6279" xr:uid="{AF149D80-58A6-48C8-A673-3AFF5E055AC1}"/>
    <cellStyle name="Normal 9 4 4" xfId="2777" xr:uid="{44981C53-45AB-4198-8098-F73C0BA7610F}"/>
    <cellStyle name="Normal 9 4 5" xfId="5111" xr:uid="{EA522344-9942-4092-AB1D-E5CC623F7F2F}"/>
    <cellStyle name="Normal 9 5" xfId="726" xr:uid="{FB64ECF5-FCDB-4E94-AD85-A3BD07D48B4B}"/>
    <cellStyle name="Normal 9 5 2" xfId="1901" xr:uid="{49E658F0-9F21-4A0E-85F1-8F70E6841FD5}"/>
    <cellStyle name="Normal 9 5 2 2" xfId="4244" xr:uid="{3B854005-45E0-4F37-893E-90CE3AD03D01}"/>
    <cellStyle name="Normal 9 5 2 3" xfId="6576" xr:uid="{7FC30F09-EF71-4558-97A6-1EDA8F2C6B2C}"/>
    <cellStyle name="Normal 9 5 3" xfId="3074" xr:uid="{C77BED23-CE49-4955-B263-7D0C51C52C85}"/>
    <cellStyle name="Normal 9 5 4" xfId="5408" xr:uid="{3C13EF20-A074-4693-A587-D4ACF7AA1DC3}"/>
    <cellStyle name="Normal 9 6" xfId="1318" xr:uid="{35AA5888-31BF-4611-860B-B57E5D4781CE}"/>
    <cellStyle name="Normal 9 6 2" xfId="3661" xr:uid="{F2FEFC62-994E-44C3-8A09-5CC95F371BAE}"/>
    <cellStyle name="Normal 9 6 3" xfId="5993" xr:uid="{AA792598-554D-4996-9762-3D516B2F1002}"/>
    <cellStyle name="Normal 9 7" xfId="2491" xr:uid="{4B4183A4-4C63-4B12-A4C1-FDAB726CB761}"/>
    <cellStyle name="Normal 9 8" xfId="4825" xr:uid="{7432B2CE-D543-468A-94AB-04CDC4853EF4}"/>
    <cellStyle name="Normal_Sheet2" xfId="9" xr:uid="{00000000-0005-0000-0000-00000B000000}"/>
    <cellStyle name="Normal_Weekly Inspection on 28.1.2008" xfId="11" xr:uid="{00000000-0005-0000-0000-00000C000000}"/>
    <cellStyle name="Note 2" xfId="10" xr:uid="{00000000-0005-0000-0000-00000D000000}"/>
    <cellStyle name="Percent" xfId="2" builtinId="5"/>
    <cellStyle name="Percent 2" xfId="5" xr:uid="{00000000-0005-0000-0000-00000F000000}"/>
    <cellStyle name="Percent 2 2" xfId="1264" xr:uid="{5B288E9E-69C0-42A9-BB43-07A65F0C7C28}"/>
    <cellStyle name="Percent 2 3" xfId="1261" xr:uid="{C10065E9-06A3-4A06-9F2E-101952411E5C}"/>
    <cellStyle name="Percent 2 3 2" xfId="3606" xr:uid="{7B133B0F-7CF8-4C19-BABB-2A54C4389D31}"/>
    <cellStyle name="Percent 2 3 3" xfId="5938" xr:uid="{E1DB35A6-BF62-41C2-A728-C89D63B784A6}"/>
    <cellStyle name="Percent 2 4" xfId="2434" xr:uid="{ED85FDFA-062F-4C31-A588-F7B27C1E3DF3}"/>
    <cellStyle name="Percent 3" xfId="85" xr:uid="{E91F6A25-4A11-40A7-A0FB-64D96CECE6A4}"/>
    <cellStyle name="Percent 4" xfId="1258" xr:uid="{54BE43E2-AD16-40DE-9E57-09C3D5F6BCCD}"/>
    <cellStyle name="Percent 4 2" xfId="3602" xr:uid="{161788CB-9EB4-44EC-A07D-8D2F70EFFAC7}"/>
    <cellStyle name="Percent 4 3" xfId="2435" xr:uid="{337986E1-8EFC-4214-BB19-471EC4196E36}"/>
    <cellStyle name="Percent 4 4" xfId="2432" xr:uid="{421C8FC0-6FB3-4438-A409-5CC8032EC760}"/>
    <cellStyle name="Percent 5" xfId="25" xr:uid="{ABC97929-D63C-4469-8492-2D6B5D7EB8D5}"/>
    <cellStyle name="Percent 5 2" xfId="7105" xr:uid="{7290EA4A-30A3-419B-ADB5-7FDCC50987C7}"/>
    <cellStyle name="Percent 6" xfId="7218" xr:uid="{F850CD71-A679-4C1F-8926-3A7D485EDD52}"/>
    <cellStyle name="User_Defined_A" xfId="26" xr:uid="{FB042B63-8118-407C-B459-095E28406EBA}"/>
    <cellStyle name="إخراج" xfId="52" xr:uid="{1510E3AF-8DE8-48E1-8646-5CC15C6F3CA4}"/>
    <cellStyle name="إخراج 2" xfId="7211" xr:uid="{DF025161-08C3-4974-8C81-F487F287968D}"/>
    <cellStyle name="إخراج 2 2" xfId="7300" xr:uid="{CDB81EBE-7A29-4852-BA5E-CFD813E39869}"/>
    <cellStyle name="إخراج 2 3" xfId="7247" xr:uid="{AFD59A09-8169-4A80-8C46-73A60948E979}"/>
    <cellStyle name="إخراج 2 4" xfId="7287" xr:uid="{41A65CE6-EF64-4769-BC4A-646484C49ABA}"/>
    <cellStyle name="إخراج 3" xfId="7286" xr:uid="{99804694-F044-46DC-8CD9-C64EC4CE1214}"/>
    <cellStyle name="إخراج 4" xfId="7294" xr:uid="{B79DEAEE-927F-4E20-8B52-B9F5D46F58C4}"/>
    <cellStyle name="إخراج 5" xfId="7305" xr:uid="{514A0243-03ED-4BBC-8353-B422DADBF2A1}"/>
    <cellStyle name="إدخال" xfId="53" xr:uid="{720D2800-295F-49C0-90C0-DB6929F2B151}"/>
    <cellStyle name="إدخال 2" xfId="7212" xr:uid="{C076DCFA-4B53-4495-97CB-535278B0F4F0}"/>
    <cellStyle name="إدخال 2 2" xfId="7283" xr:uid="{08B2CA65-B6E8-4A9B-8A1B-977281E2B90A}"/>
    <cellStyle name="إدخال 2 3" xfId="7250" xr:uid="{3A10E1F3-FCCD-4396-B3AD-A3D42725CD4B}"/>
    <cellStyle name="إدخال 2 4" xfId="7268" xr:uid="{1DFAEDB2-2D05-4646-B32C-B2D9C717BC68}"/>
    <cellStyle name="إدخال 3" xfId="7266" xr:uid="{BD592556-0564-4F5E-9ED8-AD100296832D}"/>
    <cellStyle name="إدخال 4" xfId="7261" xr:uid="{EB9903ED-00AB-4717-864F-30E06C661113}"/>
    <cellStyle name="إدخال 5" xfId="7291" xr:uid="{29D17266-F0D2-4A19-AFB5-F1652EB444B7}"/>
    <cellStyle name="الإجمالي" xfId="54" xr:uid="{E2900ACE-1E95-464B-9092-4E29D4130D0E}"/>
    <cellStyle name="الإجمالي 2" xfId="7213" xr:uid="{67EEBD6A-DF64-4AE3-8E03-E0D93C899B8E}"/>
    <cellStyle name="الإجمالي 2 2" xfId="7308" xr:uid="{FE286035-47CA-4B37-B79C-7B132C9CD944}"/>
    <cellStyle name="الإجمالي 2 3" xfId="7312" xr:uid="{EF630F52-7D0B-4866-925A-65A8ED8ED73A}"/>
    <cellStyle name="الإجمالي 2 4" xfId="7288" xr:uid="{5662A15E-A4EF-4572-A021-B1143A98C670}"/>
    <cellStyle name="الإجمالي 3" xfId="7267" xr:uid="{AE730F86-2FC5-46D6-937D-EA67B948129F}"/>
    <cellStyle name="الإجمالي 4" xfId="7282" xr:uid="{5D642CBC-4FE9-4A1A-AFDF-9CFFEBE7C1CB}"/>
    <cellStyle name="الإجمالي 5" xfId="7296" xr:uid="{AC1D2EEA-041D-4083-8188-1862D3CD84B4}"/>
    <cellStyle name="تمييز1" xfId="55" xr:uid="{6457FC00-1A96-41B4-932A-D7348C48D355}"/>
    <cellStyle name="تمييز2" xfId="56" xr:uid="{70F670FD-C12D-4F8D-B74E-512F1C873B8F}"/>
    <cellStyle name="تمييز3" xfId="57" xr:uid="{141C8537-036B-4B6B-9903-7999DD787850}"/>
    <cellStyle name="تمييز4" xfId="58" xr:uid="{7B7F46A2-AC6C-41E0-8928-C78D72308C01}"/>
    <cellStyle name="تمييز5" xfId="59" xr:uid="{64AE19A1-1DC9-4A84-A09E-18AB2207A21D}"/>
    <cellStyle name="تمييز6" xfId="60" xr:uid="{D3EAA38C-16A1-4733-917C-9BA6F8A2BCF8}"/>
    <cellStyle name="جيد" xfId="61" xr:uid="{91446E6C-8C15-49ED-8411-35A8A96B69A6}"/>
    <cellStyle name="حساب" xfId="62" xr:uid="{B4885EF7-EFB7-4FFB-A58C-4287126F405E}"/>
    <cellStyle name="حساب 2" xfId="7214" xr:uid="{3BC569C0-B0D3-47FA-BEA3-F1A3F0A60052}"/>
    <cellStyle name="حساب 2 2" xfId="7289" xr:uid="{74F316FB-8BFF-430D-8580-B07D38E2B5C9}"/>
    <cellStyle name="حساب 2 3" xfId="7251" xr:uid="{FA71CE65-0ACD-4012-BE12-1492B4B13E08}"/>
    <cellStyle name="حساب 2 4" xfId="7298" xr:uid="{87096EC5-E699-452D-AC8D-8C2AE286BA17}"/>
    <cellStyle name="حساب 3" xfId="7301" xr:uid="{4CD4B53B-AD8B-4BBF-A2A7-D7CE00825124}"/>
    <cellStyle name="حساب 4" xfId="7273" xr:uid="{D5B07964-236F-4935-AE03-168D7D29C3E9}"/>
    <cellStyle name="حساب 5" xfId="7315" xr:uid="{36004A61-5416-417C-9C10-731619BAF17C}"/>
    <cellStyle name="خلية تدقيق" xfId="63" xr:uid="{497A46B0-AAAD-4E0A-9948-DCF83DDA18EA}"/>
    <cellStyle name="خلية مرتبطة" xfId="64" xr:uid="{9C3D9AFE-A91A-43B1-9B97-8ADCA6175272}"/>
    <cellStyle name="سيئ" xfId="65" xr:uid="{09552A24-F49C-408A-9045-4F0318D51429}"/>
    <cellStyle name="عنوان" xfId="66" xr:uid="{BFE0828F-A35A-4DA7-BF15-198EEA65604C}"/>
    <cellStyle name="عنوان 1" xfId="67" xr:uid="{5B0B6758-5874-4C76-BE0D-BE98A602188D}"/>
    <cellStyle name="عنوان 2" xfId="68" xr:uid="{A141BC36-55ED-4572-872E-C4A885C9B45A}"/>
    <cellStyle name="عنوان 3" xfId="69" xr:uid="{178B8EAA-D4CD-4DD0-BF31-E40804971E95}"/>
    <cellStyle name="عنوان 4" xfId="70" xr:uid="{F1C872C0-974A-4FB5-82F1-7E6A9347A325}"/>
    <cellStyle name="محايد" xfId="71" xr:uid="{E70A9206-6616-4253-9F62-9EABF9101730}"/>
    <cellStyle name="ملاحظة" xfId="72" xr:uid="{817BFE73-0519-4174-BA45-FF11467BD79F}"/>
    <cellStyle name="ملاحظة 10" xfId="7281" xr:uid="{4141234F-8CDB-480C-B96B-47FBD70078A9}"/>
    <cellStyle name="ملاحظة 11" xfId="7260" xr:uid="{30E4E1DF-A45C-4FD1-85A6-EC0B33086BBB}"/>
    <cellStyle name="ملاحظة 12" xfId="7304" xr:uid="{022B94C1-740C-4ADA-B378-B38526DB22EC}"/>
    <cellStyle name="ملاحظة 2" xfId="27" xr:uid="{46437A06-5705-4C71-841B-AEC17780A264}"/>
    <cellStyle name="ملاحظة 2 2" xfId="7204" xr:uid="{61AB7D85-89F3-449C-A363-283E2697FDEB}"/>
    <cellStyle name="ملاحظة 2 2 2" xfId="7244" xr:uid="{917EA9EF-3F82-4311-9A00-9E48289AFBEE}"/>
    <cellStyle name="ملاحظة 2 2 3" xfId="7264" xr:uid="{88E3AEAC-1335-488B-9BB1-559DDA8DFF66}"/>
    <cellStyle name="ملاحظة 2 2 4" xfId="7248" xr:uid="{675C4CA2-C260-49A6-8E91-721ED95AB890}"/>
    <cellStyle name="ملاحظة 2 3" xfId="7258" xr:uid="{5B54106D-C6A7-447E-A116-FFD66F5B8F25}"/>
    <cellStyle name="ملاحظة 2 4" xfId="7307" xr:uid="{DB48BA3C-1801-4D2B-9836-DCE82BCEE199}"/>
    <cellStyle name="ملاحظة 2 5" xfId="7280" xr:uid="{9F749EE7-1773-497B-9306-D0CED9DD5C98}"/>
    <cellStyle name="ملاحظة 3" xfId="28" xr:uid="{4497AB80-04C9-41F8-A383-31C547297C43}"/>
    <cellStyle name="ملاحظة 3 2" xfId="7205" xr:uid="{20E275E9-C90C-4A47-904F-E96FEF24C0C9}"/>
    <cellStyle name="ملاحظة 3 2 2" xfId="7275" xr:uid="{012B9710-2DB4-423A-B5E9-4EFBC4906FB3}"/>
    <cellStyle name="ملاحظة 3 2 3" xfId="7284" xr:uid="{21664EA0-FB36-4858-A9BE-C113F5188A2A}"/>
    <cellStyle name="ملاحظة 3 2 4" xfId="7269" xr:uid="{B1409D97-239C-4BC6-936B-B97DD84FF33B}"/>
    <cellStyle name="ملاحظة 3 3" xfId="7257" xr:uid="{20868F25-D688-455E-A7C9-F81188BE964B}"/>
    <cellStyle name="ملاحظة 3 4" xfId="7299" xr:uid="{0C205F4E-D57F-4EC2-8B3E-1419210E7887}"/>
    <cellStyle name="ملاحظة 3 5" xfId="7259" xr:uid="{A01F5CDE-4209-498B-8296-57497A6067E5}"/>
    <cellStyle name="ملاحظة 4" xfId="29" xr:uid="{3E6E23C9-83B2-4150-8002-819FF52C5A58}"/>
    <cellStyle name="ملاحظة 4 2" xfId="7206" xr:uid="{8B7F5FF8-81DF-4161-9BBB-E3CF14EC7152}"/>
    <cellStyle name="ملاحظة 4 2 2" xfId="7245" xr:uid="{5EFD1D0B-B52A-4E53-B3DB-6DF8DF233670}"/>
    <cellStyle name="ملاحظة 4 2 3" xfId="7278" xr:uid="{759CB9E1-C45B-40CD-A3A6-AE857D24F201}"/>
    <cellStyle name="ملاحظة 4 2 4" xfId="7293" xr:uid="{8A99399D-EEE0-4DF6-9F92-A73217F845A1}"/>
    <cellStyle name="ملاحظة 4 3" xfId="7256" xr:uid="{D7302AF9-8BB1-4C60-B638-B441E97DF0F5}"/>
    <cellStyle name="ملاحظة 4 4" xfId="7271" xr:uid="{6346DA1E-88F2-48F7-86AB-76D4A231EED1}"/>
    <cellStyle name="ملاحظة 4 5" xfId="7306" xr:uid="{A5426E26-22C8-40C7-A62A-F5AB754A3D3C}"/>
    <cellStyle name="ملاحظة 5" xfId="30" xr:uid="{CBE63C2D-8160-45E3-A086-070290662EC6}"/>
    <cellStyle name="ملاحظة 5 2" xfId="7207" xr:uid="{1C5296F7-5C1C-475B-BE89-5A77EFBEA45A}"/>
    <cellStyle name="ملاحظة 5 2 2" xfId="7276" xr:uid="{FFEC6B2F-9A54-4E25-A274-A170AD5E3967}"/>
    <cellStyle name="ملاحظة 5 2 3" xfId="7277" xr:uid="{1BBD07C5-CE93-4181-B66F-5E0DA6124D11}"/>
    <cellStyle name="ملاحظة 5 2 4" xfId="7297" xr:uid="{546D16B7-467A-4CAF-9F3D-B8CE4580835F}"/>
    <cellStyle name="ملاحظة 5 3" xfId="7255" xr:uid="{0005246D-A548-4898-8620-2D41A88F30B9}"/>
    <cellStyle name="ملاحظة 5 4" xfId="7290" xr:uid="{D36C8231-9F9D-4332-AD2E-AD7429ADBBAE}"/>
    <cellStyle name="ملاحظة 5 5" xfId="7302" xr:uid="{C34824B6-61F4-47F7-A234-19AACC03A58A}"/>
    <cellStyle name="ملاحظة 6" xfId="31" xr:uid="{3F134A41-6FDD-4A8E-9135-B069C9187152}"/>
    <cellStyle name="ملاحظة 6 2" xfId="7208" xr:uid="{83DB531D-724C-4AA5-B1CF-A09072E1BBAB}"/>
    <cellStyle name="ملاحظة 6 2 2" xfId="7279" xr:uid="{5C7E9B20-4295-4EAD-B6DB-451012766B39}"/>
    <cellStyle name="ملاحظة 6 2 3" xfId="7246" xr:uid="{1E617F70-98A5-4DF8-A766-693DB786A242}"/>
    <cellStyle name="ملاحظة 6 2 4" xfId="7270" xr:uid="{5F3B2A1D-6A94-48B1-A42C-D587600E87BF}"/>
    <cellStyle name="ملاحظة 6 3" xfId="7254" xr:uid="{B92BA562-6905-4CC8-9C26-75C270993AC5}"/>
    <cellStyle name="ملاحظة 6 4" xfId="7249" xr:uid="{DE0CF258-E12A-410A-8A81-2D31519DCC90}"/>
    <cellStyle name="ملاحظة 6 5" xfId="7295" xr:uid="{DB703433-E6EB-4FCB-B0AB-D14F1C7A0C68}"/>
    <cellStyle name="ملاحظة 7" xfId="32" xr:uid="{181F9C70-70FF-4A84-930F-BA1EEAE44DB3}"/>
    <cellStyle name="ملاحظة 7 2" xfId="7209" xr:uid="{802D940C-AA29-4F3F-9E68-B7AD0AA6E3EC}"/>
    <cellStyle name="ملاحظة 7 2 2" xfId="7285" xr:uid="{B6BB5A5A-29B1-40C2-8002-0319254140E0}"/>
    <cellStyle name="ملاحظة 7 2 3" xfId="7309" xr:uid="{78F01E64-81D2-4FBE-B2CE-F20E24582945}"/>
    <cellStyle name="ملاحظة 7 2 4" xfId="7272" xr:uid="{73AF4ADC-E305-4221-BFCF-118D81D8D530}"/>
    <cellStyle name="ملاحظة 7 3" xfId="7253" xr:uid="{C103AC89-2C00-46AB-84A0-E1AD0234BE9E}"/>
    <cellStyle name="ملاحظة 7 4" xfId="7311" xr:uid="{9FAD2EDE-F1DF-4D10-A126-5C0321572446}"/>
    <cellStyle name="ملاحظة 7 5" xfId="7263" xr:uid="{8BB04ADF-C638-453D-BCAE-0D3D6D6AC4CB}"/>
    <cellStyle name="ملاحظة 8" xfId="33" xr:uid="{6014E235-9970-4BEA-A8F9-8CE2CBA5CF81}"/>
    <cellStyle name="ملاحظة 8 2" xfId="7210" xr:uid="{4EA574A7-1E0D-42C8-AE9C-9368D974C58E}"/>
    <cellStyle name="ملاحظة 8 2 2" xfId="7265" xr:uid="{B6BF192C-CC14-49A3-A1DD-F2BF058A382C}"/>
    <cellStyle name="ملاحظة 8 2 3" xfId="7314" xr:uid="{F7787172-89ED-4BE9-B7C7-51DF4B1AE5D6}"/>
    <cellStyle name="ملاحظة 8 2 4" xfId="7303" xr:uid="{E6A9AB32-337A-452A-9CBC-498AD9BFE688}"/>
    <cellStyle name="ملاحظة 8 3" xfId="7252" xr:uid="{41FCCADE-0990-42DF-9D4F-61CCEA3B25A9}"/>
    <cellStyle name="ملاحظة 8 4" xfId="7310" xr:uid="{9A543800-33D8-4C29-8EE8-8F7FFAB86D8D}"/>
    <cellStyle name="ملاحظة 8 5" xfId="7262" xr:uid="{FB7CEB07-C36C-4F9F-8CA4-B62CE73D7AED}"/>
    <cellStyle name="ملاحظة 9" xfId="7215" xr:uid="{AF020D60-71A5-42F0-83C6-E6CB08D8C509}"/>
    <cellStyle name="ملاحظة 9 2" xfId="7274" xr:uid="{872529AD-C5AB-456F-8F24-04449A27D82C}"/>
    <cellStyle name="ملاحظة 9 3" xfId="7313" xr:uid="{8E339D5D-DA29-46F1-9E41-D03A651E8B83}"/>
    <cellStyle name="ملاحظة 9 4" xfId="7292" xr:uid="{A0DD7C4C-4925-4B69-98EE-7C2EF3F9ADFC}"/>
    <cellStyle name="نص تحذير" xfId="73" xr:uid="{F6653634-BF6E-4D64-A216-400AF629C6F5}"/>
    <cellStyle name="نص توضيحي" xfId="74" xr:uid="{1A51A567-C748-40D6-87A4-0FEE192A62BC}"/>
  </cellStyles>
  <dxfs count="107">
    <dxf>
      <fill>
        <patternFill>
          <bgColor rgb="FFFF000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B050"/>
      </font>
      <numFmt numFmtId="196" formatCode="#,##0;[Red]#,##0"/>
    </dxf>
    <dxf>
      <font>
        <b/>
        <i val="0"/>
        <color rgb="FF00B050"/>
      </font>
      <numFmt numFmtId="196"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indexed="44"/>
        </patternFill>
      </fill>
    </dxf>
    <dxf>
      <fill>
        <patternFill>
          <bgColor theme="7" tint="-0.24994659260841701"/>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auto="1"/>
      </font>
      <fill>
        <patternFill>
          <bgColor indexed="51"/>
        </patternFill>
      </fill>
    </dxf>
    <dxf>
      <fill>
        <patternFill>
          <bgColor indexed="44"/>
        </patternFill>
      </fill>
    </dxf>
    <dxf>
      <fill>
        <patternFill>
          <bgColor indexed="29"/>
        </patternFill>
      </fill>
    </dxf>
    <dxf>
      <fill>
        <patternFill>
          <bgColor theme="7" tint="-0.24994659260841701"/>
        </patternFill>
      </fill>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5050"/>
      <color rgb="FF0000FF"/>
      <color rgb="FF53B3DD"/>
      <color rgb="FFED7D31"/>
      <color rgb="FF2C6682"/>
      <color rgb="FFD5FFFE"/>
      <color rgb="FF3D88AA"/>
      <color rgb="FFEDF4F7"/>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theme" Target="theme/theme1.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1.2271526971535218</c:v>
                </c:pt>
                <c:pt idx="1">
                  <c:v>1.2894546377901686</c:v>
                </c:pt>
                <c:pt idx="2">
                  <c:v>1</c:v>
                </c:pt>
                <c:pt idx="3">
                  <c:v>0.17647058823529413</c:v>
                </c:pt>
                <c:pt idx="4">
                  <c:v>0.23529411764705882</c:v>
                </c:pt>
                <c:pt idx="5">
                  <c:v>0.56209096462789121</c:v>
                </c:pt>
                <c:pt idx="6">
                  <c:v>0</c:v>
                </c:pt>
                <c:pt idx="7">
                  <c:v>0.88775862068965505</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Data'!$D$4:$D$18</c15:sqref>
                  </c15:fullRef>
                </c:ext>
              </c:extLst>
              <c:f>'Physical-Chart Data'!$D$4:$D$13</c:f>
              <c:numCache>
                <c:formatCode>0.0%</c:formatCode>
                <c:ptCount val="10"/>
                <c:pt idx="0" formatCode="General">
                  <c:v>0</c:v>
                </c:pt>
                <c:pt idx="1">
                  <c:v>0.11014532810271041</c:v>
                </c:pt>
                <c:pt idx="2">
                  <c:v>0.18888832917261053</c:v>
                </c:pt>
                <c:pt idx="3">
                  <c:v>0.27522253922967188</c:v>
                </c:pt>
                <c:pt idx="4">
                  <c:v>0.48267354671897283</c:v>
                </c:pt>
                <c:pt idx="5">
                  <c:v>0.60943375534950073</c:v>
                </c:pt>
                <c:pt idx="6">
                  <c:v>0.72588761590584872</c:v>
                </c:pt>
                <c:pt idx="7">
                  <c:v>0.86897271754636229</c:v>
                </c:pt>
                <c:pt idx="8">
                  <c:v>0.95534932239657633</c:v>
                </c:pt>
                <c:pt idx="9">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Data'!$G$4:$G$18</c15:sqref>
                  </c15:fullRef>
                </c:ext>
              </c:extLst>
              <c:f>'Physical-Chart Data'!$G$4:$G$13</c:f>
              <c:numCache>
                <c:formatCode>0.0%</c:formatCode>
                <c:ptCount val="10"/>
                <c:pt idx="0">
                  <c:v>0</c:v>
                </c:pt>
                <c:pt idx="1">
                  <c:v>0.12006594903069043</c:v>
                </c:pt>
                <c:pt idx="2">
                  <c:v>0.23128715921279347</c:v>
                </c:pt>
                <c:pt idx="3">
                  <c:v>0.41365742815756135</c:v>
                </c:pt>
                <c:pt idx="4">
                  <c:v>0.6790226559017819</c:v>
                </c:pt>
                <c:pt idx="5">
                  <c:v>0.94562041173841405</c:v>
                </c:pt>
                <c:pt idx="6">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Data'!$J$4:$J$18</c15:sqref>
                  </c15:fullRef>
                </c:ext>
              </c:extLst>
              <c:f>'Physical-Chart Data'!$J$4:$J$13</c:f>
              <c:numCache>
                <c:formatCode>0.00%</c:formatCode>
                <c:ptCount val="10"/>
                <c:pt idx="0">
                  <c:v>0</c:v>
                </c:pt>
                <c:pt idx="1">
                  <c:v>0.10820659254301457</c:v>
                </c:pt>
                <c:pt idx="2">
                  <c:v>0.20612959969956918</c:v>
                </c:pt>
                <c:pt idx="3">
                  <c:v>0.41807925932381951</c:v>
                </c:pt>
                <c:pt idx="4">
                  <c:v>0.6233212301183525</c:v>
                </c:pt>
                <c:pt idx="5">
                  <c:v>0.80065799974619045</c:v>
                </c:pt>
                <c:pt idx="6">
                  <c:v>0.88428234780702275</c:v>
                </c:pt>
                <c:pt idx="7">
                  <c:v>0.89650668464724526</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Data'!$M$4:$M$18</c15:sqref>
                  </c15:fullRef>
                </c:ext>
              </c:extLst>
              <c:f>'Physical-Chart Data'!$M$4:$M$13</c:f>
              <c:numCache>
                <c:formatCode>0.0%</c:formatCode>
                <c:ptCount val="10"/>
                <c:pt idx="7">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2801992130211613"/>
          <c:y val="0.92901033755394524"/>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Log'!$F$9:$F$19</c:f>
              <c:numCache>
                <c:formatCode>#,##0.00_);[Red]\(#,##0.00\)_)</c:formatCode>
                <c:ptCount val="11"/>
                <c:pt idx="0">
                  <c:v>180835</c:v>
                </c:pt>
                <c:pt idx="1">
                  <c:v>318233</c:v>
                </c:pt>
                <c:pt idx="2">
                  <c:v>1407308</c:v>
                </c:pt>
                <c:pt idx="3">
                  <c:v>2554234</c:v>
                </c:pt>
                <c:pt idx="4">
                  <c:v>2044391</c:v>
                </c:pt>
                <c:pt idx="5">
                  <c:v>1430743</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Report'!$T$71:$T$76</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Report'!$U$71:$U$76</c:f>
              <c:numCache>
                <c:formatCode>_(* #,##0_);_(* \(#,##0\);_(* "-"??_);_(@_)</c:formatCode>
                <c:ptCount val="6"/>
                <c:pt idx="0" formatCode="#,##0_);\(#,##0\)">
                  <c:v>9554134.0000000019</c:v>
                </c:pt>
                <c:pt idx="1">
                  <c:v>7183281</c:v>
                </c:pt>
                <c:pt idx="2">
                  <c:v>9262515</c:v>
                </c:pt>
                <c:pt idx="3" formatCode="#,##0_);\(#,##0\)">
                  <c:v>7935744</c:v>
                </c:pt>
                <c:pt idx="4" formatCode="#,##0_);\(#,##0\)">
                  <c:v>7935744</c:v>
                </c:pt>
                <c:pt idx="5" formatCode="#,##0_);\(#,##0\)">
                  <c:v>4460610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Manpower!$B$11:$N$11</c:f>
              <c:numCache>
                <c:formatCode>0</c:formatCode>
                <c:ptCount val="13"/>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Manpower!$B$13:$N$13</c:f>
              <c:numCache>
                <c:formatCode>0</c:formatCode>
                <c:ptCount val="13"/>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Manpower!$B$15:$N$15</c:f>
              <c:numCache>
                <c:formatCode>0</c:formatCode>
                <c:ptCount val="13"/>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months"/>
        <c:minorUnit val="1"/>
        <c:minorTimeUnit val="months"/>
      </c:dateAx>
      <c:valAx>
        <c:axId val="146549960"/>
        <c:scaling>
          <c:orientation val="minMax"/>
          <c:max val="1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Report'!$AG$59:$AG$60</c:f>
              <c:strCache>
                <c:ptCount val="2"/>
                <c:pt idx="0">
                  <c:v>Proactive</c:v>
                </c:pt>
                <c:pt idx="1">
                  <c:v>Reactive</c:v>
                </c:pt>
              </c:strCache>
            </c:strRef>
          </c:cat>
          <c:val>
            <c:numRef>
              <c:f>'Weekly Progress Report'!$AH$59:$AH$60</c:f>
              <c:numCache>
                <c:formatCode>#,##0_ ;[Red]\-#,##0\ </c:formatCode>
                <c:ptCount val="2"/>
                <c:pt idx="0">
                  <c:v>0</c:v>
                </c:pt>
                <c:pt idx="1">
                  <c:v>4</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Report'!$X$59</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Report'!$Y$59,'Weekly Progress Report'!$AD$59)</c15:sqref>
                  </c15:fullRef>
                </c:ext>
              </c:extLst>
              <c:f>'Weekly Progress Report'!$AD$59</c:f>
              <c:numCache>
                <c:formatCode>#,##0_ ;[Red]\-#,##0\ </c:formatCode>
                <c:ptCount val="1"/>
                <c:pt idx="0">
                  <c:v>82166</c:v>
                </c:pt>
              </c:numCache>
            </c:numRef>
          </c:val>
          <c:extLst>
            <c:ext xmlns:c16="http://schemas.microsoft.com/office/drawing/2014/chart" uri="{C3380CC4-5D6E-409C-BE32-E72D297353CC}">
              <c16:uniqueId val="{00000000-55A8-4857-BD2C-07C963126922}"/>
            </c:ext>
          </c:extLst>
        </c:ser>
        <c:ser>
          <c:idx val="1"/>
          <c:order val="1"/>
          <c:tx>
            <c:strRef>
              <c:f>'Weekly Progress Report'!$X$60</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Report'!$Y$60,'Weekly Progress Report'!$AD$60)</c15:sqref>
                  </c15:fullRef>
                </c:ext>
              </c:extLst>
              <c:f>'Weekly Progress Report'!$AD$60</c:f>
              <c:numCache>
                <c:formatCode>#,##0_ ;[Red]\-#,##0\ </c:formatCode>
                <c:ptCount val="1"/>
                <c:pt idx="0">
                  <c:v>82166</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Data'!$D$4:$D$18</c15:sqref>
                  </c15:fullRef>
                </c:ext>
              </c:extLst>
              <c:f>'EV-Chart Data'!$D$4:$D$13</c:f>
              <c:numCache>
                <c:formatCode>0.0%</c:formatCode>
                <c:ptCount val="10"/>
                <c:pt idx="0">
                  <c:v>0</c:v>
                </c:pt>
                <c:pt idx="1">
                  <c:v>8.0870803151808404E-2</c:v>
                </c:pt>
                <c:pt idx="2">
                  <c:v>0.13201693842686316</c:v>
                </c:pt>
                <c:pt idx="3">
                  <c:v>0.27402805424332538</c:v>
                </c:pt>
                <c:pt idx="4">
                  <c:v>0.50563723619534739</c:v>
                </c:pt>
                <c:pt idx="5">
                  <c:v>0.61516320474466857</c:v>
                </c:pt>
                <c:pt idx="6">
                  <c:v>0.68585241948668485</c:v>
                </c:pt>
                <c:pt idx="7">
                  <c:v>0.82249950544968264</c:v>
                </c:pt>
                <c:pt idx="8">
                  <c:v>0.89728416411157719</c:v>
                </c:pt>
                <c:pt idx="9">
                  <c:v>0.99999999999999978</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Data'!$G$4:$G$18</c15:sqref>
                  </c15:fullRef>
                </c:ext>
              </c:extLst>
              <c:f>'EV-Chart Data'!$G$4:$G$13</c:f>
              <c:numCache>
                <c:formatCode>0.0%</c:formatCode>
                <c:ptCount val="10"/>
                <c:pt idx="0">
                  <c:v>0</c:v>
                </c:pt>
                <c:pt idx="1">
                  <c:v>8.8440145386279895E-2</c:v>
                </c:pt>
                <c:pt idx="2">
                  <c:v>0.16454374619405587</c:v>
                </c:pt>
                <c:pt idx="3">
                  <c:v>0.36032695375635293</c:v>
                </c:pt>
                <c:pt idx="4">
                  <c:v>0.64681498082400757</c:v>
                </c:pt>
                <c:pt idx="5">
                  <c:v>0.86964229306392382</c:v>
                </c:pt>
                <c:pt idx="6">
                  <c:v>0.99999999999999978</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Data'!$J$4:$J$18</c15:sqref>
                  </c15:fullRef>
                </c:ext>
              </c:extLst>
              <c:f>'EV-Chart Data'!$J$4:$J$13</c:f>
              <c:numCache>
                <c:formatCode>0.0%</c:formatCode>
                <c:ptCount val="10"/>
                <c:pt idx="0">
                  <c:v>0</c:v>
                </c:pt>
                <c:pt idx="1">
                  <c:v>8.0720869102317364E-2</c:v>
                </c:pt>
                <c:pt idx="2">
                  <c:v>0.14897582554316274</c:v>
                </c:pt>
                <c:pt idx="3">
                  <c:v>0.37061255368618434</c:v>
                </c:pt>
                <c:pt idx="4">
                  <c:v>0.60098727943317509</c:v>
                </c:pt>
                <c:pt idx="5">
                  <c:v>0.80212927304557369</c:v>
                </c:pt>
                <c:pt idx="6">
                  <c:v>0.93630509473700052</c:v>
                </c:pt>
                <c:pt idx="7">
                  <c:v>0.96947719175803881</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Data'!$P$4:$P$18</c15:sqref>
                  </c15:fullRef>
                </c:ext>
              </c:extLst>
              <c:f>'EV-Chart Data'!$P$4:$P$13</c:f>
              <c:numCache>
                <c:formatCode>0.0%</c:formatCode>
                <c:ptCount val="10"/>
                <c:pt idx="7">
                  <c:v>1</c:v>
                </c:pt>
              </c:numCache>
            </c:numRef>
          </c:val>
          <c:smooth val="0"/>
          <c:extLst>
            <c:ext xmlns:c15="http://schemas.microsoft.com/office/drawing/2012/chart" uri="{02D57815-91ED-43cb-92C2-25804820EDAC}">
              <c15:categoryFilterExceptions>
                <c15:categoryFilterException>
                  <c15:sqref>'EV-Chart Data'!$P$17</c15:sqref>
                  <c15:dLbl>
                    <c:idx val="9"/>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0-0845-4CE9-9495-9BF2346311B5}"/>
                      </c:ext>
                    </c:extLst>
                  </c15:dLbl>
                </c15:categoryFilterException>
              </c15:categoryFilterExceptions>
            </c:ex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Data'!$M$4:$M$18</c15:sqref>
                  </c15:fullRef>
                </c:ext>
              </c:extLst>
              <c:f>'EV-Chart Data'!$M$4:$M$13</c:f>
              <c:numCache>
                <c:formatCode>0.0%</c:formatCode>
                <c:ptCount val="10"/>
                <c:pt idx="0">
                  <c:v>0</c:v>
                </c:pt>
                <c:pt idx="1">
                  <c:v>0</c:v>
                </c:pt>
                <c:pt idx="2">
                  <c:v>0</c:v>
                </c:pt>
                <c:pt idx="3" formatCode="0.00%">
                  <c:v>1.8927408805444842E-2</c:v>
                </c:pt>
                <c:pt idx="4" formatCode="0.00%">
                  <c:v>0.19953414930123439</c:v>
                </c:pt>
                <c:pt idx="5" formatCode="0.00%">
                  <c:v>0.46687747942409002</c:v>
                </c:pt>
                <c:pt idx="6" formatCode="0.00%">
                  <c:v>0.46687747942409002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noFill/>
        <a:ln>
          <a:noFill/>
        </a:ln>
        <a:effectLst/>
      </c:spPr>
    </c:plotArea>
    <c:legend>
      <c:legendPos val="b"/>
      <c:layout>
        <c:manualLayout>
          <c:xMode val="edge"/>
          <c:yMode val="edge"/>
          <c:x val="0.21755083944713838"/>
          <c:y val="0.9153136216689749"/>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Original Plan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Report'!$K$12:$K$21</c:f>
              <c:numCache>
                <c:formatCode>0.0%</c:formatCode>
                <c:ptCount val="10"/>
                <c:pt idx="0">
                  <c:v>0</c:v>
                </c:pt>
                <c:pt idx="1">
                  <c:v>0.99999921937433434</c:v>
                </c:pt>
                <c:pt idx="2">
                  <c:v>0.96892125000184315</c:v>
                </c:pt>
                <c:pt idx="3">
                  <c:v>0.27745900257804862</c:v>
                </c:pt>
                <c:pt idx="4">
                  <c:v>1</c:v>
                </c:pt>
                <c:pt idx="5">
                  <c:v>1</c:v>
                </c:pt>
                <c:pt idx="6">
                  <c:v>0.19834710743801653</c:v>
                </c:pt>
                <c:pt idx="7">
                  <c:v>0.91352118599516352</c:v>
                </c:pt>
                <c:pt idx="8">
                  <c:v>0.75533755911057454</c:v>
                </c:pt>
                <c:pt idx="9">
                  <c:v>8.1108036434912947E-2</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Report'!$L$12:$L$21</c:f>
              <c:numCache>
                <c:formatCode>0.0%</c:formatCode>
                <c:ptCount val="10"/>
                <c:pt idx="0">
                  <c:v>0</c:v>
                </c:pt>
                <c:pt idx="1">
                  <c:v>0.99999921937433434</c:v>
                </c:pt>
                <c:pt idx="2">
                  <c:v>1.0000000078851077</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Report'!$M$12:$M$21</c:f>
              <c:numCache>
                <c:formatCode>0.0%</c:formatCode>
                <c:ptCount val="10"/>
                <c:pt idx="0">
                  <c:v>0</c:v>
                </c:pt>
                <c:pt idx="1">
                  <c:v>0</c:v>
                </c:pt>
                <c:pt idx="2">
                  <c:v>3.1078757883264529E-2</c:v>
                </c:pt>
                <c:pt idx="3">
                  <c:v>0.72254099742195144</c:v>
                </c:pt>
                <c:pt idx="4">
                  <c:v>0</c:v>
                </c:pt>
                <c:pt idx="5">
                  <c:v>0</c:v>
                </c:pt>
                <c:pt idx="6">
                  <c:v>0.80165289256198347</c:v>
                </c:pt>
                <c:pt idx="7">
                  <c:v>8.647881400483648E-2</c:v>
                </c:pt>
                <c:pt idx="8">
                  <c:v>0.24466244088942546</c:v>
                </c:pt>
                <c:pt idx="9">
                  <c:v>0.91889196356508707</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Manpower!$B$11:$P$11</c15:sqref>
                  </c15:fullRef>
                </c:ext>
              </c:extLst>
              <c:f>Manpower!$B$11:$L$11</c:f>
              <c:numCache>
                <c:formatCode>0</c:formatCode>
                <c:ptCount val="11"/>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Manpower!$B$13:$P$13</c15:sqref>
                  </c15:fullRef>
                </c:ext>
              </c:extLst>
              <c:f>Manpower!$B$13:$L$13</c:f>
              <c:numCache>
                <c:formatCode>0</c:formatCode>
                <c:ptCount val="11"/>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Manpower!$B$15:$P$15</c15:sqref>
                  </c15:fullRef>
                </c:ext>
              </c:extLst>
              <c:f>Manpower!$B$15:$L$15</c:f>
              <c:numCache>
                <c:formatCode>0</c:formatCode>
                <c:ptCount val="11"/>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Manpower!$B$34:$P$34</c15:sqref>
                  </c15:fullRef>
                </c:ext>
              </c:extLst>
              <c:f>Manpower!$B$34:$L$34</c:f>
              <c:numCache>
                <c:formatCode>0</c:formatCode>
                <c:ptCount val="11"/>
                <c:pt idx="0">
                  <c:v>15</c:v>
                </c:pt>
                <c:pt idx="1">
                  <c:v>13</c:v>
                </c:pt>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Manpower!$B$36:$P$36</c15:sqref>
                  </c15:fullRef>
                </c:ext>
              </c:extLst>
              <c:f>Manpower!$B$36:$L$36</c:f>
              <c:numCache>
                <c:formatCode>General</c:formatCode>
                <c:ptCount val="11"/>
                <c:pt idx="1">
                  <c:v>10</c:v>
                </c:pt>
                <c:pt idx="2">
                  <c:v>13</c:v>
                </c:pt>
                <c:pt idx="3">
                  <c:v>16</c:v>
                </c:pt>
                <c:pt idx="4">
                  <c:v>16</c:v>
                </c:pt>
                <c:pt idx="5">
                  <c:v>12</c:v>
                </c:pt>
                <c:pt idx="6">
                  <c:v>12</c:v>
                </c:pt>
                <c:pt idx="7">
                  <c:v>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Manpower!$B$38:$P$38</c15:sqref>
                  </c15:fullRef>
                </c:ext>
              </c:extLst>
              <c:f>Manpower!$B$38:$L$38</c:f>
              <c:numCache>
                <c:formatCode>0</c:formatCode>
                <c:ptCount val="11"/>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majorUnit val="5"/>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g"/><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9.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38</xdr:row>
      <xdr:rowOff>0</xdr:rowOff>
    </xdr:from>
    <xdr:to>
      <xdr:col>30</xdr:col>
      <xdr:colOff>0</xdr:colOff>
      <xdr:row>53</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27</xdr:row>
      <xdr:rowOff>0</xdr:rowOff>
    </xdr:from>
    <xdr:to>
      <xdr:col>26</xdr:col>
      <xdr:colOff>0</xdr:colOff>
      <xdr:row>53</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38</xdr:row>
      <xdr:rowOff>32656</xdr:rowOff>
    </xdr:from>
    <xdr:to>
      <xdr:col>33</xdr:col>
      <xdr:colOff>840441</xdr:colOff>
      <xdr:row>52</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40</xdr:row>
      <xdr:rowOff>60158</xdr:rowOff>
    </xdr:from>
    <xdr:to>
      <xdr:col>33</xdr:col>
      <xdr:colOff>685800</xdr:colOff>
      <xdr:row>41</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1,322,624 </a:t>
          </a:fld>
          <a:endParaRPr lang="en-US" sz="1400" b="1">
            <a:solidFill>
              <a:srgbClr val="2C6682"/>
            </a:solidFill>
          </a:endParaRPr>
        </a:p>
      </xdr:txBody>
    </xdr:sp>
    <xdr:clientData/>
  </xdr:twoCellAnchor>
  <xdr:twoCellAnchor>
    <xdr:from>
      <xdr:col>18</xdr:col>
      <xdr:colOff>15389</xdr:colOff>
      <xdr:row>70</xdr:row>
      <xdr:rowOff>2062</xdr:rowOff>
    </xdr:from>
    <xdr:to>
      <xdr:col>21</xdr:col>
      <xdr:colOff>812423</xdr:colOff>
      <xdr:row>76</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82</xdr:row>
      <xdr:rowOff>26276</xdr:rowOff>
    </xdr:from>
    <xdr:to>
      <xdr:col>17</xdr:col>
      <xdr:colOff>832069</xdr:colOff>
      <xdr:row>90</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56</xdr:row>
      <xdr:rowOff>9525</xdr:rowOff>
    </xdr:from>
    <xdr:to>
      <xdr:col>34</xdr:col>
      <xdr:colOff>2999</xdr:colOff>
      <xdr:row>64</xdr:row>
      <xdr:rowOff>122993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66</xdr:row>
      <xdr:rowOff>17516</xdr:rowOff>
    </xdr:from>
    <xdr:to>
      <xdr:col>33</xdr:col>
      <xdr:colOff>849585</xdr:colOff>
      <xdr:row>73</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27</xdr:row>
      <xdr:rowOff>0</xdr:rowOff>
    </xdr:from>
    <xdr:to>
      <xdr:col>14</xdr:col>
      <xdr:colOff>0</xdr:colOff>
      <xdr:row>53</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26</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0EC5BB3-59AD-429F-9EA1-2BB5FBC7C6D8}" type="TxLink">
            <a:rPr lang="en-US" sz="1100" b="1" i="0" u="none" strike="noStrike">
              <a:solidFill>
                <a:srgbClr val="2C6682"/>
              </a:solidFill>
              <a:latin typeface="Calibri"/>
              <a:ea typeface="+mn-ea"/>
              <a:cs typeface="+mn-cs"/>
            </a:rPr>
            <a:pPr marL="0" indent="0" algn="ctr"/>
            <a:t>78.66%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CB0F5E9-4FF2-43B1-AD11-C6787715A3CE}" type="TxLink">
            <a:rPr lang="en-US" sz="1100" b="1" i="0" u="none" strike="noStrike">
              <a:solidFill>
                <a:srgbClr val="2C6682"/>
              </a:solidFill>
              <a:latin typeface="Calibri"/>
              <a:ea typeface="+mn-ea"/>
              <a:cs typeface="+mn-cs"/>
            </a:rPr>
            <a:pPr marL="0" indent="0" algn="ctr"/>
            <a:t>96.52%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3FD64D8-E8F7-4C6F-B83C-5494271AF92F}" type="TxLink">
            <a:rPr lang="en-US" sz="1100" b="1" i="0" u="none" strike="noStrike">
              <a:solidFill>
                <a:srgbClr val="2C6682"/>
              </a:solidFill>
              <a:latin typeface="Calibri"/>
              <a:ea typeface="+mn-ea"/>
              <a:cs typeface="+mn-cs"/>
            </a:rPr>
            <a:pPr marL="0" indent="0" algn="ctr"/>
            <a:t>17.87%</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75.19%</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96.95%</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21.76%</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54428</xdr:colOff>
      <xdr:row>4</xdr:row>
      <xdr:rowOff>54429</xdr:rowOff>
    </xdr:from>
    <xdr:to>
      <xdr:col>9</xdr:col>
      <xdr:colOff>620484</xdr:colOff>
      <xdr:row>20</xdr:row>
      <xdr:rowOff>174173</xdr:rowOff>
    </xdr:to>
    <xdr:pic>
      <xdr:nvPicPr>
        <xdr:cNvPr id="3" name="Picture 2">
          <a:extLst>
            <a:ext uri="{FF2B5EF4-FFF2-40B4-BE49-F238E27FC236}">
              <a16:creationId xmlns:a16="http://schemas.microsoft.com/office/drawing/2014/main" id="{269F5E1E-C3DF-3D42-3158-14678AC882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7714" y="849086"/>
          <a:ext cx="5791199" cy="3080658"/>
        </a:xfrm>
        <a:prstGeom prst="rect">
          <a:avLst/>
        </a:prstGeom>
      </xdr:spPr>
    </xdr:pic>
    <xdr:clientData/>
  </xdr:twoCellAnchor>
  <xdr:twoCellAnchor editAs="oneCell">
    <xdr:from>
      <xdr:col>1</xdr:col>
      <xdr:colOff>19370</xdr:colOff>
      <xdr:row>42</xdr:row>
      <xdr:rowOff>43543</xdr:rowOff>
    </xdr:from>
    <xdr:to>
      <xdr:col>9</xdr:col>
      <xdr:colOff>642257</xdr:colOff>
      <xdr:row>58</xdr:row>
      <xdr:rowOff>152401</xdr:rowOff>
    </xdr:to>
    <xdr:pic>
      <xdr:nvPicPr>
        <xdr:cNvPr id="5" name="Picture 4">
          <a:extLst>
            <a:ext uri="{FF2B5EF4-FFF2-40B4-BE49-F238E27FC236}">
              <a16:creationId xmlns:a16="http://schemas.microsoft.com/office/drawing/2014/main" id="{19B10AC0-842F-DBF1-BBA5-2DCD1AD1E404}"/>
            </a:ext>
          </a:extLst>
        </xdr:cNvPr>
        <xdr:cNvPicPr>
          <a:picLocks noChangeAspect="1"/>
        </xdr:cNvPicPr>
      </xdr:nvPicPr>
      <xdr:blipFill>
        <a:blip xmlns:r="http://schemas.openxmlformats.org/officeDocument/2006/relationships" r:embed="rId2" cstate="hqprint">
          <a:extLst>
            <a:ext uri="{28A0092B-C50C-407E-A947-70E740481C1C}">
              <a14:useLocalDpi xmlns:a14="http://schemas.microsoft.com/office/drawing/2010/main" val="0"/>
            </a:ext>
          </a:extLst>
        </a:blip>
        <a:stretch>
          <a:fillRect/>
        </a:stretch>
      </xdr:blipFill>
      <xdr:spPr>
        <a:xfrm>
          <a:off x="182656" y="7935686"/>
          <a:ext cx="5848030" cy="3069772"/>
        </a:xfrm>
        <a:prstGeom prst="rect">
          <a:avLst/>
        </a:prstGeom>
      </xdr:spPr>
    </xdr:pic>
    <xdr:clientData/>
  </xdr:twoCellAnchor>
  <xdr:twoCellAnchor editAs="oneCell">
    <xdr:from>
      <xdr:col>1</xdr:col>
      <xdr:colOff>27855</xdr:colOff>
      <xdr:row>23</xdr:row>
      <xdr:rowOff>27384</xdr:rowOff>
    </xdr:from>
    <xdr:to>
      <xdr:col>9</xdr:col>
      <xdr:colOff>653141</xdr:colOff>
      <xdr:row>39</xdr:row>
      <xdr:rowOff>163286</xdr:rowOff>
    </xdr:to>
    <xdr:pic>
      <xdr:nvPicPr>
        <xdr:cNvPr id="7" name="Picture 6">
          <a:extLst>
            <a:ext uri="{FF2B5EF4-FFF2-40B4-BE49-F238E27FC236}">
              <a16:creationId xmlns:a16="http://schemas.microsoft.com/office/drawing/2014/main" id="{2B2F0D22-2C58-3F4E-88E1-BD716C0B4C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1141" y="4370784"/>
          <a:ext cx="5850429" cy="30968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71437</xdr:colOff>
      <xdr:row>3</xdr:row>
      <xdr:rowOff>166687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67667</xdr:colOff>
      <xdr:row>1</xdr:row>
      <xdr:rowOff>138538</xdr:rowOff>
    </xdr:to>
    <xdr:pic>
      <xdr:nvPicPr>
        <xdr:cNvPr id="7" name="Picture 6">
          <a:extLst>
            <a:ext uri="{FF2B5EF4-FFF2-40B4-BE49-F238E27FC236}">
              <a16:creationId xmlns:a16="http://schemas.microsoft.com/office/drawing/2014/main" id="{19C0BE46-B497-40F6-ADCA-11BCA68807D3}"/>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439251" y="0"/>
          <a:ext cx="524516" cy="39861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2" name="Picture 1">
          <a:extLst>
            <a:ext uri="{FF2B5EF4-FFF2-40B4-BE49-F238E27FC236}">
              <a16:creationId xmlns:a16="http://schemas.microsoft.com/office/drawing/2014/main" id="{BEF284A2-BF12-40A5-8DE6-79A3A8CD75E0}"/>
            </a:ext>
          </a:extLst>
        </xdr:cNvPr>
        <xdr:cNvPicPr>
          <a:picLocks noChangeAspect="1"/>
        </xdr:cNvPicPr>
      </xdr:nvPicPr>
      <xdr:blipFill>
        <a:blip xmlns:r="http://schemas.openxmlformats.org/officeDocument/2006/relationships" r:embed="rId1"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3" name="Picture 2">
          <a:extLst>
            <a:ext uri="{FF2B5EF4-FFF2-40B4-BE49-F238E27FC236}">
              <a16:creationId xmlns:a16="http://schemas.microsoft.com/office/drawing/2014/main" id="{0B4FFB3C-45B6-40FB-BD2B-8D6A0AAC3627}"/>
            </a:ext>
          </a:extLst>
        </xdr:cNvPr>
        <xdr:cNvPicPr>
          <a:picLocks noChangeAspect="1"/>
        </xdr:cNvPicPr>
      </xdr:nvPicPr>
      <xdr:blipFill>
        <a:blip xmlns:r="http://schemas.openxmlformats.org/officeDocument/2006/relationships" r:embed="rId1"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4" name="Picture 3">
          <a:extLst>
            <a:ext uri="{FF2B5EF4-FFF2-40B4-BE49-F238E27FC236}">
              <a16:creationId xmlns:a16="http://schemas.microsoft.com/office/drawing/2014/main" id="{E8A80464-EF17-4C02-A571-EA82883B6975}"/>
            </a:ext>
          </a:extLst>
        </xdr:cNvPr>
        <xdr:cNvPicPr>
          <a:picLocks noChangeAspect="1"/>
        </xdr:cNvPicPr>
      </xdr:nvPicPr>
      <xdr:blipFill>
        <a:blip xmlns:r="http://schemas.openxmlformats.org/officeDocument/2006/relationships" r:embed="rId2"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2</xdr:row>
      <xdr:rowOff>5023</xdr:rowOff>
    </xdr:to>
    <xdr:pic>
      <xdr:nvPicPr>
        <xdr:cNvPr id="5" name="Picture 4">
          <a:extLst>
            <a:ext uri="{FF2B5EF4-FFF2-40B4-BE49-F238E27FC236}">
              <a16:creationId xmlns:a16="http://schemas.microsoft.com/office/drawing/2014/main" id="{E900BDC6-5FE1-42E3-9982-3DA98DDA31BB}"/>
            </a:ext>
          </a:extLst>
        </xdr:cNvPr>
        <xdr:cNvPicPr>
          <a:picLocks noChangeAspect="1"/>
        </xdr:cNvPicPr>
      </xdr:nvPicPr>
      <xdr:blipFill>
        <a:blip xmlns:r="http://schemas.openxmlformats.org/officeDocument/2006/relationships" r:embed="rId1" cstate="email"/>
        <a:stretch>
          <a:fillRect/>
        </a:stretch>
      </xdr:blipFill>
      <xdr:spPr>
        <a:xfrm>
          <a:off x="6439251" y="0"/>
          <a:ext cx="524516" cy="4771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73025</xdr:colOff>
      <xdr:row>0</xdr:row>
      <xdr:rowOff>31750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68275" y="3175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82005</xdr:colOff>
      <xdr:row>6</xdr:row>
      <xdr:rowOff>76200</xdr:rowOff>
    </xdr:from>
    <xdr:to>
      <xdr:col>18</xdr:col>
      <xdr:colOff>603437</xdr:colOff>
      <xdr:row>10</xdr:row>
      <xdr:rowOff>133350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5226755" y="1238250"/>
          <a:ext cx="521432" cy="81915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400050</xdr:colOff>
      <xdr:row>4</xdr:row>
      <xdr:rowOff>14654</xdr:rowOff>
    </xdr:from>
    <xdr:to>
      <xdr:col>19</xdr:col>
      <xdr:colOff>402980</xdr:colOff>
      <xdr:row>5</xdr:row>
      <xdr:rowOff>76200</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flipH="1">
          <a:off x="16344900" y="795704"/>
          <a:ext cx="2930" cy="25204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388328</xdr:colOff>
      <xdr:row>6</xdr:row>
      <xdr:rowOff>14653</xdr:rowOff>
    </xdr:from>
    <xdr:to>
      <xdr:col>19</xdr:col>
      <xdr:colOff>390525</xdr:colOff>
      <xdr:row>10</xdr:row>
      <xdr:rowOff>152400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6333178" y="1176703"/>
          <a:ext cx="2197" cy="899747"/>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48388</xdr:colOff>
      <xdr:row>5</xdr:row>
      <xdr:rowOff>74521</xdr:rowOff>
    </xdr:from>
    <xdr:to>
      <xdr:col>15</xdr:col>
      <xdr:colOff>569820</xdr:colOff>
      <xdr:row>10</xdr:row>
      <xdr:rowOff>152401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059538" y="1046071"/>
          <a:ext cx="521432" cy="10303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371719</xdr:colOff>
      <xdr:row>4</xdr:row>
      <xdr:rowOff>1221</xdr:rowOff>
    </xdr:from>
    <xdr:to>
      <xdr:col>16</xdr:col>
      <xdr:colOff>381000</xdr:colOff>
      <xdr:row>5</xdr:row>
      <xdr:rowOff>57150</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4182969" y="782271"/>
          <a:ext cx="9281" cy="2464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374406</xdr:colOff>
      <xdr:row>6</xdr:row>
      <xdr:rowOff>55684</xdr:rowOff>
    </xdr:from>
    <xdr:to>
      <xdr:col>16</xdr:col>
      <xdr:colOff>381000</xdr:colOff>
      <xdr:row>11</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4185656" y="1217734"/>
          <a:ext cx="6594" cy="8968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40</xdr:col>
      <xdr:colOff>381000</xdr:colOff>
      <xdr:row>0</xdr:row>
      <xdr:rowOff>311728</xdr:rowOff>
    </xdr:from>
    <xdr:to>
      <xdr:col>59</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44823</xdr:colOff>
      <xdr:row>2</xdr:row>
      <xdr:rowOff>56029</xdr:rowOff>
    </xdr:from>
    <xdr:to>
      <xdr:col>14</xdr:col>
      <xdr:colOff>1042147</xdr:colOff>
      <xdr:row>8</xdr:row>
      <xdr:rowOff>336176</xdr:rowOff>
    </xdr:to>
    <xdr:pic>
      <xdr:nvPicPr>
        <xdr:cNvPr id="2" name="Picture 1">
          <a:extLst>
            <a:ext uri="{FF2B5EF4-FFF2-40B4-BE49-F238E27FC236}">
              <a16:creationId xmlns:a16="http://schemas.microsoft.com/office/drawing/2014/main" id="{A01CD31D-55AA-C204-38C7-31B067BC5430}"/>
            </a:ext>
          </a:extLst>
        </xdr:cNvPr>
        <xdr:cNvPicPr>
          <a:picLocks noChangeAspect="1"/>
        </xdr:cNvPicPr>
      </xdr:nvPicPr>
      <xdr:blipFill>
        <a:blip xmlns:r="http://schemas.openxmlformats.org/officeDocument/2006/relationships" r:embed="rId1"/>
        <a:stretch>
          <a:fillRect/>
        </a:stretch>
      </xdr:blipFill>
      <xdr:spPr>
        <a:xfrm>
          <a:off x="11172264" y="1042147"/>
          <a:ext cx="4224618" cy="2700617"/>
        </a:xfrm>
        <a:prstGeom prst="rect">
          <a:avLst/>
        </a:prstGeom>
      </xdr:spPr>
    </xdr:pic>
    <xdr:clientData/>
  </xdr:twoCellAnchor>
  <xdr:twoCellAnchor>
    <xdr:from>
      <xdr:col>11</xdr:col>
      <xdr:colOff>42184</xdr:colOff>
      <xdr:row>12</xdr:row>
      <xdr:rowOff>46976</xdr:rowOff>
    </xdr:from>
    <xdr:to>
      <xdr:col>14</xdr:col>
      <xdr:colOff>1170971</xdr:colOff>
      <xdr:row>26</xdr:row>
      <xdr:rowOff>176181</xdr:rowOff>
    </xdr:to>
    <xdr:grpSp>
      <xdr:nvGrpSpPr>
        <xdr:cNvPr id="6" name="Group 5">
          <a:extLst>
            <a:ext uri="{FF2B5EF4-FFF2-40B4-BE49-F238E27FC236}">
              <a16:creationId xmlns:a16="http://schemas.microsoft.com/office/drawing/2014/main" id="{9B319A55-8F67-E202-3283-CD5AB7982FE0}"/>
            </a:ext>
          </a:extLst>
        </xdr:cNvPr>
        <xdr:cNvGrpSpPr/>
      </xdr:nvGrpSpPr>
      <xdr:grpSpPr>
        <a:xfrm>
          <a:off x="11493351" y="4936476"/>
          <a:ext cx="4430787" cy="5611372"/>
          <a:chOff x="11467422" y="4976164"/>
          <a:chExt cx="4443487" cy="5663230"/>
        </a:xfrm>
      </xdr:grpSpPr>
      <xdr:pic>
        <xdr:nvPicPr>
          <xdr:cNvPr id="4" name="Picture 3">
            <a:extLst>
              <a:ext uri="{FF2B5EF4-FFF2-40B4-BE49-F238E27FC236}">
                <a16:creationId xmlns:a16="http://schemas.microsoft.com/office/drawing/2014/main" id="{0DB071E9-C3C6-942F-BE90-0F76B2A502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467422" y="4976164"/>
            <a:ext cx="4443487" cy="5663230"/>
          </a:xfrm>
          <a:prstGeom prst="rect">
            <a:avLst/>
          </a:prstGeom>
        </xdr:spPr>
      </xdr:pic>
      <xdr:pic>
        <xdr:nvPicPr>
          <xdr:cNvPr id="5" name="Picture 4">
            <a:extLst>
              <a:ext uri="{FF2B5EF4-FFF2-40B4-BE49-F238E27FC236}">
                <a16:creationId xmlns:a16="http://schemas.microsoft.com/office/drawing/2014/main" id="{BA38FB9F-D5E6-1E8F-5D84-EBEA73500A01}"/>
              </a:ext>
            </a:extLst>
          </xdr:cNvPr>
          <xdr:cNvPicPr>
            <a:picLocks noChangeAspect="1"/>
          </xdr:cNvPicPr>
        </xdr:nvPicPr>
        <xdr:blipFill>
          <a:blip xmlns:r="http://schemas.openxmlformats.org/officeDocument/2006/relationships" r:embed="rId3"/>
          <a:stretch>
            <a:fillRect/>
          </a:stretch>
        </xdr:blipFill>
        <xdr:spPr>
          <a:xfrm>
            <a:off x="14343454" y="9441193"/>
            <a:ext cx="491734" cy="90028"/>
          </a:xfrm>
          <a:prstGeom prst="rect">
            <a:avLst/>
          </a:prstGeom>
        </xdr:spPr>
      </xdr:pic>
    </xdr:grpSp>
    <xdr:clientData/>
  </xdr:twoCellAnchor>
  <xdr:twoCellAnchor>
    <xdr:from>
      <xdr:col>13</xdr:col>
      <xdr:colOff>706214</xdr:colOff>
      <xdr:row>25</xdr:row>
      <xdr:rowOff>221147</xdr:rowOff>
    </xdr:from>
    <xdr:to>
      <xdr:col>14</xdr:col>
      <xdr:colOff>89412</xdr:colOff>
      <xdr:row>25</xdr:row>
      <xdr:rowOff>310418</xdr:rowOff>
    </xdr:to>
    <xdr:pic>
      <xdr:nvPicPr>
        <xdr:cNvPr id="3" name="Picture 2">
          <a:extLst>
            <a:ext uri="{FF2B5EF4-FFF2-40B4-BE49-F238E27FC236}">
              <a16:creationId xmlns:a16="http://schemas.microsoft.com/office/drawing/2014/main" id="{611EFA3E-8BA9-4EF7-8AC5-9A5E64E112AD}"/>
            </a:ext>
          </a:extLst>
        </xdr:cNvPr>
        <xdr:cNvPicPr>
          <a:picLocks noChangeAspect="1"/>
        </xdr:cNvPicPr>
      </xdr:nvPicPr>
      <xdr:blipFill>
        <a:blip xmlns:r="http://schemas.openxmlformats.org/officeDocument/2006/relationships" r:embed="rId3"/>
        <a:stretch>
          <a:fillRect/>
        </a:stretch>
      </xdr:blipFill>
      <xdr:spPr>
        <a:xfrm>
          <a:off x="14367785" y="10203347"/>
          <a:ext cx="493541" cy="892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a\Desktop\Hail%20Fire%20Station%20Project\Reports\HAL1-05-007-JAS-TS0-0-DCM-WPR-027%20(16%20Sep%202024).xlsx" TargetMode="External"/><Relationship Id="rId1" Type="http://schemas.openxmlformats.org/officeDocument/2006/relationships/externalLinkPath" Target="https://jasarapmc-my.sharepoint.com/Users/a/Desktop/Hail%20Fire%20Station%20Project/Reports/HAL1-05-007-JAS-TS0-0-DCM-WPR-027%20(16%20Sep%20202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Users\a\Desktop\Hail%20Fire%20Station%20Project\Reports\Weekly%20Report\HAL1-05-007-JAS-TS0-0-DCM-WPR-027%20(10%20Sep%202024).xlsx" TargetMode="External"/><Relationship Id="rId1" Type="http://schemas.openxmlformats.org/officeDocument/2006/relationships/externalLinkPath" Target="https://jasarapmc-my.sharepoint.com/Users/a/Desktop/Hail%20Fire%20Station%20Project/Reports/Weekly%20Report/HAL1-05-007-JAS-TS0-0-DCM-WPR-027%20(10%20Sep%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XV10017"/>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Work Type"/>
      <sheetName val="GPL Revenu Update"/>
      <sheetName val="DO NOT TOUCH"/>
      <sheetName val="Service Type"/>
      <sheetName val="Contract Division"/>
      <sheetName val="SubContract Type"/>
      <sheetName val="UOM"/>
      <sheetName val="GFA_HQ_Building21"/>
      <sheetName val="GFA_Conference20"/>
      <sheetName val="BQ_External20"/>
      <sheetName val="StattCo_yCharges19"/>
      <sheetName val="Penthouse_Apartment19"/>
      <sheetName val="LABOUR_HISTOGRAM20"/>
      <sheetName val="Raw_Data19"/>
      <sheetName val="Chiet_tinh_dz2219"/>
      <sheetName val="Chiet_tinh_dz3519"/>
      <sheetName val="CT_Thang_Mo19"/>
      <sheetName val="Lab_Cum_Hist19"/>
      <sheetName val="Graph_Data_(DO_NOT_PRINT)19"/>
      <sheetName val="@risk_rents_and_incentives19"/>
      <sheetName val="Car_park_lease19"/>
      <sheetName val="Net_rent_analysis19"/>
      <sheetName val="Poz-1_19"/>
      <sheetName val="CT__PL18"/>
      <sheetName val="Projet,_methodes_&amp;_couts18"/>
      <sheetName val="Risques_majeurs_&amp;_Frais_Ind_18"/>
      <sheetName val="LEVEL_SHEET19"/>
      <sheetName val="SPT_vs_PHI19"/>
      <sheetName val="Bill_No__219"/>
      <sheetName val="budget_summary_(2)18"/>
      <sheetName val="Budget_Analysis_Summary18"/>
      <sheetName val="Customize_Your_Invoice19"/>
      <sheetName val="HVAC_BoQ19"/>
      <sheetName val="FOL_-_Bar19"/>
      <sheetName val="Tender_Summary19"/>
      <sheetName val="Insurance_Ext19"/>
      <sheetName val="intr_stool_brkup18"/>
      <sheetName val="Bill_217"/>
      <sheetName val="Body_Sheet18"/>
      <sheetName val="1_0_Executive_Summary18"/>
      <sheetName val="Top_sheet18"/>
      <sheetName val="WITHOUT_C&amp;I_PROFIT_(3)14"/>
      <sheetName val="VALVE_CHAMBERS11"/>
      <sheetName val="Fire_Hydrants11"/>
      <sheetName val="B_GATE_VALVE11"/>
      <sheetName val="Sub_G1_Fire11"/>
      <sheetName val="Sub_G12_Fire11"/>
      <sheetName val="Bill_116"/>
      <sheetName val="Bill_316"/>
      <sheetName val="Bill_416"/>
      <sheetName val="Bill_516"/>
      <sheetName val="Bill_616"/>
      <sheetName val="Bill_716"/>
      <sheetName val="POWER_ASSUMPTIONS15"/>
      <sheetName val="Ap_A16"/>
      <sheetName val="Invoice_Summary15"/>
      <sheetName val="SHOPLIST_xls15"/>
      <sheetName val="beam-reinft-IIInd_floor15"/>
      <sheetName val="beam-reinft-machine_rm15"/>
      <sheetName val="Civil_Boq14"/>
      <sheetName val="2_Div_14_16"/>
      <sheetName val="Dubai_golf15"/>
      <sheetName val="PROJECT_BRIEF16"/>
      <sheetName val="C_(3)16"/>
      <sheetName val="Activity_List14"/>
      <sheetName val="Softscape_Buildup14"/>
      <sheetName val="Mat'l_Rate14"/>
      <sheetName val="BILL_COV12"/>
      <sheetName val="Ra__stair12"/>
      <sheetName val="HIRED_LABOUR_CODE12"/>
      <sheetName val="PA-_Consutant_12"/>
      <sheetName val="foot-slab_reinft12"/>
      <sheetName val="DETAILED__BOQ12"/>
      <sheetName val="M-Book_for_Conc12"/>
      <sheetName val="M-Book_for_FW12"/>
      <sheetName val="Materials_Cost(PCC)11"/>
      <sheetName val="India_F&amp;S_Template11"/>
      <sheetName val="IO_LIST11"/>
      <sheetName val="Material_11"/>
      <sheetName val="Quote_Sheet11"/>
      <sheetName val="Day_work11"/>
      <sheetName val="CHART_OF_ACCOUNTS10"/>
      <sheetName val="B185-B-9_110"/>
      <sheetName val="B185-B-9_210"/>
      <sheetName val="BOQ_Direct_selling_cost11"/>
      <sheetName val="E-Bill_No_6_A-O10"/>
      <sheetName val="B09_110"/>
      <sheetName val="PMWeb_data10"/>
      <sheetName val="SS_MH10"/>
      <sheetName val="Eq__Mobilization10"/>
      <sheetName val="w't_table9"/>
      <sheetName val="Working_for_RCC10"/>
      <sheetName val="Gra¦)VW_U"/>
      <sheetName val="/VWVU))tÏØ0__"/>
      <sheetName val="/VWVU))tÏØ0  "/>
      <sheetName val="GPL_Revenu_Update6"/>
      <sheetName val="DO_NOT_TOUCH6"/>
      <sheetName val="Work_Type6"/>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PointNo_59"/>
      <sheetName val="Service_Type"/>
      <sheetName val="Contract_Division"/>
      <sheetName val="SubContract_Type"/>
      <sheetName val="MEP"/>
      <sheetName val="IRR"/>
      <sheetName val="_Estimate__"/>
      <sheetName val="Z-_GENERAL_PRICE_SUMMARY2"/>
      <sheetName val="Equip_"/>
      <sheetName val="Book1"/>
      <sheetName val="6_2_Floor_Finishes"/>
      <sheetName val="Div_07_Thermal_&amp;_Moisture"/>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Division_229"/>
      <sheetName val="Division3"/>
      <sheetName val="Division_49"/>
      <sheetName val="Division_59"/>
      <sheetName val="Division_69"/>
      <sheetName val="Division_79"/>
      <sheetName val="Division_89"/>
      <sheetName val="Division_99"/>
      <sheetName val="Division_109"/>
      <sheetName val="Division11"/>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SUM"/>
      <sheetName val="Material_List_9"/>
      <sheetName val="2_2)Revised_Cash_Flow9"/>
      <sheetName val="입찰내역_발주처_양식9"/>
      <sheetName val="LIST_DO_NOT_REMOVE8"/>
      <sheetName val="Index_List9"/>
      <sheetName val="Type_List9"/>
      <sheetName val="File_Types9"/>
      <sheetName val="SIEMENS"/>
      <sheetName val="Prices"/>
      <sheetName val="Rate_summary6"/>
      <sheetName val="#REF!"/>
      <sheetName val="SW-TEO"/>
      <sheetName val="科目余额表正式"/>
      <sheetName val="Quantity"/>
      <sheetName val="??-BLDG"/>
      <sheetName val="PNT-QUOT-#3"/>
      <sheetName val="COAT&amp;WRAP-QIOT-#3"/>
      <sheetName val="ml"/>
      <sheetName val="Gr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VWVU))tÏØ0__9"/>
      <sheetName val="Employee_List7"/>
      <sheetName val="B6_2_8"/>
      <sheetName val="PointNo_5"/>
      <sheetName val="w't_table"/>
      <sheetName val="Elemental_Buildup"/>
      <sheetName val="Earthwork"/>
      <sheetName val="GIAVLIEU"/>
      <sheetName val="Project_Cost_Breakdown7"/>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_lightconc-II11"/>
      <sheetName val="final_abstract11"/>
      <sheetName val="GRSummary"/>
      <sheetName val="Summary_of_Work7"/>
      <sheetName val="Chiet_t9"/>
      <sheetName val="Staffing_and_Rates_IA9"/>
      <sheetName val="VCH-SLC"/>
      <sheetName val="Item-_Compact7"/>
      <sheetName val="Supplier"/>
      <sheetName val="E_&amp;_R7"/>
      <sheetName val="Рабочий_лист6"/>
      <sheetName val="ФМ"/>
      <sheetName val="Сравнение"/>
      <sheetName val="References"/>
      <sheetName val="Labour_&amp;_Plant6"/>
      <sheetName val="_x005f_x0000__x005f_x0000__x005f_x0000__x005f_x0000__x0"/>
      <sheetName val="Staff_Acco_7"/>
      <sheetName val="TBAL9697_-group_wise__sdpl7"/>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입찰내역_발주처_양식"/>
      <sheetName val="Material_List_"/>
      <sheetName val="SITE_WORK6"/>
      <sheetName val="d-safe_DELUXE6"/>
      <sheetName val="Old"/>
      <sheetName val="Elemental_Buildup1"/>
      <sheetName val="PointNo_51"/>
      <sheetName val="B6_2_"/>
      <sheetName val="LIST_DO_NOT_REMOVE"/>
      <sheetName val="Table"/>
      <sheetName val="70_x005f_x0000_,/0_x005f_x0000_s«_x005f_x0008_i_x"/>
      <sheetName val="Back_up6"/>
      <sheetName val="%"/>
      <sheetName val="Sub_G1_Five"/>
      <sheetName val="BG"/>
      <sheetName val="RAB_AR&amp;STR6"/>
      <sheetName val="Data_Validation"/>
      <sheetName val="__-BLDG"/>
      <sheetName val="TOSHIBA-Structure"/>
      <sheetName val="NKC6"/>
      <sheetName val="Div26_-_Elect"/>
      <sheetName val="CHUNG_CU_CARRILON"/>
      <sheetName val="[SHOPLIST_xls][SHOPLIST_xls]70"/>
      <sheetName val="[SHOPLIST_xls][SHOPLIST_xls]706"/>
      <sheetName val="Geneí¬_i_0_"/>
      <sheetName val="70,/0s«_iÆø_í¬_i"/>
      <sheetName val="Risk_Breakdown_Structure5"/>
      <sheetName val="Lookup"/>
      <sheetName val="Header"/>
      <sheetName val="Map"/>
      <sheetName val="Annex_1_Sect_3a7"/>
      <sheetName val="Annex_1_Sect_3a_17"/>
      <sheetName val="Annex_1_Sect_3b7"/>
      <sheetName val="Annex_1_Sect_3c7"/>
      <sheetName val="HOURLY_RATES7"/>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train_cash6"/>
      <sheetName val="accom_cash6"/>
      <sheetName val="ConferenceCentre옰ʒ䄂ʒ鵠ʐ䄂ʒ"/>
      <sheetName val="Geneí¬i_x0"/>
      <sheetName val="70,_0s«i_x"/>
      <sheetName val="_x0"/>
      <sheetName val="INDIGINEOUS_ITEMS_6"/>
      <sheetName val="office"/>
      <sheetName val="Lab"/>
      <sheetName val="Mall_waterproofing6"/>
      <sheetName val="MSCP_waterproofing6"/>
      <sheetName val="-----------------"/>
      <sheetName val="PT_141-_Site_A_Landscape6"/>
      <sheetName val="Materials_Cost(PCC)3"/>
      <sheetName val="India_F&amp;S_Template3"/>
      <sheetName val="IO_LIST3"/>
      <sheetName val="Material_3"/>
      <sheetName val="Quote_Sheet3"/>
      <sheetName val="Day_work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70,_0s«iÆøí¬i"/>
      <sheetName val="Duct_Accesories6"/>
      <sheetName val="ConferenceCentre_옰ʒ䄂ʒ鵠ʐ䄂ʒ閐̐䄂ʒ蕈̐"/>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CHART_OF_ACCOUNTS2"/>
      <sheetName val="E-Bill_No_6_A-O2"/>
      <sheetName val="B185-B-9_12"/>
      <sheetName val="B185-B-9_22"/>
      <sheetName val="B09_12"/>
      <sheetName val="BOQ_Direct_selling_cost2"/>
      <sheetName val="PMWeb_data2"/>
      <sheetName val="SS_MH2"/>
      <sheetName val="Eq__Mobilization2"/>
      <sheetName val="w't_table2"/>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Summary_of_Work"/>
      <sheetName val="Employee_List"/>
      <sheetName val="/VWVU))tÏØ0__1"/>
      <sheetName val="Staff_Acco_"/>
      <sheetName val="TBAL9697_-group_wise__sdpl"/>
      <sheetName val="ConferenceCentre?옰ʒ䄂ʒ鵠ʐ䄂ʒ閐̐脭め"/>
      <sheetName val="[SHOPLIST_xls]70,/0s«iÆøí¬"/>
      <sheetName val="[SHOPLIST_xls]70,/0s«iÆøí¬i6"/>
      <sheetName val="MA"/>
      <sheetName val="Rebars"/>
      <sheetName val="????_???_??6"/>
      <sheetName val="200205C"/>
      <sheetName val="Headings"/>
      <sheetName val="Selections"/>
      <sheetName val="Common_Variables6"/>
      <sheetName val="Definition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SHOPLIST_xls]/VWVU))"/>
      <sheetName val="[SHOPLIST_xls][SHOPLIST_xls]/VW"/>
      <sheetName val="dv_info"/>
      <sheetName val="[SHOPLIST_xls][SHOPLIST_xls][S1"/>
      <sheetName val="[SHOPLIST_xls]70,/0s«_iÆø_í¬"/>
      <sheetName val="Resumo_Empreitadas2"/>
      <sheetName val="Geneí¬i???0_"/>
      <sheetName val="70?,/0?s«i?Æøí¬i?"/>
      <sheetName val="????????"/>
      <sheetName val="Geneí¬i___0_"/>
      <sheetName val="70_,_0_s«i_Æøí¬i_"/>
      <sheetName val="________"/>
      <sheetName val="%_prog_figs_-u5_and_total2"/>
      <sheetName val="rc01"/>
      <sheetName val="ConferenceCentre_x005f_x0000_옰ʒ"/>
      <sheetName val="70_x005f_x0000_,_0_x005f_x0000_"/>
      <sheetName val="Gra¦)_x0"/>
      <sheetName val="_VWVU)_x"/>
      <sheetName val="_VW"/>
      <sheetName val="_VWVU))tÏØ0__3"/>
      <sheetName val="_VWVU))tÏØ0__"/>
      <sheetName val="_x005f_x0000__x005f_x0000__x005"/>
      <sheetName val="Geneí¬_x005f_x0008_i_x000"/>
      <sheetName val="PTS-1"/>
      <sheetName val="Geneí¬_i5"/>
      <sheetName val="COSTING"/>
      <sheetName val="Ave_wtd_rates6"/>
      <sheetName val="Debits_as_on_12_04_086"/>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_6"/>
      <sheetName val="Progress"/>
      <sheetName val="R20_R30_work"/>
      <sheetName val="FORM7"/>
      <sheetName val="TRIAL_BALANCE6"/>
      <sheetName val="Intro"/>
      <sheetName val="TESİSAT"/>
      <sheetName val="PROJECT_BRIEF(EX_NEW)6"/>
      <sheetName val="Sheet7"/>
      <sheetName val="AREA_OF_APPLICATION5"/>
      <sheetName val="Steel"/>
      <sheetName val="做法表"/>
      <sheetName val="_SHOPLIST_xls_70"/>
      <sheetName val="_SHOPLIST_xls_70,_0s«iÆøí¬i"/>
      <sheetName val="工程量"/>
      <sheetName val="主材价格"/>
      <sheetName val="_SHOPLIST_xls__SHOPLIST_xls_70"/>
      <sheetName val="_SHOPLIST_xls__SHOPLIST_xls_70,"/>
      <sheetName val="ConferenceCentre옰ʒ"/>
      <sheetName val="70,_0"/>
      <sheetName val="_x005"/>
      <sheetName val="Geneí¬i_x000"/>
      <sheetName val="各楼量单项组价及与DAR单价对比"/>
      <sheetName val="70_,_0_s«i_Æøí¬_x"/>
      <sheetName val="_SHOPLIST_xls__SHOPLIST_xls_70_"/>
      <sheetName val="SRC-B3U2"/>
      <sheetName val="공문"/>
      <sheetName val="[SHOPLIST_xls]701"/>
      <sheetName val="[SHOPLIST_xls]/VW1"/>
      <sheetName val="[SHOPLIST_xls]/VWVU))tÏØ0__2"/>
      <sheetName val="[SHOPLIST_xls]/VWVU))tÏØ0__3"/>
      <sheetName val="[SHOPLIST_xls]/VWVU))tÏØ0__11"/>
      <sheetName val="Projects"/>
      <sheetName val="Source"/>
      <sheetName val="Home"/>
      <sheetName val="instructions"/>
      <sheetName val="INDEX"/>
      <sheetName val="LIST_DO_NOT_REMOVE1"/>
      <sheetName val="Project_Cost_Breakdown"/>
      <sheetName val="B6_2_1"/>
      <sheetName val="Annex_1_Sect_3a"/>
      <sheetName val="Annex_1_Sect_3a_1"/>
      <sheetName val="Annex_1_Sect_3b"/>
      <sheetName val="Annex_1_Sect_3c"/>
      <sheetName val="HOURLY_RATES"/>
      <sheetName val="Item-_Compact"/>
      <sheetName val="Floor_Box_3"/>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Coding"/>
      <sheetName val="Vendors"/>
      <sheetName val="GPL_Revenu_Update"/>
      <sheetName val="DO_NOT_TOUCH"/>
      <sheetName val="Work_Typ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d-safe_DELUXE"/>
      <sheetName val="Back_up"/>
      <sheetName val="INDIGINEOUS_ITEMS_"/>
      <sheetName val="Mall_waterproofing"/>
      <sheetName val="MSCP_waterproofing"/>
      <sheetName val="Duct_Accesories"/>
      <sheetName val="????_???_??"/>
      <sheetName val="train_cash"/>
      <sheetName val="accom_cash"/>
      <sheetName val="[SHOPLIST_xls][SHOPLIST_xls]707"/>
      <sheetName val="steel_total5"/>
      <sheetName val="ELE_BOQ5"/>
      <sheetName val="FORM5"/>
      <sheetName val="analysis"/>
      <sheetName val="calculation_LC"/>
      <sheetName val="Internet"/>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Common_Variables"/>
      <sheetName val="Labour_&amp;_Plant"/>
      <sheetName val="Ave_wtd_rates"/>
      <sheetName val="Debits_as_on_12_04_08"/>
      <sheetName val="STAFFSCHED_"/>
      <sheetName val="TRIAL_BALANCE"/>
      <sheetName val="C1ㅇ"/>
      <sheetName val="superseded"/>
      <sheetName val="Risk_Breakdown_Structure"/>
      <sheetName val="Equipment_Rates1"/>
      <sheetName val="CostPlan"/>
      <sheetName val="Database"/>
      <sheetName val="1-G1"/>
      <sheetName val="Payment"/>
      <sheetName val="Input"/>
      <sheetName val="PPA_Summary2"/>
      <sheetName val="Interior"/>
      <sheetName val="Mix_Design2"/>
      <sheetName val="std-rates"/>
      <sheetName val="Cashflow_projection1"/>
      <sheetName val="11"/>
      <sheetName val="Architect"/>
      <sheetName val="Bill_10"/>
      <sheetName val="70,"/>
      <sheetName val="[SHOPLIST_xls]70,1"/>
      <sheetName val="Base_BM-rebar1"/>
      <sheetName val="Materials_1"/>
      <sheetName val="Labour"/>
      <sheetName val="MAchinery(R1)"/>
      <sheetName val="[SHOPLIST_xls]70,/0s«iÆøí¬i"/>
      <sheetName val="Z-_GENERAL_PRICE_SUMMARY"/>
      <sheetName val="Confidential"/>
      <sheetName val="Summ"/>
      <sheetName val="Final"/>
      <sheetName val="opstat"/>
      <sheetName val="costs"/>
      <sheetName val="Auswahl"/>
      <sheetName val="Areas_with_SF"/>
      <sheetName val="Area_Breakdown_PER_LEVEL_LINK"/>
      <sheetName val="Lagerhalle"/>
      <sheetName val="Basisdaten"/>
      <sheetName val="CF_Input"/>
      <sheetName val="Certificates"/>
      <sheetName val="DATA_INPUT"/>
      <sheetName val="Vordruck-Nr__7_1_3_D"/>
      <sheetName val="Ersatzteile"/>
      <sheetName val="A"/>
      <sheetName val="C"/>
      <sheetName val="D"/>
      <sheetName val="E"/>
      <sheetName val="G"/>
      <sheetName val="H"/>
      <sheetName val="I"/>
      <sheetName val="K"/>
      <sheetName val="L"/>
      <sheetName val="M"/>
      <sheetName val="N"/>
      <sheetName val="O"/>
      <sheetName val="T"/>
      <sheetName val="U"/>
      <sheetName val="M&amp;A_D"/>
      <sheetName val="M&amp;A_E"/>
      <sheetName val="M&amp;A_G"/>
      <sheetName val="금융비용"/>
      <sheetName val="AC"/>
      <sheetName val="PROJECT_BRIEF(EX_NEW)"/>
      <sheetName val="PNTEXT"/>
      <sheetName val="Data_I_(2)"/>
      <sheetName val="rEFERENCES_"/>
      <sheetName val="DIV2"/>
      <sheetName val="DIV3"/>
      <sheetName val="DIV4"/>
      <sheetName val="DIV7"/>
      <sheetName val="DIV9"/>
      <sheetName val="KAP-2_C1_ALBAHA_GRID_POINT_NGL"/>
      <sheetName val="A1-Continuous"/>
      <sheetName val="Equip"/>
      <sheetName val="Food"/>
      <sheetName val="E_H_-_H__W_P_1"/>
      <sheetName val="E__H__Treatment_for_pile_cap1"/>
      <sheetName val="Site_Dev_BOQ1"/>
      <sheetName val="Hic_150EOffice"/>
      <sheetName val="Results"/>
      <sheetName val="door"/>
      <sheetName val="window"/>
      <sheetName val="Dropdowns"/>
      <sheetName val="BLOCK-A_(MEA_SHEET)"/>
      <sheetName val="BOQp4"/>
      <sheetName val="ￒlￒmￒnￒaￒSￒmￒaￒy"/>
      <sheetName val="PRJ_DATA"/>
      <sheetName val="Rates"/>
      <sheetName val="1_2_Staff_Schedule1"/>
      <sheetName val="Labour_Costs"/>
      <sheetName val="CSC"/>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_Sheet"/>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AREA_OF_APPLICATION"/>
      <sheetName val="allowances"/>
      <sheetName val="tender_allowances"/>
      <sheetName val="_Summary_BKG_034"/>
      <sheetName val="BILL_3R"/>
      <sheetName val="anti-termite"/>
      <sheetName val="sheet6"/>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DATI_CONS"/>
      <sheetName val="2F_회의실견적(5_14_일대)"/>
      <sheetName val="_HIT-&gt;HMC_견적(3900)"/>
      <sheetName val="Ewaan_Show_Kitchen_(2)"/>
      <sheetName val="Cash_Flow_Working"/>
      <sheetName val="ACC"/>
      <sheetName val="Appendix_B"/>
      <sheetName val="Form_61"/>
      <sheetName val="gen"/>
      <sheetName val="Agenda"/>
      <sheetName val="Risks&amp;issues"/>
      <sheetName val="IMS_RiskAssess"/>
      <sheetName val="Risk_Register1"/>
      <sheetName val="ROAE"/>
      <sheetName val="Revised_Front_Page1"/>
      <sheetName val="Diff_Run01&amp;Run021"/>
      <sheetName val="ProvSums"/>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BaseWeight"/>
      <sheetName val="VIABILITY"/>
      <sheetName val="Rate_analysis11"/>
      <sheetName val="Material&amp;equipment"/>
      <sheetName val="Cost_Heading"/>
      <sheetName val="MN_T_B_"/>
      <sheetName val="COMPLEXALL"/>
      <sheetName val="1_2_Staff_Schedule"/>
      <sheetName val="Attach_4-18"/>
      <sheetName val="TTL"/>
      <sheetName val="Project"/>
      <sheetName val="PRICE_INFO"/>
      <sheetName val="RC_SUMMARY"/>
      <sheetName val="LABOUR_PRODUCTIVITY-TAV"/>
      <sheetName val="MATERIAL_PRICES"/>
      <sheetName val="Floor_Box_"/>
      <sheetName val="Floor_Box_1"/>
      <sheetName val="Base_Data"/>
      <sheetName val="P-100_MRF_DB_R1"/>
      <sheetName val="STAIR-A"/>
      <sheetName val="B1"/>
      <sheetName val="[SHOPLIST_xls]/VWVU))tÏØ0__21"/>
      <sheetName val="SO"/>
      <sheetName val="Equipment_Rates"/>
      <sheetName val="D_&amp;_W_sizes"/>
      <sheetName val="DetEst"/>
      <sheetName val="SOPMA_DD"/>
      <sheetName val="Estimation"/>
      <sheetName val="RMOPS"/>
      <sheetName val="Finansal_tamamlanma_Eğrisi"/>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_05"/>
      <sheetName val="April_05"/>
      <sheetName val="Aug_05"/>
      <sheetName val="July_05"/>
      <sheetName val="June_05"/>
      <sheetName val="Nov_05"/>
      <sheetName val="Oct_05"/>
      <sheetName val="Sep_05"/>
      <sheetName val="%_prog_figs_-u5_and_total"/>
      <sheetName val="_VWVU))tÏØ0__1"/>
      <sheetName val="PPA_Summary"/>
      <sheetName val="Base_BM-rebar"/>
      <sheetName val="[SHOPLIST_xls]70"/>
      <sheetName val="[SHOPLIST_xls]70,"/>
      <sheetName val="70,/0s«i_x"/>
      <sheetName val="[SHOPLIST_xls][SHOPLIST_xls]708"/>
      <sheetName val="Qtys_ZamZam_(Del__before)"/>
      <sheetName val="Qtys_Relocation_(Del_before)"/>
      <sheetName val="_Qtys_Sub_&amp;_Tents_(Del__before)"/>
      <sheetName val="Qtys__Signages_(Del__before)"/>
      <sheetName val="Qtys_Temporary_Passages_(Del)"/>
      <sheetName val="_Qtys_Ser__Rooms_(Del_before)"/>
      <sheetName val="Trade_Summary"/>
      <sheetName val="Sheet_Index"/>
      <sheetName val="[SHOPLIST_xls]/VWVU))tÏØ0__31"/>
      <sheetName val="[SHOPLIST_xls]70,/0s«_iÆø_í¬_i"/>
      <sheetName val="[SHOPLIST_xls]70?,/0?s«i?Æøí¬i?"/>
      <sheetName val="[SHOPLIST_xls]/VWVU))tÏØ0__4"/>
      <sheetName val="BOQ_(2)"/>
      <sheetName val="Names"/>
      <sheetName val="LABOUR_RATE"/>
      <sheetName val="Material_Rate"/>
      <sheetName val="Labor_abs-PW"/>
      <sheetName val="Labor_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_Results_"/>
      <sheetName val="Cashflow"/>
      <sheetName val="RA"/>
      <sheetName val="grid"/>
      <sheetName val="para"/>
      <sheetName val="kppl_pl"/>
      <sheetName val="Basic_Rates"/>
      <sheetName val="Flight-1"/>
      <sheetName val="2_Plex"/>
      <sheetName val="Sheet1_(2)"/>
      <sheetName val="4_Plex"/>
      <sheetName val="6_Plex_"/>
      <sheetName val="Detailed_Summary"/>
      <sheetName val="Sheet1_(3)"/>
      <sheetName val="Sheet1_(4)"/>
      <sheetName val="Print"/>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Mix_Design"/>
      <sheetName val="Dash_board"/>
      <sheetName val="Config-C"/>
      <sheetName val="Service"/>
      <sheetName val="PB"/>
      <sheetName val="AREAS"/>
      <sheetName val="Labour_Rate_"/>
      <sheetName val="(M+L)"/>
      <sheetName val="Names&amp;Cases"/>
      <sheetName val="Tables"/>
      <sheetName val="Calculations"/>
      <sheetName val="GS"/>
      <sheetName val="1_-_Main_Building"/>
      <sheetName val="1_-_Summary"/>
      <sheetName val="2_-_Landscaping_Works"/>
      <sheetName val="2_-_Summary"/>
      <sheetName val="4_-_Bldg_Infra"/>
      <sheetName val="4_-_Summary"/>
      <sheetName val="[SHOPLIST_xls]/VW"/>
      <sheetName val="[SHOPLIST_xls]/VWVU))tÏØ0__"/>
      <sheetName val="[SHOPLIST_xls]/VWVU))tÏØ0__1"/>
      <sheetName val="Materials_"/>
      <sheetName val="Asset_Allocation_(CR)"/>
      <sheetName val="Project_Benchmarking"/>
      <sheetName val="Dashboard_(1)"/>
      <sheetName val="Remeasure"/>
      <sheetName val="VO_Agreed_to_Unifier_Sum"/>
      <sheetName val="VO_Not_yet_Agreed_to_Unifier"/>
      <sheetName val="VO_Anticipated_to_Unifier"/>
      <sheetName val="EW_to_Unifier"/>
      <sheetName val="Prov_Sums"/>
      <sheetName val="Claims"/>
      <sheetName val="Other_Amounts"/>
      <sheetName val="LANGUAGE"/>
      <sheetName val="precast_RC_element"/>
      <sheetName val="pile_Fabrication"/>
      <sheetName val="New_Bld"/>
      <sheetName val="BHANDUP"/>
      <sheetName val="Summary_"/>
      <sheetName val="B04-A_-_DIA_SUDEER"/>
      <sheetName val="04D_-_Tanmyat"/>
      <sheetName val="13-_B04-B_&amp;_C"/>
      <sheetName val="_SITE_09_B04-B&amp;C-AFAQ"/>
      <sheetName val="T&amp;M"/>
      <sheetName val="Det_Des"/>
      <sheetName val="PRL"/>
      <sheetName val="Report"/>
      <sheetName val="PROCTOR"/>
      <sheetName val="Status_Summary"/>
      <sheetName val="Lagoons_Breakdown_Prices"/>
      <sheetName val="Cover_HW_Z2_"/>
      <sheetName val="TOTAL_WORK"/>
      <sheetName val="part_3"/>
      <sheetName val="pile_Length_for_Easter_fence"/>
      <sheetName val="BUAs_and_Sales_Forecas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SHOPLIST_xls][SH"/>
      <sheetName val="Site_Dev_BOQ"/>
      <sheetName val=" Estimate  "/>
      <sheetName val="Z- GENERAL PRICE SUMMARY"/>
      <sheetName val="Equip."/>
      <sheetName val="6.2 Floor Finishes"/>
      <sheetName val="Div.07 Thermal &amp; Moisture"/>
      <sheetName val="Division 2"/>
      <sheetName val="Division 4"/>
      <sheetName val="Division 5"/>
      <sheetName val="Division 6"/>
      <sheetName val="Division 7"/>
      <sheetName val="Division 8"/>
      <sheetName val="Division 9"/>
      <sheetName val="Division 10"/>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입찰내역 발주처 양식"/>
      <sheetName val="LIST DO NOT REMOVE"/>
      <sheetName val="Rate summary"/>
      <sheetName val="Employee List"/>
      <sheetName val="B6.2 "/>
      <sheetName val="Project Cost Breakdown"/>
      <sheetName val="Summary of Work"/>
      <sheetName val="Item- Compact"/>
      <sheetName val="Рабочий лист"/>
      <sheetName val="Staff Acco."/>
      <sheetName val="TBAL9697 -group wise  sdpl"/>
      <sheetName val="SITE WORK"/>
      <sheetName val="d-safe DELUXE"/>
      <sheetName val="Back up"/>
      <sheetName val="RAB AR&amp;STR"/>
      <sheetName val="Data Validation"/>
      <sheetName val="Div26 - Elect"/>
      <sheetName val="CHUNG CU CARRILON"/>
      <sheetName val="[SHOPLIST.xls][SHOPLIST.xls]70_x0000_"/>
      <sheetName val="[SHOPLIST.xls][SHOPLIST.xls]70,"/>
      <sheetName val="Geneí¬ i_x0000__x0000_ _x0000_0."/>
      <sheetName val="70_x0000_,/0_x0000_s« i_x0000_Æø í¬ i_x0000_"/>
      <sheetName val="Risk Breakdown Structure"/>
      <sheetName val="Annex 1 Sect 3a"/>
      <sheetName val="Annex 1 Sect 3a.1"/>
      <sheetName val="Annex 1 Sect 3b"/>
      <sheetName val="Annex 1 Sect 3c"/>
      <sheetName val="HOURLY RATES"/>
      <sheetName val="train cash"/>
      <sheetName val="accom cash"/>
      <sheetName val="Geneí¬_x0008_i_x0000__x0000__x0"/>
      <sheetName val="70_x0000_,_0_x0000_s«_x0008_i_x"/>
      <sheetName val="_x0000__x0000__x0000__x0000__x0"/>
      <sheetName val="INDIGINEOUS ITEMS "/>
      <sheetName val="Mall waterproofing"/>
      <sheetName val="MSCP waterproofing"/>
      <sheetName val="PT 141- Site A Landscape"/>
      <sheetName val="Duct Accesories"/>
      <sheetName val="ConferenceCentre?옰ʒ䄂ʒ鵠ʐ䄂ʒ閐̐脭め_x0005__x0000_"/>
      <sheetName val="[SHOPLIST.xls]70_x0000_,/0_x0000_s«_x0008_i_x0000_Æø_x0003_í¬"/>
      <sheetName val="[SHOPLIST.xls]70,/0s«iÆøí¬i"/>
      <sheetName val="???? ??? ??"/>
      <sheetName val="Common Variables"/>
      <sheetName val="[SHOPLIST.xls]/VW_x0000_VU_x0000_)_x0000__x0000__x0000_)_x0000__x0000__x0000_"/>
      <sheetName val="[SHOPLIST.xls][SHOPLIST.xls]/VW"/>
      <sheetName val="[SHOPLIST.xls][SHOPLIST.xls][SH"/>
      <sheetName val="[SHOPLIST.xls]70_x0000_,/0_x0000_s« i_x0000_Æø í¬"/>
      <sheetName val="Resumo Empreitadas"/>
      <sheetName val="Geneí¬_x0008_i??_x0014_?0."/>
      <sheetName val="70?,/0?s«_x0008_i?Æø_x0003_í¬_x0008_i?"/>
      <sheetName val="Geneí¬_x0008_i___x0014__0."/>
      <sheetName val="70_,_0_s«_x0008_i_Æø_x0003_í¬_x0008_i_"/>
      <sheetName val="% prog figs -u5 and total"/>
      <sheetName val="Gra¦_x0004_)_x0000__x0000__x0"/>
      <sheetName val="_VW_x0000_VU_x0000_)_x0000__x"/>
      <sheetName val="_VWVU))tÏØ0  "/>
      <sheetName val="Geneí¬ i"/>
      <sheetName val="Ave.wtd.rates"/>
      <sheetName val="Debits as on 12.04.08"/>
      <sheetName val="STAFFSCHED "/>
      <sheetName val="TRIAL BALANCE"/>
      <sheetName val="PROJECT BRIEF(EX.NEW)"/>
      <sheetName val="AREA OF APPLICATION"/>
      <sheetName val="_SHOPLIST.xls_70"/>
      <sheetName val="_SHOPLIST.xls_70,_0s«iÆøí¬i"/>
      <sheetName val="_SHOPLIST.xls__SHOPLIST.xls_70"/>
      <sheetName val="_SHOPLIST.xls__SHOPLIST.xls_70,"/>
      <sheetName val="70_x0000_,_0_x0000_"/>
      <sheetName val="_x0000__x0000__x005"/>
      <sheetName val="Geneí¬_x0008_i_x000"/>
      <sheetName val="70_,_0_s«_x0008_i_Æø_x0003_í¬_x"/>
      <sheetName val="_SHOPLIST.xls__SHOPLIST.xls_70_"/>
      <sheetName val="[SHOPLIST.xls]70"/>
      <sheetName val="[SHOPLIST.xls]/VW"/>
      <sheetName val="[SHOPLIST.xls]/VWVU))tÏØ0  "/>
      <sheetName val="[SHOPLIST.xls]/VWVU))tÏØ0__"/>
      <sheetName val="[SHOPLIST.xls]/VWVU))tÏØ0__1"/>
      <sheetName val="Floor Box "/>
      <sheetName val="[SHOPLIST.xls][SHOPLIST.xls]70_"/>
      <sheetName val="steel total"/>
      <sheetName val="ELE BOQ"/>
      <sheetName val="Equipment Rates"/>
      <sheetName val="PPA Summary"/>
      <sheetName val="Mix Design"/>
      <sheetName val="Cashflow projection"/>
      <sheetName val="Bill.10"/>
      <sheetName val="ConferenceCentre?옰ʒ䄂ʒ鵠ʐ䄂ʒ閐̐脭め_x0005_"/>
      <sheetName val="[SHOPLIST.xls]70,"/>
      <sheetName val="Base BM-rebar"/>
      <sheetName val="Materials "/>
      <sheetName val="Area Breakdown PER LEVEL_LINK"/>
      <sheetName val="CF Input"/>
      <sheetName val="DATA INPUT"/>
      <sheetName val="Vordruck-Nr. 7.1.3_D"/>
      <sheetName val="M&amp;A D"/>
      <sheetName val="M&amp;A E"/>
      <sheetName val="M&amp;A G"/>
      <sheetName val="Data I (2)"/>
      <sheetName val="rEFERENCES "/>
      <sheetName val="E H - H. W.P."/>
      <sheetName val="E. H. Treatment for pile cap"/>
      <sheetName val="Site Dev BOQ"/>
      <sheetName val="BLOCK-A (MEA.SHEET)"/>
      <sheetName val="1.2 Staff Schedule"/>
      <sheetName val="Labour Costs"/>
      <sheetName val="Data Sheet"/>
      <sheetName val="tender allowances"/>
      <sheetName val=" Summary BKG 034"/>
      <sheetName val="BILL 3R"/>
      <sheetName val="2F 회의실견적(5_14 일대)"/>
      <sheetName val=" HIT-&gt;HMC 견적(3900)"/>
      <sheetName val="Ewaan Show Kitchen (2)"/>
      <sheetName val="Cash Flow Working"/>
      <sheetName val="Appendix B"/>
      <sheetName val="Form 6"/>
      <sheetName val="Risk Register"/>
      <sheetName val="Revised Front Page"/>
      <sheetName val="Diff Run01&amp;Run02"/>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Cost Heading"/>
      <sheetName val="MN T.B."/>
      <sheetName val="Attach 4-18"/>
      <sheetName val="PRICE INFO"/>
      <sheetName val="RC SUMMARY"/>
      <sheetName val="LABOUR PRODUCTIVITY-TAV"/>
      <sheetName val="MATERIAL PRICES"/>
      <sheetName val="P-100.MRF.DB.R1"/>
      <sheetName val="[SHOPLIST.xls]/VWVU))tÏØ0__2"/>
      <sheetName val="D &amp; W sizes"/>
      <sheetName val="SOPMA DD"/>
      <sheetName val="Finansal tamamlanma Eğrisi"/>
      <sheetName val="May 05"/>
      <sheetName val="April 05"/>
      <sheetName val="Aug 05"/>
      <sheetName val="July 05"/>
      <sheetName val="June 05"/>
      <sheetName val="Nov 05"/>
      <sheetName val="Oct 05"/>
      <sheetName val="Sep 05"/>
      <sheetName val="70_x0000_,/0_x0000_s«_x0008_i_x"/>
      <sheetName val="[SHOPLIST.xls][SHOPLIST.xls]70"/>
      <sheetName val="Qtys ZamZam (Del. before)"/>
      <sheetName val="Qtys Relocation (Del before)"/>
      <sheetName val=" Qtys Sub &amp; Tents (Del. before)"/>
      <sheetName val="Qtys  Signages (Del. before)"/>
      <sheetName val="Qtys Temporary Passages (Del)"/>
      <sheetName val=" Qtys Ser. Rooms (Del before)"/>
      <sheetName val="Trade Summary"/>
      <sheetName val="Sheet Index"/>
      <sheetName val="[SHOPLIST.xls]/VWVU))tÏØ0__3"/>
      <sheetName val="[SHOPLIST.xls]70,/0s«_iÆø_í¬_i"/>
      <sheetName val="[SHOPLIST.xls]70?,/0?s«i?Æøí¬i?"/>
      <sheetName val="[SHOPLIST.xls]/VWVU))tÏØ0__4"/>
      <sheetName val="BOQ (2)"/>
      <sheetName val="LABOUR RATE"/>
      <sheetName val="Material Rate"/>
      <sheetName val="Labor abs-PW"/>
      <sheetName val="Labor abs-NMR"/>
      <sheetName val="Combined Results "/>
      <sheetName val="kppl pl"/>
      <sheetName val="Basic Rates"/>
      <sheetName val="2 Plex"/>
      <sheetName val="Sheet1 (2)"/>
      <sheetName val="4 Plex"/>
      <sheetName val="6 Plex "/>
      <sheetName val="Detailed Summary"/>
      <sheetName val="Sheet1 (3)"/>
      <sheetName val="Sheet1 (4)"/>
      <sheetName val="Dash board"/>
      <sheetName val="Labour Rate "/>
      <sheetName val="1 - Main Building"/>
      <sheetName val="1 - Summary"/>
      <sheetName val="2 - Landscaping Works"/>
      <sheetName val="2 - Summary"/>
      <sheetName val="4 - Bldg Infra"/>
      <sheetName val="4 - Summary"/>
      <sheetName val="Asset Allocation (CR)"/>
      <sheetName val="Project Benchmarking"/>
      <sheetName val="Dashboard (1)"/>
      <sheetName val="VO Agreed to Unifier Sum"/>
      <sheetName val="VO Not yet Agreed to Unifier"/>
      <sheetName val="VO Anticipated to Unifier"/>
      <sheetName val="EW to Unifier"/>
      <sheetName val="Prov Sums"/>
      <sheetName val="Other Amounts"/>
      <sheetName val="precast RC element"/>
      <sheetName val="pile Fabrication"/>
      <sheetName val="New Bld"/>
      <sheetName val="Summary "/>
      <sheetName val="B04-A - DIA SUDEER"/>
      <sheetName val="04D - Tanmyat"/>
      <sheetName val="13- B04-B &amp; C"/>
      <sheetName val=" SITE 09 B04-B&amp;C-AFAQ"/>
      <sheetName val="Status Summary"/>
      <sheetName val="Lagoons Breakdown Prices"/>
      <sheetName val="Cover HW Z2 "/>
      <sheetName val="TOTAL WORK"/>
      <sheetName val="part 3"/>
      <sheetName val="pile Length for Easter fence"/>
      <sheetName val="BUAs and Sales Forecast"/>
      <sheetName val="Bill-1"/>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HB CEC schd 4.2"/>
      <sheetName val="HB CEC schd 4.3"/>
      <sheetName val="HB CEC schd 5.2"/>
      <sheetName val="HB CEC schd 6.2"/>
      <sheetName val="HB CEC schd 7.2"/>
      <sheetName val="HB CEC schd 9.2"/>
      <sheetName val="Doha Farm"/>
      <sheetName val="Dropdown List"/>
      <sheetName val="Detbal"/>
      <sheetName val="Harewood"/>
      <sheetName val="Balance Sheet"/>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02"/>
      <sheetName val="03"/>
      <sheetName val="04"/>
      <sheetName val="01"/>
      <sheetName val="钢筋"/>
      <sheetName val="PLT-SUM"/>
      <sheetName val="Model"/>
      <sheetName val="CONSTRUCTION COMPONENT"/>
      <sheetName val="ConferenceCentre_x005f_x005f_x0"/>
      <sheetName val="Geneí¬_x005f_x005f_x005f_x0008_"/>
      <sheetName val="70_x005f_x005f_x005f_x0000_,_0_"/>
      <sheetName val="B-3.2 EB"/>
      <sheetName val="Ragama"/>
      <sheetName val="B-3"/>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Labour_Costs1"/>
      <sheetName val="Dash_board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Rate_analysis12"/>
      <sheetName val="Rate_analysis13"/>
      <sheetName val="[SHOPLIST.xls]/VWVU))tÏØ0__5"/>
      <sheetName val="[SHOPLIST.xls]/VWVU))tÏØ0__6"/>
      <sheetName val="[SHOPLIST.xls]/VWVU))tÏØ0__7"/>
      <sheetName val="AOP Summary-2"/>
      <sheetName val="ce"/>
      <sheetName val="CIF COST ITEM"/>
      <sheetName val="Rates for public areas"/>
      <sheetName val="Qty-UG"/>
      <sheetName val="70,/0s«iÆøí¬"/>
      <sheetName val="DDL"/>
      <sheetName val="____ ___ __"/>
      <sheetName val="Contractor Application"/>
      <sheetName val="General Summary"/>
      <sheetName val="08 MEP Summary"/>
      <sheetName val="03B1"/>
      <sheetName val="03B2"/>
      <sheetName val="Addnl works"/>
      <sheetName val="VARIATIONS"/>
      <sheetName val="B3. Material on Site-Detail"/>
      <sheetName val="IO"/>
      <sheetName val="FAL intern"/>
      <sheetName val="PDT(L)1"/>
      <sheetName val="CPA33-34"/>
      <sheetName val="Indices"/>
      <sheetName val="BQLIST"/>
      <sheetName val="conc-foot-gradeslab"/>
      <sheetName val="税费"/>
      <sheetName val="Comp equip"/>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4"/>
      <sheetName val="Core Data"/>
      <sheetName val="HWDG"/>
      <sheetName val="slipsumpR"/>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B09_112"/>
      <sheetName val="BOQ_Direct_selling_cost13"/>
      <sheetName val="Working_for_RCC12"/>
      <sheetName val="B185-B-9_112"/>
      <sheetName val="B185-B-9_212"/>
      <sheetName val="CHART_OF_ACCOUNTS12"/>
      <sheetName val="E-Bill_No_6_A-O12"/>
      <sheetName val="Elemental_Buildup11"/>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PointNo_511"/>
      <sheetName val="2_2)Revised_Cash_Flow11"/>
      <sheetName val="Employee_List9"/>
      <sheetName val="SS_MH12"/>
      <sheetName val="Index_List11"/>
      <sheetName val="Type_List11"/>
      <sheetName val="File_Types11"/>
      <sheetName val="Chiet_t11"/>
      <sheetName val="Staffing_and_Rates_IA11"/>
      <sheetName val="입찰내역_발주처_양식11"/>
      <sheetName val="Summary_of_Work9"/>
      <sheetName val="/VWVU))tÏØ0__12"/>
      <sheetName val="LIST_DO_NOT_REMOVE10"/>
      <sheetName val="Material_List_11"/>
      <sheetName val="PRECAST_lightconc-II13"/>
      <sheetName val="final_abstract13"/>
      <sheetName val="B6_2_10"/>
      <sheetName val="Staff_Acco_9"/>
      <sheetName val="TBAL9697_-group_wise__sdpl9"/>
      <sheetName val="Project_Cost_Breakdown9"/>
      <sheetName val="Item-_Compact9"/>
      <sheetName val="E_&amp;_R9"/>
      <sheetName val="Рабочий_лист8"/>
      <sheetName val="Annex_1_Sect_3a9"/>
      <sheetName val="Annex_1_Sect_3a_19"/>
      <sheetName val="Annex_1_Sect_3b9"/>
      <sheetName val="Annex_1_Sect_3c9"/>
      <sheetName val="HOURLY_RATES9"/>
      <sheetName val="PT_141-_Site_A_Landscape8"/>
      <sheetName val="SITE_WORK8"/>
      <sheetName val="Rate_summary8"/>
      <sheetName val="d-safe_DELUXE8"/>
      <sheetName val="Back_up8"/>
      <sheetName val="RAB_AR&amp;STR8"/>
      <sheetName val="Duct_Accesories8"/>
      <sheetName val="train_cash8"/>
      <sheetName val="accom_cash8"/>
      <sheetName val="INDIGINEOUS_ITEMS_8"/>
      <sheetName val="Common_Variables8"/>
      <sheetName val="Mall_waterproofing8"/>
      <sheetName val="MSCP_waterproofing8"/>
      <sheetName val="[SHOPLIST_xls]70,/0s«iÆøí¬i8"/>
      <sheetName val="GPL_Revenu_Update8"/>
      <sheetName val="DO_NOT_TOUCH8"/>
      <sheetName val="Work_Type8"/>
      <sheetName val="????_???_??8"/>
      <sheetName val="Labour_&amp;_Plant8"/>
      <sheetName val="Ave_wtd_rates8"/>
      <sheetName val="Debits_as_on_12_04_088"/>
      <sheetName val="STAFFSCHED_8"/>
      <sheetName val="TRIAL_BALANCE8"/>
      <sheetName val="[SHOPLIST_xls][SHOPLIST_xls]710"/>
      <sheetName val="PROJECT_BRIEF(EX_NEW)8"/>
      <sheetName val="PPA_Summary4"/>
      <sheetName val="Mix_Design4"/>
      <sheetName val="AREA_OF_APPLICATION7"/>
      <sheetName val="Risk_Breakdown_Structure7"/>
      <sheetName val="Geneí¬_i7"/>
      <sheetName val="steel_total7"/>
      <sheetName val="ELE_BOQ7"/>
      <sheetName val="Z-_GENERAL_PRICE_SUMMARY4"/>
      <sheetName val="Resumo_Empreitadas4"/>
      <sheetName val="%_prog_figs_-u5_and_total4"/>
      <sheetName val="_VWVU))tÏØ0__5"/>
      <sheetName val="Floor_Box_5"/>
      <sheetName val="[SHOPLIST_xls]/VW3"/>
      <sheetName val="[SHOPLIST_xls]/VWVU))tÏØ0__8"/>
      <sheetName val="[SHOPLIST_xls]/VWVU))tÏØ0__9"/>
      <sheetName val="Equipment_Rates3"/>
      <sheetName val="Cashflow_projection3"/>
      <sheetName val="[SHOPLIST_xls][SHOPLIST_xls]711"/>
      <sheetName val="E_H_-_H__W_P_3"/>
      <sheetName val="E__H__Treatment_for_pile_cap3"/>
      <sheetName val="[SHOPLIST_xls][SHOPLIST_xls][S3"/>
      <sheetName val="Materials_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Site_Dev_BOQ3"/>
      <sheetName val="1_2_Staff_Schedule4"/>
      <sheetName val="[SHOPLIST_xls]/VWVU))tÏØ0__14"/>
      <sheetName val="[SHOPLIST_xls]/VWVU))tÏØ0__23"/>
      <sheetName val="Base_BM-rebar3"/>
      <sheetName val="Contract_Division1"/>
      <sheetName val="SubContract_Type1"/>
      <sheetName val="Service_Type1"/>
      <sheetName val="Area_Breakdown_PER_LEVEL_LINK3"/>
      <sheetName val="CF_Input3"/>
      <sheetName val="DATA_INPUT3"/>
      <sheetName val="Vordruck-Nr__7_1_3_D3"/>
      <sheetName val="M&amp;A_D3"/>
      <sheetName val="M&amp;A_E3"/>
      <sheetName val="M&amp;A_G3"/>
      <sheetName val="Data_Sheet3"/>
      <sheetName val="tender_allowances3"/>
      <sheetName val="_Summary_BKG_0343"/>
      <sheetName val="BILL_3R3"/>
      <sheetName val="BLOCK-A_(MEA_SHEET)3"/>
      <sheetName val="Bill_103"/>
      <sheetName val="Labour_Costs3"/>
      <sheetName val="[SHOPLIST_xls]/VWVU))tÏØ0__33"/>
      <sheetName val="[SHOPLIST_xls]70,/0s«_iÆø_í¬_i3"/>
      <sheetName val="[SHOPLIST_xls]70?,/0?s«i?Æøí¬i3"/>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Estimate for approval"/>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AOP_Summary-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P1926-H2B Pkg 2A&amp;2B"/>
      <sheetName val="P1940-H2B Pkg 1 Guestrooms"/>
      <sheetName val="P1929-DHCT"/>
      <sheetName val="ARBQ"/>
      <sheetName val="Cost_any"/>
      <sheetName val="Set"/>
      <sheetName val="P-Sum-Cab"/>
      <sheetName val="Estimate_for_approval"/>
      <sheetName val="Laundry"/>
      <sheetName val="KP1590_E"/>
      <sheetName val="Build-up"/>
      <sheetName val="[SHOPLIST.xls][SH"/>
      <sheetName val="[SHOPLIST.xls]/VWVU))tÏØ0__8"/>
      <sheetName val="[SHOPLIST.xls]/VWVU))tÏØ0__9"/>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__________"/>
      <sheetName val="Sec__A-PQ"/>
      <sheetName val="Preamble_B"/>
      <sheetName val="Sec__C-Dayworks"/>
      <sheetName val="d5_"/>
      <sheetName val="HB_CEC_schd_4_2"/>
      <sheetName val="HB_CEC_schd_4_3"/>
      <sheetName val="HB_CEC_schd_5_2"/>
      <sheetName val="HB_CEC_schd_6_2"/>
      <sheetName val="HB_CEC_schd_7_2"/>
      <sheetName val="HB_CEC_schd_9_2"/>
      <sheetName val="Doha_Farm"/>
      <sheetName val="Dropdown_List"/>
      <sheetName val="2gii"/>
      <sheetName val="BOQ.1.92"/>
      <sheetName val="[SHOPLIST.xls]70_x0000_,/0_x0000_s«_x0008_i_x"/>
      <sheetName val="Section_by_layers_old"/>
      <sheetName val="Steel-Circular"/>
      <sheetName val="Backup"/>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SHOPLIST.xls]70_"/>
      <sheetName val="70,/0s«iÆøí¬i1"/>
      <sheetName val="70,/0s«_iÆø_í¬"/>
      <sheetName val="70,/0s«iÆøí¬i2"/>
      <sheetName val="70,/0s«iÆøí¬i3"/>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B2-DV No.02"/>
      <sheetName val="[SHOPLIST_xls][SH"/>
      <sheetName val="piedathot"/>
      <sheetName val="projcasflo"/>
      <sheetName val="supdata"/>
      <sheetName val="devbud"/>
      <sheetName val="Specialist"/>
      <sheetName val="Manpower"/>
      <sheetName val="Deliverables"/>
      <sheetName val="Other Cost Norms"/>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IS"/>
      <sheetName val="Configurations"/>
      <sheetName val="[SHOPLIST.xls]/VWVU))tÏØ0__10"/>
      <sheetName val="[SHOPLIST.xls]/VWVU))tÏØ0__11"/>
      <sheetName val="S"/>
      <sheetName val="TBEAM"/>
      <sheetName val="electrica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SHOPLIST.xls]70___0_s__i_____2"/>
      <sheetName val="[SHOPLIST.xls]_VW__VU_________2"/>
      <sheetName val="[SHOPLIST.xls]_VW__VU_________3"/>
      <sheetName val="[SHOPLIST.xls]70_x005f_x0000___0_x0_2"/>
      <sheetName val="[SHOPLIST.xls]70___0_s__i_____3"/>
      <sheetName val="[SHOPLIST.xls][SHOPLIST.xls]7_2"/>
      <sheetName val="[SHOPLIST.xls][SHOPLIST.xls]7_3"/>
      <sheetName val="[SHOPLIST.xls][SHOPLIST.xls]__2"/>
      <sheetName val="[SHOPLIST.xls][SHOPLIST.xls]__3"/>
      <sheetName val="[SHOPLIST.xls][SHOPLIST.xls]7_4"/>
      <sheetName val="[SHOPLIST.xls]70___0_s__i_____4"/>
      <sheetName val="[SHOPLIST.xls][SHOPLIST.xls]__4"/>
      <sheetName val="[SHOPLIST.xls][SHOPLIST.xls]__5"/>
      <sheetName val="[SHOPLIST.xls][SHOPLIST.xls]__6"/>
      <sheetName val="[SHOPLIST.xls][SHOPLIST.xls]__7"/>
      <sheetName val="[SHOPLIST.xls][SHOPLIST_xls]7_2"/>
      <sheetName val="[SHOPLIST.xls][SHOPLIST_xls]7_3"/>
      <sheetName val="[SHOPLIST.xls][SHOPLIST_xls]7_4"/>
      <sheetName val="[SHOPLIST.xls][SHOPLIST_xls]7_5"/>
      <sheetName val="[SHOPLIST.xls][SHOPLIST_xls]7_6"/>
      <sheetName val="[SHOPLIST.xls][SHOPLIST.xls]__8"/>
      <sheetName val="[SHOPLIST.xls][SHOPLIST_xls]7_7"/>
      <sheetName val="[SHOPLIST.xls][SHOPLIST.xls]__9"/>
      <sheetName val="[SHOPLIST.xls][SHOPLIST.xls]7_5"/>
      <sheetName val="[SHOPLIST.xls][SHOPLIST.xls]7_6"/>
      <sheetName val="[SHOPLIST.xls][SHOPLIST.xls]_10"/>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70,/0s«i_x"/>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xls]_11"/>
      <sheetName val="[SHOPLIST.xls][SHOPLIST.xls]_12"/>
      <sheetName val="[SHOPLIST.xls][SHOPLIST.xls]_13"/>
      <sheetName val="Rate_analysis15"/>
      <sheetName val="Balance_Sheet"/>
      <sheetName val="EE-PROP"/>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Ref Arch"/>
      <sheetName val="Ledger"/>
      <sheetName val="Data "/>
      <sheetName val="L (4)"/>
      <sheetName val="ICM"/>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CONSTRUCTION_COMPONENT"/>
      <sheetName val="Summary_1"/>
      <sheetName val="B04-A_-_DIA_SUDEER1"/>
      <sheetName val="04D_-_Tanmyat1"/>
      <sheetName val="13-_B04-B_&amp;_C1"/>
      <sheetName val="_SITE_09_B04-B&amp;C-AFAQ1"/>
      <sheetName val="[SHOPLIST_xls]/VWVU))tÏØ0__60"/>
      <sheetName val="[SHOPLIST_xls][SHOPLIST_xls]728"/>
      <sheetName val="B-3_2_EB"/>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BOQ_1_92"/>
      <sheetName val="CIF_COST_ITEM"/>
      <sheetName val="Rates_for_public_areas"/>
      <sheetName val="[SHOPLIST_xls]/VWVU))tÏØ0__62"/>
      <sheetName val="[SHOPLIST_xls]/VWVU))tÏØ0__63"/>
      <sheetName val="[SHOPLIST_xls]/VWVU))tÏØ0__71"/>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ivots"/>
      <sheetName val="Basic Rate"/>
      <sheetName val="MASTER_RATE ANALYSIS"/>
      <sheetName val="MAIN SUMMARY"/>
      <sheetName val="Process"/>
      <sheetName val="Refinery"/>
      <sheetName val="Fructose"/>
      <sheetName val="Utilities"/>
      <sheetName val="Pipesizes"/>
      <sheetName val="WIP"/>
      <sheetName val="WATER DUCT - IC 21"/>
      <sheetName val="Initial Data"/>
      <sheetName val="Package Status"/>
      <sheetName val="3"/>
      <sheetName val="Appendix-A -GRAND SUMMARY"/>
      <sheetName val="D9 (New Rate)"/>
      <sheetName val="Validation"/>
      <sheetName val="Portfolio List"/>
      <sheetName val="[SHOPLIST_xls]/VWVU))tÏØ0  "/>
      <sheetName val="Staff"/>
      <sheetName val="Staff OLD "/>
      <sheetName val="Gene��_x0008_i_x0000__x0000__x0014__x0000_0."/>
      <sheetName val="70_x0000_,/0_x0000_s�_x0008_i_x0000_��_x0003_��_x0008_i_x0000_"/>
      <sheetName val="Top_sh_x0000__x0000__x0001_Ԁ"/>
      <sheetName val="المعادلات"/>
      <sheetName val="BoQ-22-8-2019"/>
      <sheetName val="Tech"/>
      <sheetName val="Asset Desc"/>
      <sheetName val="Cumulative Rail "/>
      <sheetName val="Div 10-Specialities "/>
      <sheetName val="MALE &amp; FEMALE "/>
      <sheetName val="DISABLE"/>
      <sheetName val="VIP"/>
      <sheetName val="ABLUTION"/>
      <sheetName val="JANITOR"/>
      <sheetName val="Div Summary"/>
      <sheetName val="/VWVU))"/>
      <sheetName val="701"/>
      <sheetName val="70,1"/>
      <sheetName val="[SHOPLIST_xls][S1"/>
      <sheetName val="702"/>
      <sheetName val="70,2"/>
      <sheetName val="[SHOPLIST_xls][S2"/>
      <sheetName val="BORDGC"/>
      <sheetName val="Grand Summary "/>
      <sheetName val="Bill No.01 - GI "/>
      <sheetName val="combined "/>
      <sheetName val="summary-Optional "/>
      <sheetName val="B14.02 "/>
      <sheetName val="B21"/>
      <sheetName val="B22"/>
      <sheetName val="B27"/>
      <sheetName val="Prov.Sum "/>
      <sheetName val="_board7"/>
      <sheetName val="_boaboard (1)"/>
      <sheetName val="Joseph Record"/>
      <sheetName val="Drop down"/>
      <sheetName val="SLHW"/>
      <sheetName val="Wordsdata"/>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MATERIALS"/>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70,/0s«iÆøí¬i1"/>
      <sheetName val="[SHOPLIST.xls]70,/0s«_iÆø_í¬"/>
      <sheetName val="[SHOPLIST.xls]70,/0s«iÆøí¬i2"/>
      <sheetName val="[SHOPLIST.xls]70,/0s«iÆøí¬i3"/>
      <sheetName val="[SHOPLIST.xls][SHOPLIST.xls]7_8"/>
      <sheetName val="[SHOPLIST.xls]/VWVU))"/>
      <sheetName val="[SHOPLIST.xls]70_x005f_x005f_x005f_x0000__2"/>
      <sheetName val="[SHOPLIST.xls]_SHOPLIST_xls_101"/>
      <sheetName val="[SHOPLIST.xls]_SHOPLIST_xls_102"/>
      <sheetName val="[SHOPLIST.xls]_SHOPLIST_xls_103"/>
      <sheetName val="Technical"/>
      <sheetName val="contents "/>
      <sheetName val="Div.8 - Opening"/>
      <sheetName val="Div .9- Finishes"/>
      <sheetName val="Total "/>
      <sheetName val="Currency Rate"/>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SHOPLIST.xls]_25"/>
      <sheetName val="[SHOPLIST.xls][SHOPLIST.xls]_26"/>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Account Codes"/>
      <sheetName val="Electrical_database"/>
      <sheetName val="TABLO-3"/>
      <sheetName val="Transport"/>
      <sheetName val="Indirect"/>
      <sheetName val="[SHOPLIST.xls]70_x005f_x0000_,/0_x000"/>
      <sheetName val="SI 22"/>
      <sheetName val="TO List"/>
      <sheetName val="Qualifications"/>
      <sheetName val="CCTV DATA"/>
      <sheetName val="Comp_equip"/>
      <sheetName val="Contractor_Application"/>
      <sheetName val="08_MEP_Summary"/>
      <sheetName val="Addnl_works"/>
      <sheetName val="B3__Material_on_Site-Detail"/>
      <sheetName val="ConferenceCentre_옰ʒ䄂ʒ鵠ʐ䄂ʒ閐̐脭め_x0005_"/>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Micro"/>
      <sheetName val="Weekly"/>
      <sheetName val="S-Curve Update"/>
      <sheetName val="National"/>
      <sheetName val="[SH"/>
      <sheetName val="70_"/>
      <sheetName val="703"/>
      <sheetName val="70,/0s«iÆøí¬i4"/>
      <sheetName val="[SHOPLIST.xls]/VW"/>
      <sheetName val="70,/0s«iÆøí¬i5"/>
      <sheetName val="8.0 Programme"/>
      <sheetName val="FLOOR AND CEILING"/>
      <sheetName val="area comp 2011 01 18 (2)"/>
      <sheetName val="Bill3-Basement"/>
      <sheetName val="drop down lists"/>
      <sheetName val="PH 5"/>
      <sheetName val="BM"/>
      <sheetName val="ورقة2"/>
      <sheetName val="LTR-2"/>
      <sheetName val="Démol."/>
      <sheetName val="Ravalement"/>
      <sheetName val="GAE8'97"/>
      <sheetName val="Overall"/>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ill 3 Boutique"/>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BULD.3"/>
      <sheetName val="BLOCK K"/>
      <sheetName val="예가표"/>
      <sheetName val="BREAKDOWN"/>
      <sheetName val="Landscape No.1"/>
      <sheetName val="MEP No.3"/>
      <sheetName val="Rectangular Duct"/>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HOPLIST.xls]70___0_s__i_____8"/>
      <sheetName val="[SHOPLIST.xls]_VW__VU_________6"/>
      <sheetName val="[SHOPLIST.xls]70___0_s__i_____9"/>
      <sheetName val="[SHOPLIST.xls]70_x005f_x0000___0_x0_4"/>
      <sheetName val="[SHOPLIST.xls]70___0_s__i____10"/>
      <sheetName val="[SHOPLIST.xls]_VW__VU_________7"/>
      <sheetName val="[SHOPLIST.xls][SHOPLIST.xls]_42"/>
      <sheetName val="[SHOPLIST.xls][SHOPLIST.xls]_43"/>
      <sheetName val="[SHOPLIST.xls][SHOPLIST.xls]_44"/>
      <sheetName val="[SHOPLIST.xls][SHOPLIST.xls]_45"/>
      <sheetName val="[SHOPLIST.xls][SHOPLIST.xls]_46"/>
      <sheetName val="[SHOPLIST.xls][SHOPLIST.xls]_47"/>
      <sheetName val="[SHOPLIST.xls][SHOPLIST.xls]_48"/>
      <sheetName val="[SHOPLIST.xls][SHOPLIST.xls]_4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70___0_s__i____11"/>
      <sheetName val="[SHOPLIST.xls]_VW__VU_________8"/>
      <sheetName val="[SHOPLIST.xls]70___0_s__i____12"/>
      <sheetName val="[SHOPLIST.xls]70_x005f_x0000___0_x0_5"/>
      <sheetName val="[SHOPLIST.xls]70___0_s__i____13"/>
      <sheetName val="[SHOPLIST.xls][SHOPLIST.xls]_60"/>
      <sheetName val="[SHOPLIST.xls]_VW__VU_________9"/>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_SHOPLIST_xls_208"/>
      <sheetName val="[SHOPLIST.xls]_SHOPLIST_xls_209"/>
      <sheetName val="[SHOPLIST.xls]_SHOPLIST_xls_210"/>
      <sheetName val="[SHOPLIST.xls]_SHOPLIST_xls_211"/>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70_x005f_x005f_x005f_x0000__3"/>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SHOPLIST.xls]_95"/>
      <sheetName val="[SHOPLIST.xls]70___0_s__i____14"/>
      <sheetName val="[SHOPLIST.xls]_VW__VU________10"/>
      <sheetName val="[SHOPLIST.xls]70___0_s__i____15"/>
      <sheetName val="[SHOPLIST.xls]70_x005f_x0000___0_x0_6"/>
      <sheetName val="[SHOPLIST.xls]70___0_s__i____16"/>
      <sheetName val="[SHOPLIST.xls][SHOPLIST.xls]_96"/>
      <sheetName val="[SHOPLIST.xls]_VW__VU________11"/>
      <sheetName val="[SHOPLIST.xls]_SHOPLIST_xls_268"/>
      <sheetName val="[SHOPLIST.xls]_SHOPLIST_xls_269"/>
      <sheetName val="[SHOPLIST.xls][SHOPLIST.xls]_97"/>
      <sheetName val="[SHOPLIST.xls][SHOPLIST.xls]_98"/>
      <sheetName val="[SHOPLIST.xls]_SHOPLIST_xls_270"/>
      <sheetName val="[SHOPLIST.xls]_SHOPLIST_xls_271"/>
      <sheetName val="[SHOPLIST.xls][SHOPLIST.xls]_99"/>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_SHOPLIST_xls_31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_SHOPLIST_xls_350"/>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70_x005f_x005f_x005f_x0000__4"/>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70___0_s__i____17"/>
      <sheetName val="[SHOPLIST.xls]_VW__VU________12"/>
      <sheetName val="[SHOPLIST.xls]70___0_s__i____18"/>
      <sheetName val="[SHOPLIST.xls]70_x005f_x0000___0_x0_7"/>
      <sheetName val="[SHOPLIST.xls]70___0_s__i____19"/>
      <sheetName val="[SHOPLIST.xls]_SHOPLIST_xls_408"/>
      <sheetName val="[SHOPLIST.xls]_VW__VU________13"/>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_SHOPLIST_xls_462"/>
      <sheetName val="[SHOPLIST.xls]_SHOPLIST_xls_46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MI"/>
      <sheetName val="Calendar"/>
      <sheetName val="Sheet9"/>
      <sheetName val="Materials Cost"/>
      <sheetName val="djfx"/>
      <sheetName val="Spacing of Delineators"/>
      <sheetName val="P-Ins &amp; Bonds"/>
      <sheetName val="Surbhi"/>
      <sheetName val="제출내역 (2)"/>
      <sheetName val="MFG"/>
      <sheetName val="XL4Test5"/>
      <sheetName val="Basic_Rate"/>
      <sheetName val="MASTER_RATE_ANALYSIS"/>
      <sheetName val="P-Ins_&amp;_Bonds"/>
      <sheetName val="BFS"/>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Core_Data1"/>
      <sheetName val="[SHOPLIST_xls]/VWVU))tÏØ0__82"/>
      <sheetName val="[SHOPLIST_xls]/VWVU))tÏØ0__92"/>
      <sheetName val="P1926-H2B_Pkg_2A&amp;2B1"/>
      <sheetName val="P1940-H2B_Pkg_1_Guestrooms1"/>
      <sheetName val="BOQ_1_921"/>
      <sheetName val="Abs_PMRL1"/>
      <sheetName val="Master_data"/>
      <sheetName val="[SHOPLIST_xls]/VWVU))tÏØ0__73"/>
      <sheetName val="Staff_OLD_"/>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Cumulative_Rail_"/>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VWVU))tÏØ0__22"/>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개시대사_(2)"/>
      <sheetName val="Account_Codes"/>
      <sheetName val="WATER_DUCT_-_IC_21"/>
      <sheetName val="Asset_Desc"/>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VWVU))tÏØ0__23"/>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Top_s灨ὔ밀ὔ턀"/>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losing"/>
      <sheetName val="Milestone"/>
      <sheetName val="[SHOPLIST.xls]70,/0s«iÆøí¬i4"/>
      <sheetName val="[SHOPLIST.xls]70,/0s«iÆøí¬i5"/>
      <sheetName val="SUBS SUM"/>
      <sheetName val="Top_s๨ꫝ"/>
      <sheetName val="Reference"/>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BoQ(2)"/>
      <sheetName val="tower and monopoles "/>
      <sheetName val="ASD Sum of Parts"/>
      <sheetName val="intr_stool_brkup_x0000_"/>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プロジェクト概要"/>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VW__VU________16"/>
      <sheetName val="[SHOPLIST.xls]_VW__VU________17"/>
      <sheetName val="[SHOPLIST.xls]_SHOPLIST_xl_1049"/>
      <sheetName val="[SHOPLIST.xls]_SHOPLIST_xl_1050"/>
      <sheetName val="[SHOPLIST.xls]_SHOPLIST_xl_1051"/>
      <sheetName val="[SHOPLIST.xls]70_x005f_x0000___0_x0_9"/>
      <sheetName val="[SHOPLIST.xls]70___0_s__i____25"/>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Income Statement"/>
      <sheetName val="FAL_intern"/>
      <sheetName val="SI_221"/>
      <sheetName val="TO_List1"/>
      <sheetName val="CCTV_DATA1"/>
      <sheetName val="FAL_intern1"/>
      <sheetName val="SI_222"/>
      <sheetName val="TO_List2"/>
      <sheetName val="CCTV_DATA2"/>
      <sheetName val="FAL_intern2"/>
      <sheetName val="[SHOPLIST_xls]/VW"/>
      <sheetName val="Cost Heaࡤing"/>
      <sheetName val="DVL"/>
      <sheetName val="BULD_3"/>
      <sheetName val="BLOCK_K"/>
      <sheetName val="제출내역_(2)"/>
      <sheetName val="bill no. 3"/>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xls]/VWVU))tÏØ0__21"/>
      <sheetName val="[SHOPLIST.xls]/VWVU))tÏØ0__20"/>
      <sheetName val="[SHOPLIST.xls]70,/0s�i����i"/>
      <sheetName val="[SHOPLIST.xls]/VWVU))tÏØ0__23"/>
      <sheetName val="[SHOPLIST.xls]/VWVU))tÏØ0__22"/>
      <sheetName val="FEVA"/>
      <sheetName val="HO Costs"/>
      <sheetName val="DVM Sizing Calculator- 10 ips "/>
      <sheetName val="_SHOPLIST.xls_70_x005f_x0000_,_0_x000"/>
      <sheetName val="beam-reinft"/>
      <sheetName val="Non-Positioin Summary"/>
      <sheetName val="Unit cost- Drain-Protection-1 "/>
      <sheetName val="Unit cost- Drain-Protection-2"/>
      <sheetName val="S-Curve_Update"/>
      <sheetName val="VESSELS_"/>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HVAC"/>
      <sheetName val="HVAC-Qty"/>
      <sheetName val="RBD-AHU"/>
      <sheetName val="RBD ENG"/>
      <sheetName val="RBD-EX-RF-01"/>
      <sheetName val="RBD SLD.RLD"/>
      <sheetName val="RBD-VAV"/>
      <sheetName val="V.Summary"/>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ata Works"/>
      <sheetName val="Works"/>
      <sheetName val="UC-Testing"/>
      <sheetName val="Control Panel"/>
      <sheetName val="HSBC"/>
      <sheetName val="REBAR"/>
      <sheetName val="Product Sheet40"/>
      <sheetName val="Cost Summary"/>
      <sheetName val="Cost Summary SD"/>
      <sheetName val="Schedule S-Curve Revision#3"/>
      <sheetName val="2.223M_due to adj profit"/>
      <sheetName val="Лист1"/>
      <sheetName val="Fiyatlar"/>
      <sheetName val="50"/>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ooting for SP"/>
      <sheetName val="inter"/>
      <sheetName val="MSH51C"/>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JA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BT3-Package 05"/>
      <sheetName val="BOQ-Civil"/>
      <sheetName val="1-Summary"/>
      <sheetName val="วัดใต้"/>
      <sheetName val="B-2"/>
      <sheetName val="基本ﾃﾞｰﾀ"/>
      <sheetName val="Schedules"/>
      <sheetName val="1A"/>
      <sheetName val="Total PrC-Goldi"/>
      <sheetName val="Room Type"/>
      <sheetName val="Basement2 DB"/>
      <sheetName val="8_0_Programme"/>
      <sheetName val="Kur"/>
      <sheetName val="HAKEDİŞ "/>
      <sheetName val="keşif özeti"/>
      <sheetName val="Katsayılar"/>
      <sheetName val="SoW_Assess_Blank_Form"/>
      <sheetName val="VO_Breakdown"/>
      <sheetName val="Measurement_Sheet"/>
      <sheetName val="Schedule_of_Drawings"/>
      <sheetName val="SI_Schedule"/>
      <sheetName val="ContraCharge_Schedule"/>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foot-slab_rein_x0000__x0000_"/>
      <sheetName val="foot-slab_reinø_x0006_"/>
      <sheetName val="foot-slab_reinÝ¥"/>
      <sheetName val="foot-slab_reinP"/>
      <sheetName val="SUM-AIR-Submit"/>
      <sheetName val="Schedules PL"/>
      <sheetName val="Schedules BS"/>
      <sheetName val="Summary-margin calc"/>
      <sheetName val="Qty SR"/>
      <sheetName val="EW SR"/>
      <sheetName val="Cost Rates"/>
      <sheetName val="LOOKUP(MM)"/>
      <sheetName val="간접비내역-1"/>
      <sheetName val="GRAPH_DATA"/>
      <sheetName val="Démol_"/>
      <sheetName val="[SHOPLIST_xls][SHOPLIST_xls]70?"/>
      <sheetName val="Spacing_of_Delineators"/>
      <sheetName val="Démol_1"/>
      <sheetName val="Spacing_of_Delineators1"/>
      <sheetName val="P-Ins_&amp;_Bonds1"/>
      <sheetName val="Item_List_OLD"/>
      <sheetName val="AN"/>
      <sheetName val="Beach Villas"/>
      <sheetName val="Overwater Villas"/>
      <sheetName val="Presidential Villa"/>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_xls]70,/0s«_iÆø_í¬1"/>
      <sheetName val="[SHOPLIST_xls]70,/0s«iÆøí¬i31"/>
      <sheetName val="[SHOPLIST_xls]70,/0s«_iÆø_í¬2"/>
      <sheetName val="[SHOPLIST_xls]70,/0s«iÆøí¬i22"/>
      <sheetName val="[SHOPLIST_xls]70,/0s«iÆøí¬i32"/>
      <sheetName val="[SHOPLIST_xls]70,/0s«i_x1"/>
      <sheetName val="Sheet"/>
      <sheetName val="Tender Stage"/>
      <sheetName val="Delay Clasifications"/>
      <sheetName val="PA Milestones"/>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REQ_REMARKS"/>
      <sheetName val="STOCKWTG"/>
      <sheetName val="POLY"/>
      <sheetName val="Advance Recovery"/>
      <sheetName val="SC Cost FEB 03"/>
      <sheetName val=" N Finansal Eğri"/>
      <sheetName val="Rate_analysis21"/>
      <sheetName val="[SHOPLIST_xls][SHOPLIST_xls]750"/>
      <sheetName val="[SHOPLIST_xls][SHOPLIST_xls]75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SHOPLIST_xls]752"/>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_Structural"/>
      <sheetName val="Travel_Cranes"/>
      <sheetName val="Recap_Travel_Crane"/>
      <sheetName val="Recap_Architect"/>
      <sheetName val="Recap_External"/>
      <sheetName val="Recap_Struct"/>
      <sheetName val="Package_1"/>
      <sheetName val="Recap_Lift"/>
      <sheetName val="SUBS_SUM"/>
      <sheetName val="Landscape_No_1"/>
      <sheetName val="MEP_No_3"/>
      <sheetName val="[SHOPLIST_xls]70,/0s«iÆøí¬i110"/>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DIRLBR"/>
      <sheetName val="2.0 Cover Sum"/>
      <sheetName val="Mp-team 1"/>
      <sheetName val="1 Summary"/>
      <sheetName val="co-no.2"/>
      <sheetName val="Lstsub"/>
      <sheetName val="Arch"/>
      <sheetName val="DB"/>
      <sheetName val="Fee Rate Summary"/>
      <sheetName val="NPV"/>
      <sheetName val="P Staff fac"/>
      <sheetName val="Internal"/>
      <sheetName val="Macro custom function"/>
      <sheetName val="h-013211-2"/>
      <sheetName val="satış planı (2)"/>
      <sheetName val="Tahsilat"/>
      <sheetName val="BUR"/>
      <sheetName val="FSA"/>
      <sheetName val="Services_InitialEst_UtilityServ"/>
      <sheetName val="[SHOPLIST.xls]_VW__VU________18"/>
      <sheetName val="[SHOPLIST.xls]70_x005f_x0000___0_x_10"/>
      <sheetName val="[SHOPLIST.xls]70___0_s__i____28"/>
      <sheetName val="[SHOPLIST.xls]_VW__VU________19"/>
      <sheetName val="[SHOPLIST.xls]70___0_s__i____29"/>
      <sheetName val="Note"/>
      <sheetName val="URA-C1"/>
      <sheetName val="[SHOPLIST.xls][SHOPLIST_xls]/VW"/>
      <sheetName val="Index shee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information"/>
      <sheetName val="PRO_DCI"/>
      <sheetName val="G29A"/>
      <sheetName val="total"/>
      <sheetName val="Drop_down2"/>
      <sheetName val="Joseph_Record3"/>
      <sheetName val="70_x005f_x0000_,/0_x005f_x0000_"/>
      <sheetName val="Fdata"/>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foot-slab_reinø"/>
      <sheetName val="maingirder"/>
      <sheetName val="basic-data"/>
      <sheetName val="Enquire"/>
      <sheetName val="ROY"/>
      <sheetName val="12"/>
      <sheetName val="BS "/>
      <sheetName val="Accounts"/>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PASARELA"/>
      <sheetName val="F4-F7"/>
      <sheetName val="Doi so"/>
      <sheetName val="토공"/>
      <sheetName val="CỘT + VÁCH B2-B4"/>
      <sheetName val="조명시설"/>
      <sheetName val="Price List"/>
      <sheetName val="Total_PrC-Goldi"/>
      <sheetName val="Cost Factor Sheet"/>
      <sheetName val="Load Sch, Cable Sel &amp; Qty"/>
      <sheetName val="Factor Sheet"/>
      <sheetName val="Price Sheet"/>
      <sheetName val="foot-slab_reinl"/>
      <sheetName val="Admin TAKE OFF"/>
      <sheetName val="SEX"/>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MPC"/>
      <sheetName val="M-480"/>
      <sheetName val="M-519"/>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Projects Nam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4.1 G Ammount"/>
      <sheetName val="Costcal"/>
      <sheetName val="1-Excavation"/>
      <sheetName val="2-Substructure"/>
      <sheetName val="3-Concrete"/>
      <sheetName val="4-Masonry"/>
      <sheetName val="5-Thermal &amp; Moisture"/>
      <sheetName val="EST"/>
      <sheetName val="[SHOPLIST_xls]70,/0s«iÆøí¬i24"/>
      <sheetName val="[SHOPLIST_xls]70___0_s__i____26"/>
      <sheetName val="[SHOPLIST_xls]70,/0s�i����i"/>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111"/>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2.2 STAFF Scedule"/>
      <sheetName val="Gra¦_x005f_x0004_)"/>
      <sheetName val="Geneí¬_x005f_x0008_i??_x005f_x0014_?0."/>
      <sheetName val="Geneí¬_x005f_x0008_i___x005f_x0014__0."/>
      <sheetName val="Utility Summary"/>
      <sheetName val="eval"/>
      <sheetName val=" Est "/>
      <sheetName val="calcul"/>
      <sheetName val="foot-slab_rein_x000c__x0002_"/>
      <sheetName val="Income_Statement1"/>
      <sheetName val="BT3-Package_05"/>
      <sheetName val="Schedules_PL"/>
      <sheetName val="Schedules_BS"/>
      <sheetName val="Summary-margin_calc"/>
      <sheetName val="Cost_Any."/>
      <sheetName val="CAUSTIC"/>
      <sheetName val="12. Ins &amp; Bonds"/>
      <sheetName val="3. Staff Facilities"/>
      <sheetName val="11. Clients Requirements"/>
      <sheetName val="Legal Risk Analysis"/>
      <sheetName val="pri-com"/>
      <sheetName val="Detail In Door Stad"/>
      <sheetName val="8. Cover"/>
      <sheetName val="Cost_Rates"/>
      <sheetName val="Qty_SR"/>
      <sheetName val="EW_SR"/>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SHOPLIST_xls]769"/>
      <sheetName val="[SHOPLIST_xls]/VWVU))tÏØ0_189"/>
      <sheetName val="Advance_Recovery"/>
      <sheetName val="SC_Cost_FEB_03"/>
      <sheetName val="DVM_Sizing_Calculator-_10_ips_"/>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Свод_(Бюджет)"/>
      <sheetName val="Свод_(понедельно)"/>
      <sheetName val="Статьи_расходов"/>
      <sheetName val="HAKEDİŞ_"/>
      <sheetName val="keşif_özeti"/>
      <sheetName val="Cost_Summary"/>
      <sheetName val="Cost_Summary_SD"/>
      <sheetName val="Schedule_S-Curve_Revision#3"/>
      <sheetName val="2_223M_due_to_adj_profit"/>
      <sheetName val="Fee_Rate_Summary"/>
      <sheetName val="P_Staff_fac"/>
      <sheetName val="Summary_year_Plan"/>
      <sheetName val="BS_"/>
      <sheetName val="Geneí¬_x005f_x0008_i??_x005f_x0014_?0_"/>
      <sheetName val="Geneí¬_x005f_x0008_i___x005f_x0014__0_"/>
      <sheetName val="Admin_TAKE_OFF"/>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SH1"/>
      <sheetName val="_SHOPLIST_xls_70_1"/>
      <sheetName val="_SHOPLIST_xls__VWVU))tÏØ0_101"/>
      <sheetName val="_SHOPLIST_xls__VWVU))tÏØ0_102"/>
      <sheetName val="_SHOPLIST_xls__VWVU))tÏØ0_103"/>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2_0_Cover_Sum"/>
      <sheetName val="footing_for_SP"/>
      <sheetName val="Macro_custom_function"/>
      <sheetName val="_N_Finansal_Eğri"/>
      <sheetName val="IPL_SCHEDULE"/>
      <sheetName val="#3E1_GCR"/>
      <sheetName val="Msw-study"/>
      <sheetName val="BF2001"/>
      <sheetName val="شهادة الدفع"/>
      <sheetName val="Dropdown Lists"/>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Slide 6 - Returns &amp; NWC"/>
      <sheetName val="AOR"/>
      <sheetName val="SGOLD FEB"/>
      <sheetName val="VC2 8.98"/>
      <sheetName val="PE-F-42 Rev 01 Manpower"/>
      <sheetName val="PLUMBING WORK ADDITIONS"/>
      <sheetName val="DCF_5"/>
      <sheetName val="US Ship Repair Industry Growth"/>
      <sheetName val="Market Overview"/>
      <sheetName val="US Shipyard Repair Output"/>
      <sheetName val="Charts"/>
      <sheetName val="LBO"/>
      <sheetName val="Summary Financials"/>
      <sheetName val="Lucas1"/>
      <sheetName val="Lucas2"/>
      <sheetName val="Lucas4"/>
      <sheetName val="Lucas3"/>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BoatTMP"/>
      <sheetName val="bkg"/>
      <sheetName val="cbrd460"/>
      <sheetName val="bcl"/>
      <sheetName val="Attachment 1"/>
      <sheetName val="2.0 Section 2 Cover"/>
      <sheetName val="[SHOPLIST.xls]/VWVU))tÏØ0__61"/>
      <sheetName val="[SHOPLIST.xls]/VWVU))tÏØ0__71"/>
      <sheetName val="1. Scenario Manager"/>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B100-Cable Rack"/>
      <sheetName val="[SHOPLIST_xls]/VW3"/>
      <sheetName val="P-Ins_&amp;_Bonds4"/>
      <sheetName val="Admin_TAKE_OFF1"/>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GEN-TEC-02"/>
      <sheetName val="EPI Directo"/>
      <sheetName val="INSTRUCTIVO"/>
      <sheetName val="0-Datos de la Obra"/>
      <sheetName val="Gastos General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DESCRIPTIONS"/>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1.1. Manpower(Data Ref)"/>
      <sheetName val="ConferenceCentre______________2"/>
      <sheetName val="Guneí¬_x005f_x0008_i_x005f_x0000__x005f_x0000__x0"/>
      <sheetName val="Section(0)Preliminaries"/>
      <sheetName val="Section(1)Demolition"/>
      <sheetName val="Section(2)Exca "/>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D.MAKAN"/>
      <sheetName val="Superstruc"/>
      <sheetName val="Data Input-A"/>
      <sheetName val="Sum cost"/>
      <sheetName val="计算表"/>
      <sheetName val="03定额库"/>
      <sheetName val="94定额库"/>
      <sheetName val="清单库"/>
      <sheetName val="工程量汇总表"/>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Back"/>
      <sheetName val="jobhist"/>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Bill 2.2 Villa 2 beds"/>
      <sheetName val="Raft Found. Computation"/>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HVAC_M6____________SHOPLIST_x_2"/>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VW__VU_________5"/>
      <sheetName val="_SHOPLIST_xls_70___0_s__i_____7"/>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2A-CFRD"/>
      <sheetName val="12CGOU"/>
      <sheetName val="SA-1 Oil"/>
      <sheetName val="Rate_analysis22"/>
      <sheetName val="/VWVU))tÏØ0__100"/>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SHOPLIST_xls]/VWVU))tÏØ0_224"/>
      <sheetName val="[SHOPLIST_xls]/VWVU))tÏØ0_225"/>
      <sheetName val="[SHOPLIST_xls]/VWVU))tÏØ0_226"/>
      <sheetName val="[SHOPLIST_xls]/VWVU))tÏØ0_227"/>
      <sheetName val="[SHOPLIST_xls]/VWVU))tÏØ0_228"/>
      <sheetName val="[SHOPLIST_xls]/VWVU))tÏØ0_229"/>
      <sheetName val="[SHOPLIST_xls]/VWVU))tÏØ0_230"/>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SHOPLIST_xls]/VWVU))tÏØ0_239"/>
      <sheetName val="[SHOPLIST_xls]/VWVU))tÏØ0_240"/>
      <sheetName val="[SHOPLIST_xls]/VWVU))tÏØ0_241"/>
      <sheetName val="[SHOPLIST_xls]/VWVU))tÏØ0_242"/>
      <sheetName val="[SHOPLIST_xls]/VWVU))tÏØ0_243"/>
      <sheetName val="[SHOPLIST_xls]/VWVU))tÏØ0_244"/>
      <sheetName val="[SHOPLIST_xls]/VWVU))tÏØ0_245"/>
      <sheetName val="Data_Works1"/>
      <sheetName val="Control_Panel1"/>
      <sheetName val="SGOLD_FEB"/>
      <sheetName val="VC2_8_98"/>
      <sheetName val="PE-F-42_Rev_01_Manpower"/>
      <sheetName val="Slide_6_-_Returns_&amp;_NWC"/>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70?"/>
      <sheetName val="[SHOPLIST_xls]7_91"/>
      <sheetName val="[SHOPLIST_xls]_181"/>
      <sheetName val="[SHOPLIST_xls]_191"/>
      <sheetName val="[SHOPLIST_xls]_201"/>
      <sheetName val="[SHOPLIST_xls]_211"/>
      <sheetName val="[SHOPLIST_xls]_221"/>
      <sheetName val="[SHOPLIST_xls]_231"/>
      <sheetName val="[SHOPLIST_xls]_241"/>
      <sheetName val="[SHOPLIST_xls]_25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70___0_s__i____45"/>
      <sheetName val="[SHOPLIST_xls]70___0_s__i____46"/>
      <sheetName val="[SHOPLIST_xls]70___0_s__i____47"/>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70_x005f_x005f_x005f_x0000_13"/>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__0_s__i____48"/>
      <sheetName val="[SHOPLIST_xls]_VW__VU________30"/>
      <sheetName val="[SHOPLIST_xls]_VW__VU________31"/>
      <sheetName val="[SHOPLIST_xls]70_x005f_x0000___0_x_11"/>
      <sheetName val="[SHOPLIST_xls]70___0_s__i____49"/>
      <sheetName val="[SHOPLIST_xls]_SHOPLIST_xl_1275"/>
      <sheetName val="[SHOPLIST_xls]70___0_s__i____50"/>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70___0_s__i____51"/>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70_x005f_x005f_x005f_x0000_14"/>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__0_s__i____52"/>
      <sheetName val="[SHOPLIST_xls]_VW__VU________32"/>
      <sheetName val="[SHOPLIST_xls]70_x005f_x0000___0_x_12"/>
      <sheetName val="[SHOPLIST_xls]70___0_s__i____53"/>
      <sheetName val="[SHOPLIST_xls]_SHOPLIST_xl_1465"/>
      <sheetName val="[SHOPLIST_xls]70___0_s__i____54"/>
      <sheetName val="[SHOPLIST_xls]_VW__VU________33"/>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70___0_s__i____55"/>
      <sheetName val="[SHOPLIST_xls]_SHOPLIST_xl_1478"/>
      <sheetName val="[SHOPLIST_xls]70_x005f_x005f_x005f_x0000_15"/>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VWVU))tÏØ0_246"/>
      <sheetName val="[SHOPLIST_xls]/VWVU))tÏØ0_247"/>
      <sheetName val="[SHOPLIST_xls]70,/0s«iÆøí¬i161"/>
      <sheetName val="[SHOPLIST_xls]/VW111"/>
      <sheetName val="[SHOPLIST_xls]/VWVU))tÏØ0_248"/>
      <sheetName val="[SHOPLIST_xls]/VWVU))tÏØ0_249"/>
      <sheetName val="[SHOPLIST_xls]/VWVU))tÏØ0_250"/>
      <sheetName val="[SHOPLIST_xls]/VWVU))tÏØ0_251"/>
      <sheetName val="[SHOPLIST_xls]/VWVU))tÏØ0_252"/>
      <sheetName val="[SHOPLIST_xls]70,/0s«_iÆø_í¬_28"/>
      <sheetName val="[SHOPLIST_xls]70?,/0?s«i?Æøí¬28"/>
      <sheetName val="[SHOPLIST_xls]/VWVU))tÏØ0_253"/>
      <sheetName val="[SHOPLIST_xls]/VWVU))tÏØ0_254"/>
      <sheetName val="[SHOPLIST_xls]/VWVU))tÏØ0_255"/>
      <sheetName val="[SHOPLIST_xls]/VWVU))tÏØ0_256"/>
      <sheetName val="[SHOPLIST_xls]/VWVU))tÏØ0_257"/>
      <sheetName val="ตารางส่วนลด_EE_"/>
      <sheetName val="frais_VS_BBI"/>
      <sheetName val="without claims"/>
      <sheetName val="Corner Arch"/>
      <sheetName val="End Arch"/>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Gene�� i??_x0014_?0."/>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HOPLIST.xls_70_,_0_s«i_x"/>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_xls_70_,_0_"/>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CLAIMS 4 (backup)"/>
      <sheetName val="CLAIM 4"/>
      <sheetName val="CLAIMS 5 (backup)"/>
      <sheetName val="CLAIM 5"/>
      <sheetName val="CLAIM 10"/>
      <sheetName val="CLAIMS1 (backup)"/>
      <sheetName val="CLAIM 1"/>
      <sheetName val="CLAIMS2 (backup)"/>
      <sheetName val="CLAIM 2"/>
      <sheetName val="B 2"/>
      <sheetName val="Клининг"/>
      <sheetName val="ГК (Прогноз)"/>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SHOPLIST.xls]_VW_VU____t__0__7"/>
      <sheetName val="[SHOPLIST.xls]_SHOPLIST_x_11236"/>
      <sheetName val="Civil-Weekly"/>
      <sheetName val="Elec-Weekly"/>
      <sheetName val="Mech-Weekly"/>
      <sheetName val="Pipe-Weekly"/>
      <sheetName val="Tank-Weekly"/>
      <sheetName val="Project-Weekly"/>
      <sheetName val="U5-Weekly"/>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L_(4)8"/>
      <sheetName val="BOQ_1_928"/>
      <sheetName val="Basic_Rate9"/>
      <sheetName val="MASTER_RATE_ANALYSIS9"/>
      <sheetName val="Ref_Arch8"/>
      <sheetName val="Portfolio_List8"/>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70_x005f_x0000___0_x015"/>
      <sheetName val="bill_no__31"/>
      <sheetName val="Cost_Rates1"/>
      <sheetName val="[SHOPLIST_xls]70_x005f_x0000___0_x016"/>
      <sheetName val="[SHOPLIST_xls]70_x005f_x0000___0_x017"/>
      <sheetName val="[SHOPLIST_xls]_VW__VU________34"/>
      <sheetName val="[SHOPLIST_xls]_VW__VU________35"/>
      <sheetName val="[SHOPLIST_xls]70_x005f_x0000___0_x018"/>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0s«iÆøí¬i42"/>
      <sheetName val="[SHOPLIST_xls]70,/0s«iÆøí¬i52"/>
      <sheetName val="Rectangular_Duct1"/>
      <sheetName val="Product_Sheet401"/>
      <sheetName val="[SHOPLIST_xls]70,/0s«iÆøí¬i62"/>
      <sheetName val="[SHOPLIST_xls]/VW110"/>
      <sheetName val="[SHOPLIST_xls]70,/0s«iÆøí¬i72"/>
      <sheetName val="[SHOPLIST_xls]/VW22"/>
      <sheetName val="[SHOPLIST_xls]70,/0s«_iÆø_í¬_29"/>
      <sheetName val="[SHOPLIST_xls]70?,/0?s«i?Æøí¬29"/>
      <sheetName val="[SHOPLIST_xls]70,/0s«_iÆø_í¬_30"/>
      <sheetName val="[SHOPLIST_xls]70?,/0?s«i?Æøí¬30"/>
      <sheetName val="[SHOPLIST_xls]70,/0s«iÆøí¬i82"/>
      <sheetName val="[SHOPLIST_xls]/VW32"/>
      <sheetName val="[SHOPLIST_xls]70,/0s«_iÆø_í¬_31"/>
      <sheetName val="[SHOPLIST_xls]70?,/0?s«i?Æøí¬31"/>
      <sheetName val="[SHOPLIST_xls]70,/0s«iÆøí¬i132"/>
      <sheetName val="[SHOPLIST_xls]/VW82"/>
      <sheetName val="[SHOPLIST_xls]70,/0s«_iÆø_í¬_32"/>
      <sheetName val="[SHOPLIST_xls]70?,/0?s«i?Æøí¬32"/>
      <sheetName val="[SHOPLIST_xls]70,/0s«iÆøí¬i102"/>
      <sheetName val="[SHOPLIST_xls]/VW52"/>
      <sheetName val="[SHOPLIST_xls]70,/0s«_iÆø_í¬_33"/>
      <sheetName val="[SHOPLIST_xls]70?,/0?s«i?Æøí¬33"/>
      <sheetName val="[SHOPLIST_xls]70,/0s«iÆøí¬i92"/>
      <sheetName val="[SHOPLIST_xls]/VW42"/>
      <sheetName val="[SHOPLIST_xls]70,/0s«_iÆø_í¬_34"/>
      <sheetName val="[SHOPLIST_xls]70?,/0?s«i?Æøí¬34"/>
      <sheetName val="[SHOPLIST_xls]70,/0s«iÆøí¬i122"/>
      <sheetName val="[SHOPLIST_xls]/VW72"/>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__0_s__i____56"/>
      <sheetName val="総括表"/>
      <sheetName val="Dashboard"/>
      <sheetName val="Imp Cost"/>
      <sheetName val="Joinery"/>
      <sheetName val="General Schedule"/>
      <sheetName val="basic-final"/>
      <sheetName val="Culverts"/>
      <sheetName val="Machinery-final"/>
      <sheetName val="Bituminous"/>
      <sheetName val="Site clearance"/>
      <sheetName val="Subase"/>
      <sheetName val="cash ph 3a"/>
      <sheetName val="Ana Blanket"/>
      <sheetName val="Part 2"/>
      <sheetName val="mem-property"/>
      <sheetName val="Coalmine"/>
      <sheetName val="pricing"/>
      <sheetName val="sof"/>
      <sheetName val="9011 EXPAT_MANP"/>
      <sheetName val="장비"/>
      <sheetName val="노무"/>
      <sheetName val="자재"/>
      <sheetName val="산근1"/>
      <sheetName val="Plant &amp;  Machinery"/>
      <sheetName val="[SHOPLIST.xls]70___0_s�_i_��__2"/>
      <sheetName val="demir"/>
      <sheetName val="foot-slab_reinR_x0010_"/>
      <sheetName val="foot-slab_reinh/"/>
      <sheetName val="foot-slab_reinÀ"/>
      <sheetName val="foot-slab_rein_x0008_ "/>
      <sheetName val="foot-slab_rein0ê"/>
      <sheetName val="foot-slab_rein`_x0010_"/>
      <sheetName val="foot-slab_reinP_x000c_"/>
      <sheetName val="foot-slab_reinÀ_x0009_"/>
      <sheetName val="foot-slab_rein]¼"/>
      <sheetName val="foot-slab_reindP"/>
      <sheetName val="foot-slab_rein_x0002__x0000_"/>
      <sheetName val="foot-slab_rein_x0018_¼"/>
      <sheetName val="tj定额"/>
      <sheetName val="基础数据"/>
      <sheetName val="设置"/>
      <sheetName val="送电线路建筑安装工程费用汇总表（表二丙） 预规"/>
      <sheetName val="送电线路建筑安装工程费用汇总表（表二丙）行规"/>
      <sheetName val="Commodities"/>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sht1"/>
      <sheetName val="sht2"/>
      <sheetName val="sht3"/>
      <sheetName val="sht4"/>
      <sheetName val="sht5"/>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 val="strain"/>
      <sheetName val="SCHDULE OF FINISH "/>
      <sheetName val="E H Blinding"/>
      <sheetName val="E H Excavation"/>
      <sheetName val="Pc name"/>
      <sheetName val="C P A Blinding"/>
      <sheetName val="[SHOPLIST.xls]_SHOPLIST_x_11515"/>
      <sheetName val="[SHOPLIST.xls]_SHOPLIST_x_11516"/>
      <sheetName val="[SHOPLIST.xls]_SHOPLIST_x_11517"/>
      <sheetName val="[SHOPLIST.xls]_SHOPLIST_x_11518"/>
      <sheetName val="[SHOPLIST.xls]_SHOPLIST_x_11519"/>
      <sheetName val="Cash Flow"/>
      <sheetName val="Flujo de Caja Consorcio"/>
      <sheetName val="METRAJ"/>
      <sheetName val="LIMA-CANTA"/>
      <sheetName val="WELCOME"/>
      <sheetName val="1999 BUDGET"/>
      <sheetName val="82巴基斯坦tapal"/>
      <sheetName val="Do Not Modify Or Delete"/>
      <sheetName val="연돌일위집계"/>
      <sheetName val="품셈"/>
      <sheetName val="DMG G&amp;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ow r="9">
          <cell r="A9" t="str">
            <v>A</v>
          </cell>
        </row>
      </sheetData>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ow r="9">
          <cell r="A9" t="str">
            <v>A</v>
          </cell>
        </row>
      </sheetData>
      <sheetData sheetId="1041">
        <row r="9">
          <cell r="A9" t="str">
            <v>A</v>
          </cell>
        </row>
      </sheetData>
      <sheetData sheetId="1042">
        <row r="9">
          <cell r="A9" t="str">
            <v>A</v>
          </cell>
        </row>
      </sheetData>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ow r="9">
          <cell r="A9" t="str">
            <v>A</v>
          </cell>
        </row>
      </sheetData>
      <sheetData sheetId="1073">
        <row r="9">
          <cell r="A9" t="str">
            <v>A</v>
          </cell>
        </row>
      </sheetData>
      <sheetData sheetId="1074">
        <row r="9">
          <cell r="A9" t="str">
            <v>A</v>
          </cell>
        </row>
      </sheetData>
      <sheetData sheetId="1075" refreshError="1"/>
      <sheetData sheetId="1076">
        <row r="9">
          <cell r="A9" t="str">
            <v>A</v>
          </cell>
        </row>
      </sheetData>
      <sheetData sheetId="1077" refreshError="1"/>
      <sheetData sheetId="1078" refreshError="1"/>
      <sheetData sheetId="1079">
        <row r="9">
          <cell r="A9" t="str">
            <v>A</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refreshError="1"/>
      <sheetData sheetId="1190" refreshError="1"/>
      <sheetData sheetId="1191" refreshError="1"/>
      <sheetData sheetId="1192" refreshError="1"/>
      <sheetData sheetId="1193"/>
      <sheetData sheetId="1194" refreshError="1"/>
      <sheetData sheetId="1195" refreshError="1"/>
      <sheetData sheetId="1196" refreshError="1"/>
      <sheetData sheetId="1197" refreshError="1"/>
      <sheetData sheetId="1198" refreshError="1"/>
      <sheetData sheetId="1199"/>
      <sheetData sheetId="1200" refreshError="1"/>
      <sheetData sheetId="1201" refreshError="1"/>
      <sheetData sheetId="1202"/>
      <sheetData sheetId="1203" refreshError="1"/>
      <sheetData sheetId="1204" refreshError="1"/>
      <sheetData sheetId="1205" refreshError="1"/>
      <sheetData sheetId="1206" refreshError="1"/>
      <sheetData sheetId="1207" refreshError="1"/>
      <sheetData sheetId="1208" refreshError="1"/>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ow r="9">
          <cell r="A9" t="str">
            <v>A</v>
          </cell>
        </row>
      </sheetData>
      <sheetData sheetId="1236" refreshError="1"/>
      <sheetData sheetId="1237"/>
      <sheetData sheetId="1238"/>
      <sheetData sheetId="1239">
        <row r="9">
          <cell r="A9" t="str">
            <v>A</v>
          </cell>
        </row>
      </sheetData>
      <sheetData sheetId="1240">
        <row r="9">
          <cell r="A9" t="str">
            <v>A</v>
          </cell>
        </row>
      </sheetData>
      <sheetData sheetId="1241" refreshError="1"/>
      <sheetData sheetId="1242"/>
      <sheetData sheetId="1243" refreshError="1"/>
      <sheetData sheetId="1244" refreshError="1"/>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efreshError="1"/>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efreshError="1"/>
      <sheetData sheetId="1365"/>
      <sheetData sheetId="1366"/>
      <sheetData sheetId="1367"/>
      <sheetData sheetId="1368"/>
      <sheetData sheetId="1369"/>
      <sheetData sheetId="1370"/>
      <sheetData sheetId="1371" refreshError="1"/>
      <sheetData sheetId="1372"/>
      <sheetData sheetId="1373" refreshError="1"/>
      <sheetData sheetId="1374"/>
      <sheetData sheetId="1375"/>
      <sheetData sheetId="1376" refreshError="1"/>
      <sheetData sheetId="1377" refreshError="1"/>
      <sheetData sheetId="1378" refreshError="1"/>
      <sheetData sheetId="1379"/>
      <sheetData sheetId="1380">
        <row r="9">
          <cell r="A9" t="str">
            <v>A</v>
          </cell>
        </row>
      </sheetData>
      <sheetData sheetId="1381"/>
      <sheetData sheetId="1382"/>
      <sheetData sheetId="1383" refreshError="1"/>
      <sheetData sheetId="1384" refreshError="1"/>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efreshError="1"/>
      <sheetData sheetId="1542" refreshError="1"/>
      <sheetData sheetId="1543" refreshError="1"/>
      <sheetData sheetId="1544" refreshError="1"/>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efreshError="1"/>
      <sheetData sheetId="1550" refreshError="1"/>
      <sheetData sheetId="1551" refreshError="1"/>
      <sheetData sheetId="1552" refreshError="1"/>
      <sheetData sheetId="1553" refreshError="1"/>
      <sheetData sheetId="1554" refreshError="1"/>
      <sheetData sheetId="1555"/>
      <sheetData sheetId="1556"/>
      <sheetData sheetId="1557">
        <row r="9">
          <cell r="A9" t="str">
            <v>A</v>
          </cell>
        </row>
      </sheetData>
      <sheetData sheetId="1558" refreshError="1"/>
      <sheetData sheetId="1559" refreshError="1"/>
      <sheetData sheetId="1560" refreshError="1"/>
      <sheetData sheetId="1561" refreshError="1"/>
      <sheetData sheetId="1562" refreshError="1"/>
      <sheetData sheetId="1563" refreshError="1"/>
      <sheetData sheetId="1564"/>
      <sheetData sheetId="1565" refreshError="1"/>
      <sheetData sheetId="1566"/>
      <sheetData sheetId="1567" refreshError="1"/>
      <sheetData sheetId="1568"/>
      <sheetData sheetId="1569">
        <row r="9">
          <cell r="A9" t="str">
            <v>A</v>
          </cell>
        </row>
      </sheetData>
      <sheetData sheetId="1570" refreshError="1"/>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efreshError="1"/>
      <sheetData sheetId="1577">
        <row r="9">
          <cell r="A9" t="str">
            <v>A</v>
          </cell>
        </row>
      </sheetData>
      <sheetData sheetId="1578">
        <row r="9">
          <cell r="A9" t="str">
            <v>A</v>
          </cell>
        </row>
      </sheetData>
      <sheetData sheetId="1579"/>
      <sheetData sheetId="1580" refreshError="1"/>
      <sheetData sheetId="1581" refreshError="1"/>
      <sheetData sheetId="1582">
        <row r="9">
          <cell r="A9" t="str">
            <v>A</v>
          </cell>
        </row>
      </sheetData>
      <sheetData sheetId="1583"/>
      <sheetData sheetId="1584"/>
      <sheetData sheetId="1585"/>
      <sheetData sheetId="1586"/>
      <sheetData sheetId="1587"/>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sheetData sheetId="1608"/>
      <sheetData sheetId="1609" refreshError="1"/>
      <sheetData sheetId="1610">
        <row r="9">
          <cell r="A9" t="str">
            <v>A</v>
          </cell>
        </row>
      </sheetData>
      <sheetData sheetId="1611">
        <row r="9">
          <cell r="A9" t="str">
            <v>A</v>
          </cell>
        </row>
      </sheetData>
      <sheetData sheetId="1612">
        <row r="9">
          <cell r="A9" t="str">
            <v>A</v>
          </cell>
        </row>
      </sheetData>
      <sheetData sheetId="1613"/>
      <sheetData sheetId="1614" refreshError="1"/>
      <sheetData sheetId="1615" refreshError="1"/>
      <sheetData sheetId="1616"/>
      <sheetData sheetId="1617"/>
      <sheetData sheetId="1618">
        <row r="9">
          <cell r="A9" t="str">
            <v>A</v>
          </cell>
        </row>
      </sheetData>
      <sheetData sheetId="1619"/>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sheetData sheetId="1649" refreshError="1"/>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sheetData sheetId="1830"/>
      <sheetData sheetId="1831">
        <row r="9">
          <cell r="A9" t="str">
            <v>A</v>
          </cell>
        </row>
      </sheetData>
      <sheetData sheetId="1832">
        <row r="9">
          <cell r="A9" t="str">
            <v>A</v>
          </cell>
        </row>
      </sheetData>
      <sheetData sheetId="1833"/>
      <sheetData sheetId="1834" refreshError="1"/>
      <sheetData sheetId="1835" refreshError="1"/>
      <sheetData sheetId="1836"/>
      <sheetData sheetId="1837" refreshError="1"/>
      <sheetData sheetId="1838" refreshError="1"/>
      <sheetData sheetId="1839" refreshError="1"/>
      <sheetData sheetId="1840"/>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efreshError="1"/>
      <sheetData sheetId="1942" refreshError="1"/>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sheetData sheetId="1990"/>
      <sheetData sheetId="1991">
        <row r="9">
          <cell r="A9" t="str">
            <v>A</v>
          </cell>
        </row>
      </sheetData>
      <sheetData sheetId="1992">
        <row r="9">
          <cell r="A9" t="str">
            <v>A</v>
          </cell>
        </row>
      </sheetData>
      <sheetData sheetId="1993" refreshError="1"/>
      <sheetData sheetId="1994" refreshError="1"/>
      <sheetData sheetId="1995" refreshError="1"/>
      <sheetData sheetId="1996" refreshError="1"/>
      <sheetData sheetId="1997" refreshError="1"/>
      <sheetData sheetId="1998" refreshError="1"/>
      <sheetData sheetId="1999" refreshError="1"/>
      <sheetData sheetId="2000">
        <row r="9">
          <cell r="A9" t="str">
            <v>A</v>
          </cell>
        </row>
      </sheetData>
      <sheetData sheetId="2001" refreshError="1"/>
      <sheetData sheetId="2002"/>
      <sheetData sheetId="2003" refreshError="1"/>
      <sheetData sheetId="2004" refreshError="1"/>
      <sheetData sheetId="2005" refreshError="1"/>
      <sheetData sheetId="2006"/>
      <sheetData sheetId="2007" refreshError="1"/>
      <sheetData sheetId="2008" refreshError="1"/>
      <sheetData sheetId="2009"/>
      <sheetData sheetId="2010" refreshError="1"/>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ow r="9">
          <cell r="A9" t="str">
            <v>A</v>
          </cell>
        </row>
      </sheetData>
      <sheetData sheetId="2022">
        <row r="9">
          <cell r="A9" t="str">
            <v>A</v>
          </cell>
        </row>
      </sheetData>
      <sheetData sheetId="2023">
        <row r="9">
          <cell r="A9" t="str">
            <v>A</v>
          </cell>
        </row>
      </sheetData>
      <sheetData sheetId="2024" refreshError="1"/>
      <sheetData sheetId="2025">
        <row r="9">
          <cell r="A9" t="str">
            <v>A</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refreshError="1"/>
      <sheetData sheetId="2036" refreshError="1"/>
      <sheetData sheetId="2037" refreshError="1"/>
      <sheetData sheetId="2038" refreshError="1"/>
      <sheetData sheetId="2039"/>
      <sheetData sheetId="2040"/>
      <sheetData sheetId="2041"/>
      <sheetData sheetId="2042" refreshError="1"/>
      <sheetData sheetId="2043" refreshError="1"/>
      <sheetData sheetId="2044" refreshError="1"/>
      <sheetData sheetId="2045" refreshError="1"/>
      <sheetData sheetId="2046" refreshError="1"/>
      <sheetData sheetId="2047"/>
      <sheetData sheetId="2048"/>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ow r="9">
          <cell r="A9" t="str">
            <v>A</v>
          </cell>
        </row>
      </sheetData>
      <sheetData sheetId="2181" refreshError="1"/>
      <sheetData sheetId="2182">
        <row r="9">
          <cell r="A9" t="str">
            <v>A</v>
          </cell>
        </row>
      </sheetData>
      <sheetData sheetId="2183" refreshError="1"/>
      <sheetData sheetId="2184" refreshError="1"/>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ow r="9">
          <cell r="A9" t="str">
            <v>A</v>
          </cell>
        </row>
      </sheetData>
      <sheetData sheetId="2299">
        <row r="9">
          <cell r="A9" t="str">
            <v>A</v>
          </cell>
        </row>
      </sheetData>
      <sheetData sheetId="2300">
        <row r="9">
          <cell r="A9" t="str">
            <v>A</v>
          </cell>
        </row>
      </sheetData>
      <sheetData sheetId="2301" refreshError="1"/>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efreshError="1"/>
      <sheetData sheetId="2307">
        <row r="9">
          <cell r="A9" t="str">
            <v>A</v>
          </cell>
        </row>
      </sheetData>
      <sheetData sheetId="2308"/>
      <sheetData sheetId="2309"/>
      <sheetData sheetId="2310"/>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ow r="9">
          <cell r="A9" t="str">
            <v>A</v>
          </cell>
        </row>
      </sheetData>
      <sheetData sheetId="2544" refreshError="1"/>
      <sheetData sheetId="2545" refreshError="1"/>
      <sheetData sheetId="2546">
        <row r="9">
          <cell r="A9" t="str">
            <v>A</v>
          </cell>
        </row>
      </sheetData>
      <sheetData sheetId="2547" refreshError="1"/>
      <sheetData sheetId="2548" refreshError="1"/>
      <sheetData sheetId="2549">
        <row r="9">
          <cell r="A9" t="str">
            <v>A</v>
          </cell>
        </row>
      </sheetData>
      <sheetData sheetId="2550" refreshError="1"/>
      <sheetData sheetId="2551" refreshError="1"/>
      <sheetData sheetId="2552" refreshError="1"/>
      <sheetData sheetId="2553" refreshError="1"/>
      <sheetData sheetId="2554" refreshError="1"/>
      <sheetData sheetId="2555" refreshError="1"/>
      <sheetData sheetId="2556" refreshError="1"/>
      <sheetData sheetId="2557">
        <row r="9">
          <cell r="A9" t="str">
            <v>A</v>
          </cell>
        </row>
      </sheetData>
      <sheetData sheetId="2558" refreshError="1"/>
      <sheetData sheetId="2559">
        <row r="9">
          <cell r="A9" t="str">
            <v>A</v>
          </cell>
        </row>
      </sheetData>
      <sheetData sheetId="2560" refreshError="1"/>
      <sheetData sheetId="2561" refreshError="1"/>
      <sheetData sheetId="2562" refreshError="1"/>
      <sheetData sheetId="2563" refreshError="1"/>
      <sheetData sheetId="2564" refreshError="1"/>
      <sheetData sheetId="2565"/>
      <sheetData sheetId="2566">
        <row r="9">
          <cell r="A9" t="str">
            <v>A</v>
          </cell>
        </row>
      </sheetData>
      <sheetData sheetId="2567" refreshError="1"/>
      <sheetData sheetId="2568"/>
      <sheetData sheetId="2569"/>
      <sheetData sheetId="2570" refreshError="1"/>
      <sheetData sheetId="2571"/>
      <sheetData sheetId="2572"/>
      <sheetData sheetId="2573" refreshError="1"/>
      <sheetData sheetId="2574" refreshError="1"/>
      <sheetData sheetId="2575"/>
      <sheetData sheetId="2576"/>
      <sheetData sheetId="2577" refreshError="1"/>
      <sheetData sheetId="2578" refreshError="1"/>
      <sheetData sheetId="2579" refreshError="1"/>
      <sheetData sheetId="2580" refreshError="1"/>
      <sheetData sheetId="2581"/>
      <sheetData sheetId="2582" refreshError="1"/>
      <sheetData sheetId="2583" refreshError="1"/>
      <sheetData sheetId="2584" refreshError="1"/>
      <sheetData sheetId="2585"/>
      <sheetData sheetId="2586"/>
      <sheetData sheetId="2587">
        <row r="9">
          <cell r="A9" t="str">
            <v>A</v>
          </cell>
        </row>
      </sheetData>
      <sheetData sheetId="2588">
        <row r="9">
          <cell r="A9" t="str">
            <v>A</v>
          </cell>
        </row>
      </sheetData>
      <sheetData sheetId="2589" refreshError="1"/>
      <sheetData sheetId="2590" refreshError="1"/>
      <sheetData sheetId="2591" refreshError="1"/>
      <sheetData sheetId="2592"/>
      <sheetData sheetId="2593"/>
      <sheetData sheetId="2594"/>
      <sheetData sheetId="2595"/>
      <sheetData sheetId="2596">
        <row r="9">
          <cell r="A9" t="str">
            <v>A</v>
          </cell>
        </row>
      </sheetData>
      <sheetData sheetId="2597"/>
      <sheetData sheetId="2598"/>
      <sheetData sheetId="2599">
        <row r="9">
          <cell r="A9" t="str">
            <v>A</v>
          </cell>
        </row>
      </sheetData>
      <sheetData sheetId="2600"/>
      <sheetData sheetId="2601">
        <row r="9">
          <cell r="A9" t="str">
            <v>A</v>
          </cell>
        </row>
      </sheetData>
      <sheetData sheetId="2602">
        <row r="9">
          <cell r="A9" t="str">
            <v>A</v>
          </cell>
        </row>
      </sheetData>
      <sheetData sheetId="2603"/>
      <sheetData sheetId="2604" refreshError="1"/>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row r="9">
          <cell r="A9" t="str">
            <v>A</v>
          </cell>
        </row>
      </sheetData>
      <sheetData sheetId="2619">
        <row r="9">
          <cell r="A9" t="str">
            <v>A</v>
          </cell>
        </row>
      </sheetData>
      <sheetData sheetId="2620">
        <row r="9">
          <cell r="A9" t="str">
            <v>A</v>
          </cell>
        </row>
      </sheetData>
      <sheetData sheetId="2621" refreshError="1"/>
      <sheetData sheetId="2622" refreshError="1"/>
      <sheetData sheetId="2623" refreshError="1"/>
      <sheetData sheetId="2624" refreshError="1"/>
      <sheetData sheetId="2625">
        <row r="9">
          <cell r="A9" t="str">
            <v>A</v>
          </cell>
        </row>
      </sheetData>
      <sheetData sheetId="2626">
        <row r="9">
          <cell r="A9" t="str">
            <v>A</v>
          </cell>
        </row>
      </sheetData>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ow r="9">
          <cell r="A9" t="str">
            <v>A</v>
          </cell>
        </row>
      </sheetData>
      <sheetData sheetId="2637">
        <row r="9">
          <cell r="A9" t="str">
            <v>A</v>
          </cell>
        </row>
      </sheetData>
      <sheetData sheetId="2638">
        <row r="9">
          <cell r="A9" t="str">
            <v>A</v>
          </cell>
        </row>
      </sheetData>
      <sheetData sheetId="2639"/>
      <sheetData sheetId="2640"/>
      <sheetData sheetId="264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ow r="9">
          <cell r="A9" t="str">
            <v>A</v>
          </cell>
        </row>
      </sheetData>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ow r="9">
          <cell r="A9" t="str">
            <v>A</v>
          </cell>
        </row>
      </sheetData>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9">
          <cell r="A9" t="str">
            <v>A</v>
          </cell>
        </row>
      </sheetData>
      <sheetData sheetId="2781">
        <row r="9">
          <cell r="A9" t="str">
            <v>A</v>
          </cell>
        </row>
      </sheetData>
      <sheetData sheetId="2782">
        <row r="9">
          <cell r="A9" t="str">
            <v>A</v>
          </cell>
        </row>
      </sheetData>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9">
          <cell r="A9" t="str">
            <v>A</v>
          </cell>
        </row>
      </sheetData>
      <sheetData sheetId="2838">
        <row r="9">
          <cell r="A9" t="str">
            <v>A</v>
          </cell>
        </row>
      </sheetData>
      <sheetData sheetId="2839" refreshError="1"/>
      <sheetData sheetId="2840" refreshError="1"/>
      <sheetData sheetId="2841">
        <row r="9">
          <cell r="A9" t="str">
            <v>A</v>
          </cell>
        </row>
      </sheetData>
      <sheetData sheetId="2842" refreshError="1"/>
      <sheetData sheetId="2843" refreshError="1"/>
      <sheetData sheetId="2844" refreshError="1"/>
      <sheetData sheetId="2845" refreshError="1"/>
      <sheetData sheetId="2846">
        <row r="9">
          <cell r="A9" t="str">
            <v>A</v>
          </cell>
        </row>
      </sheetData>
      <sheetData sheetId="2847" refreshError="1"/>
      <sheetData sheetId="2848">
        <row r="9">
          <cell r="A9" t="str">
            <v>A</v>
          </cell>
        </row>
      </sheetData>
      <sheetData sheetId="2849">
        <row r="9">
          <cell r="A9" t="str">
            <v>A</v>
          </cell>
        </row>
      </sheetData>
      <sheetData sheetId="2850" refreshError="1"/>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ow r="9">
          <cell r="A9" t="str">
            <v>A</v>
          </cell>
        </row>
      </sheetData>
      <sheetData sheetId="2996" refreshError="1"/>
      <sheetData sheetId="2997" refreshError="1"/>
      <sheetData sheetId="2998" refreshError="1"/>
      <sheetData sheetId="2999" refreshError="1"/>
      <sheetData sheetId="3000" refreshError="1"/>
      <sheetData sheetId="3001" refreshError="1"/>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efreshError="1"/>
      <sheetData sheetId="3041" refreshError="1"/>
      <sheetData sheetId="3042" refreshError="1"/>
      <sheetData sheetId="3043" refreshError="1"/>
      <sheetData sheetId="3044" refreshError="1"/>
      <sheetData sheetId="3045" refreshError="1"/>
      <sheetData sheetId="3046">
        <row r="9">
          <cell r="A9" t="str">
            <v>A</v>
          </cell>
        </row>
      </sheetData>
      <sheetData sheetId="3047" refreshError="1"/>
      <sheetData sheetId="3048">
        <row r="9">
          <cell r="A9" t="str">
            <v>A</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9">
          <cell r="A9" t="str">
            <v>A</v>
          </cell>
        </row>
      </sheetData>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ow r="9">
          <cell r="A9" t="str">
            <v>A</v>
          </cell>
        </row>
      </sheetData>
      <sheetData sheetId="3257" refreshError="1"/>
      <sheetData sheetId="3258">
        <row r="9">
          <cell r="A9" t="str">
            <v>A</v>
          </cell>
        </row>
      </sheetData>
      <sheetData sheetId="3259">
        <row r="9">
          <cell r="A9" t="str">
            <v>A</v>
          </cell>
        </row>
      </sheetData>
      <sheetData sheetId="3260">
        <row r="9">
          <cell r="A9" t="str">
            <v>A</v>
          </cell>
        </row>
      </sheetData>
      <sheetData sheetId="3261" refreshError="1"/>
      <sheetData sheetId="3262" refreshError="1"/>
      <sheetData sheetId="3263" refreshError="1"/>
      <sheetData sheetId="3264" refreshError="1"/>
      <sheetData sheetId="3265" refreshError="1"/>
      <sheetData sheetId="3266" refreshError="1"/>
      <sheetData sheetId="3267">
        <row r="9">
          <cell r="A9" t="str">
            <v>A</v>
          </cell>
        </row>
      </sheetData>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ow r="9">
          <cell r="A9" t="str">
            <v>A</v>
          </cell>
        </row>
      </sheetData>
      <sheetData sheetId="3278">
        <row r="9">
          <cell r="A9" t="str">
            <v>A</v>
          </cell>
        </row>
      </sheetData>
      <sheetData sheetId="3279" refreshError="1"/>
      <sheetData sheetId="3280">
        <row r="9">
          <cell r="A9" t="str">
            <v>A</v>
          </cell>
        </row>
      </sheetData>
      <sheetData sheetId="3281">
        <row r="9">
          <cell r="A9" t="str">
            <v>A</v>
          </cell>
        </row>
      </sheetData>
      <sheetData sheetId="3282" refreshError="1"/>
      <sheetData sheetId="3283" refreshError="1"/>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efreshError="1"/>
      <sheetData sheetId="3289" refreshError="1"/>
      <sheetData sheetId="3290" refreshError="1"/>
      <sheetData sheetId="3291" refreshError="1"/>
      <sheetData sheetId="3292" refreshError="1"/>
      <sheetData sheetId="3293" refreshError="1"/>
      <sheetData sheetId="3294" refreshError="1"/>
      <sheetData sheetId="3295"/>
      <sheetData sheetId="3296" refreshError="1"/>
      <sheetData sheetId="3297">
        <row r="9">
          <cell r="A9" t="str">
            <v>A</v>
          </cell>
        </row>
      </sheetData>
      <sheetData sheetId="3298" refreshError="1"/>
      <sheetData sheetId="3299">
        <row r="9">
          <cell r="A9" t="str">
            <v>A</v>
          </cell>
        </row>
      </sheetData>
      <sheetData sheetId="3300" refreshError="1"/>
      <sheetData sheetId="3301" refreshError="1"/>
      <sheetData sheetId="3302" refreshError="1"/>
      <sheetData sheetId="3303" refreshError="1"/>
      <sheetData sheetId="3304" refreshError="1"/>
      <sheetData sheetId="3305" refreshError="1"/>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ow r="9">
          <cell r="A9" t="str">
            <v>A</v>
          </cell>
        </row>
      </sheetData>
      <sheetData sheetId="3348" refreshError="1"/>
      <sheetData sheetId="3349" refreshError="1"/>
      <sheetData sheetId="3350" refreshError="1"/>
      <sheetData sheetId="3351" refreshError="1"/>
      <sheetData sheetId="3352" refreshError="1"/>
      <sheetData sheetId="3353" refreshError="1"/>
      <sheetData sheetId="3354"/>
      <sheetData sheetId="3355">
        <row r="9">
          <cell r="A9" t="str">
            <v>A</v>
          </cell>
        </row>
      </sheetData>
      <sheetData sheetId="3356" refreshError="1"/>
      <sheetData sheetId="3357">
        <row r="9">
          <cell r="A9" t="str">
            <v>A</v>
          </cell>
        </row>
      </sheetData>
      <sheetData sheetId="3358">
        <row r="9">
          <cell r="A9" t="str">
            <v>A</v>
          </cell>
        </row>
      </sheetData>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efreshError="1"/>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efreshError="1"/>
      <sheetData sheetId="3649">
        <row r="9">
          <cell r="A9" t="str">
            <v>A</v>
          </cell>
        </row>
      </sheetData>
      <sheetData sheetId="3650" refreshError="1"/>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efreshError="1"/>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efreshError="1"/>
      <sheetData sheetId="3672">
        <row r="9">
          <cell r="A9" t="str">
            <v>A</v>
          </cell>
        </row>
      </sheetData>
      <sheetData sheetId="3673">
        <row r="9">
          <cell r="A9" t="str">
            <v>A</v>
          </cell>
        </row>
      </sheetData>
      <sheetData sheetId="3674">
        <row r="9">
          <cell r="A9" t="str">
            <v>A</v>
          </cell>
        </row>
      </sheetData>
      <sheetData sheetId="3675" refreshError="1"/>
      <sheetData sheetId="3676">
        <row r="9">
          <cell r="A9" t="str">
            <v>A</v>
          </cell>
        </row>
      </sheetData>
      <sheetData sheetId="3677" refreshError="1"/>
      <sheetData sheetId="3678">
        <row r="9">
          <cell r="A9" t="str">
            <v>A</v>
          </cell>
        </row>
      </sheetData>
      <sheetData sheetId="3679">
        <row r="9">
          <cell r="A9" t="str">
            <v>A</v>
          </cell>
        </row>
      </sheetData>
      <sheetData sheetId="3680" refreshError="1"/>
      <sheetData sheetId="3681"/>
      <sheetData sheetId="3682" refreshError="1"/>
      <sheetData sheetId="3683" refreshError="1"/>
      <sheetData sheetId="3684" refreshError="1"/>
      <sheetData sheetId="3685" refreshError="1"/>
      <sheetData sheetId="3686"/>
      <sheetData sheetId="3687" refreshError="1"/>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efreshError="1"/>
      <sheetData sheetId="3695" refreshError="1"/>
      <sheetData sheetId="3696" refreshError="1"/>
      <sheetData sheetId="3697" refreshError="1"/>
      <sheetData sheetId="3698">
        <row r="9">
          <cell r="A9" t="str">
            <v>A</v>
          </cell>
        </row>
      </sheetData>
      <sheetData sheetId="3699">
        <row r="9">
          <cell r="A9" t="str">
            <v>A</v>
          </cell>
        </row>
      </sheetData>
      <sheetData sheetId="3700">
        <row r="9">
          <cell r="A9" t="str">
            <v>A</v>
          </cell>
        </row>
      </sheetData>
      <sheetData sheetId="3701" refreshError="1"/>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efreshError="1"/>
      <sheetData sheetId="3708">
        <row r="9">
          <cell r="A9" t="str">
            <v>A</v>
          </cell>
        </row>
      </sheetData>
      <sheetData sheetId="3709">
        <row r="9">
          <cell r="A9" t="str">
            <v>A</v>
          </cell>
        </row>
      </sheetData>
      <sheetData sheetId="3710" refreshError="1"/>
      <sheetData sheetId="3711" refreshError="1"/>
      <sheetData sheetId="3712" refreshError="1"/>
      <sheetData sheetId="3713" refreshError="1"/>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efreshError="1"/>
      <sheetData sheetId="3720" refreshError="1"/>
      <sheetData sheetId="3721" refreshError="1"/>
      <sheetData sheetId="3722" refreshError="1"/>
      <sheetData sheetId="3723" refreshError="1"/>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efreshError="1"/>
      <sheetData sheetId="3927" refreshError="1"/>
      <sheetData sheetId="3928" refreshError="1"/>
      <sheetData sheetId="3929" refreshError="1"/>
      <sheetData sheetId="3930" refreshError="1"/>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efreshError="1"/>
      <sheetData sheetId="3948">
        <row r="9">
          <cell r="A9" t="str">
            <v>A</v>
          </cell>
        </row>
      </sheetData>
      <sheetData sheetId="3949">
        <row r="9">
          <cell r="A9" t="str">
            <v>A</v>
          </cell>
        </row>
      </sheetData>
      <sheetData sheetId="3950">
        <row r="9">
          <cell r="A9" t="str">
            <v>A</v>
          </cell>
        </row>
      </sheetData>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ow r="9">
          <cell r="A9" t="str">
            <v>A</v>
          </cell>
        </row>
      </sheetData>
      <sheetData sheetId="4006" refreshError="1"/>
      <sheetData sheetId="4007" refreshError="1"/>
      <sheetData sheetId="4008" refreshError="1"/>
      <sheetData sheetId="4009" refreshError="1"/>
      <sheetData sheetId="4010">
        <row r="9">
          <cell r="A9" t="str">
            <v>A</v>
          </cell>
        </row>
      </sheetData>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sheetData sheetId="4036"/>
      <sheetData sheetId="4037" refreshError="1"/>
      <sheetData sheetId="4038"/>
      <sheetData sheetId="4039">
        <row r="9">
          <cell r="A9" t="str">
            <v>A</v>
          </cell>
        </row>
      </sheetData>
      <sheetData sheetId="4040"/>
      <sheetData sheetId="4041" refreshError="1"/>
      <sheetData sheetId="4042" refreshError="1"/>
      <sheetData sheetId="4043" refreshError="1"/>
      <sheetData sheetId="4044">
        <row r="9">
          <cell r="A9" t="str">
            <v>A</v>
          </cell>
        </row>
      </sheetData>
      <sheetData sheetId="4045" refreshError="1"/>
      <sheetData sheetId="4046" refreshError="1"/>
      <sheetData sheetId="4047" refreshError="1"/>
      <sheetData sheetId="4048" refreshError="1"/>
      <sheetData sheetId="4049" refreshError="1"/>
      <sheetData sheetId="4050">
        <row r="9">
          <cell r="A9" t="str">
            <v>A</v>
          </cell>
        </row>
      </sheetData>
      <sheetData sheetId="4051" refreshError="1"/>
      <sheetData sheetId="4052" refreshError="1"/>
      <sheetData sheetId="4053" refreshError="1"/>
      <sheetData sheetId="4054">
        <row r="9">
          <cell r="A9" t="str">
            <v>A</v>
          </cell>
        </row>
      </sheetData>
      <sheetData sheetId="4055" refreshError="1"/>
      <sheetData sheetId="4056" refreshError="1"/>
      <sheetData sheetId="4057" refreshError="1"/>
      <sheetData sheetId="4058">
        <row r="9">
          <cell r="A9" t="str">
            <v>A</v>
          </cell>
        </row>
      </sheetData>
      <sheetData sheetId="4059">
        <row r="9">
          <cell r="A9" t="str">
            <v>A</v>
          </cell>
        </row>
      </sheetData>
      <sheetData sheetId="4060">
        <row r="9">
          <cell r="A9" t="str">
            <v>A</v>
          </cell>
        </row>
      </sheetData>
      <sheetData sheetId="4061">
        <row r="9">
          <cell r="A9" t="str">
            <v>A</v>
          </cell>
        </row>
      </sheetData>
      <sheetData sheetId="4062">
        <row r="9">
          <cell r="A9" t="str">
            <v>A</v>
          </cell>
        </row>
      </sheetData>
      <sheetData sheetId="4063" refreshError="1"/>
      <sheetData sheetId="4064" refreshError="1"/>
      <sheetData sheetId="4065" refreshError="1"/>
      <sheetData sheetId="4066" refreshError="1"/>
      <sheetData sheetId="4067" refreshError="1"/>
      <sheetData sheetId="4068" refreshError="1"/>
      <sheetData sheetId="4069" refreshError="1"/>
      <sheetData sheetId="4070">
        <row r="9">
          <cell r="A9" t="str">
            <v>A</v>
          </cell>
        </row>
      </sheetData>
      <sheetData sheetId="4071" refreshError="1"/>
      <sheetData sheetId="4072" refreshError="1"/>
      <sheetData sheetId="4073" refreshError="1"/>
      <sheetData sheetId="4074"/>
      <sheetData sheetId="4075" refreshError="1"/>
      <sheetData sheetId="4076" refreshError="1"/>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ow r="9">
          <cell r="A9" t="str">
            <v>A</v>
          </cell>
        </row>
      </sheetData>
      <sheetData sheetId="4092" refreshError="1"/>
      <sheetData sheetId="4093">
        <row r="9">
          <cell r="A9" t="str">
            <v>A</v>
          </cell>
        </row>
      </sheetData>
      <sheetData sheetId="4094" refreshError="1"/>
      <sheetData sheetId="4095" refreshError="1"/>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sheetData sheetId="4108">
        <row r="9">
          <cell r="A9" t="str">
            <v>A</v>
          </cell>
        </row>
      </sheetData>
      <sheetData sheetId="4109" refreshError="1"/>
      <sheetData sheetId="4110">
        <row r="9">
          <cell r="A9" t="str">
            <v>A</v>
          </cell>
        </row>
      </sheetData>
      <sheetData sheetId="4111" refreshError="1"/>
      <sheetData sheetId="4112" refreshError="1"/>
      <sheetData sheetId="4113"/>
      <sheetData sheetId="4114"/>
      <sheetData sheetId="4115"/>
      <sheetData sheetId="4116" refreshError="1"/>
      <sheetData sheetId="4117"/>
      <sheetData sheetId="4118"/>
      <sheetData sheetId="4119"/>
      <sheetData sheetId="4120" refreshError="1"/>
      <sheetData sheetId="4121"/>
      <sheetData sheetId="4122"/>
      <sheetData sheetId="4123" refreshError="1"/>
      <sheetData sheetId="4124"/>
      <sheetData sheetId="4125"/>
      <sheetData sheetId="4126"/>
      <sheetData sheetId="4127"/>
      <sheetData sheetId="4128"/>
      <sheetData sheetId="4129"/>
      <sheetData sheetId="4130"/>
      <sheetData sheetId="4131"/>
      <sheetData sheetId="4132" refreshError="1"/>
      <sheetData sheetId="4133" refreshError="1"/>
      <sheetData sheetId="4134"/>
      <sheetData sheetId="4135"/>
      <sheetData sheetId="4136" refreshError="1"/>
      <sheetData sheetId="4137"/>
      <sheetData sheetId="4138">
        <row r="9">
          <cell r="A9" t="str">
            <v>A</v>
          </cell>
        </row>
      </sheetData>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efreshError="1"/>
      <sheetData sheetId="4200" refreshError="1"/>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ow r="9">
          <cell r="A9" t="str">
            <v>A</v>
          </cell>
        </row>
      </sheetData>
      <sheetData sheetId="4242">
        <row r="9">
          <cell r="A9" t="str">
            <v>A</v>
          </cell>
        </row>
      </sheetData>
      <sheetData sheetId="4243">
        <row r="9">
          <cell r="A9" t="str">
            <v>A</v>
          </cell>
        </row>
      </sheetData>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efreshError="1"/>
      <sheetData sheetId="4308" refreshError="1"/>
      <sheetData sheetId="4309" refreshError="1"/>
      <sheetData sheetId="4310" refreshError="1"/>
      <sheetData sheetId="4311" refreshError="1"/>
      <sheetData sheetId="4312" refreshError="1"/>
      <sheetData sheetId="4313" refreshError="1"/>
      <sheetData sheetId="4314"/>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efreshError="1"/>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efreshError="1"/>
      <sheetData sheetId="4599">
        <row r="9">
          <cell r="A9" t="str">
            <v>A</v>
          </cell>
        </row>
      </sheetData>
      <sheetData sheetId="4600" refreshError="1"/>
      <sheetData sheetId="4601" refreshError="1"/>
      <sheetData sheetId="4602" refreshError="1"/>
      <sheetData sheetId="4603" refreshError="1"/>
      <sheetData sheetId="4604" refreshError="1"/>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efreshError="1"/>
      <sheetData sheetId="4693" refreshError="1"/>
      <sheetData sheetId="4694" refreshError="1"/>
      <sheetData sheetId="4695" refreshError="1"/>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efreshError="1"/>
      <sheetData sheetId="4734"/>
      <sheetData sheetId="4735" refreshError="1"/>
      <sheetData sheetId="4736" refreshError="1"/>
      <sheetData sheetId="4737" refreshError="1"/>
      <sheetData sheetId="4738" refreshError="1"/>
      <sheetData sheetId="4739" refreshError="1"/>
      <sheetData sheetId="4740" refreshError="1"/>
      <sheetData sheetId="4741">
        <row r="9">
          <cell r="A9" t="str">
            <v>A</v>
          </cell>
        </row>
      </sheetData>
      <sheetData sheetId="4742" refreshError="1"/>
      <sheetData sheetId="4743">
        <row r="9">
          <cell r="A9" t="str">
            <v>A</v>
          </cell>
        </row>
      </sheetData>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ow r="9">
          <cell r="A9" t="str">
            <v>A</v>
          </cell>
        </row>
      </sheetData>
      <sheetData sheetId="4753" refreshError="1"/>
      <sheetData sheetId="4754" refreshError="1"/>
      <sheetData sheetId="4755" refreshError="1"/>
      <sheetData sheetId="4756">
        <row r="9">
          <cell r="A9" t="str">
            <v>A</v>
          </cell>
        </row>
      </sheetData>
      <sheetData sheetId="4757" refreshError="1"/>
      <sheetData sheetId="4758">
        <row r="9">
          <cell r="A9" t="str">
            <v>A</v>
          </cell>
        </row>
      </sheetData>
      <sheetData sheetId="4759">
        <row r="9">
          <cell r="A9" t="str">
            <v>A</v>
          </cell>
        </row>
      </sheetData>
      <sheetData sheetId="4760" refreshError="1"/>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sheetData sheetId="4767">
        <row r="9">
          <cell r="A9" t="str">
            <v>A</v>
          </cell>
        </row>
      </sheetData>
      <sheetData sheetId="4768">
        <row r="9">
          <cell r="A9" t="str">
            <v>A</v>
          </cell>
        </row>
      </sheetData>
      <sheetData sheetId="4769"/>
      <sheetData sheetId="4770"/>
      <sheetData sheetId="4771"/>
      <sheetData sheetId="4772"/>
      <sheetData sheetId="4773"/>
      <sheetData sheetId="4774" refreshError="1"/>
      <sheetData sheetId="4775"/>
      <sheetData sheetId="4776"/>
      <sheetData sheetId="4777" refreshError="1"/>
      <sheetData sheetId="4778" refreshError="1"/>
      <sheetData sheetId="4779" refreshError="1"/>
      <sheetData sheetId="4780" refreshError="1"/>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efreshError="1"/>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efreshError="1"/>
      <sheetData sheetId="5485" refreshError="1"/>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efreshError="1"/>
      <sheetData sheetId="5499" refreshError="1"/>
      <sheetData sheetId="5500" refreshError="1"/>
      <sheetData sheetId="5501" refreshError="1"/>
      <sheetData sheetId="5502" refreshError="1"/>
      <sheetData sheetId="5503" refreshError="1"/>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efreshError="1"/>
      <sheetData sheetId="5827" refreshError="1"/>
      <sheetData sheetId="5828" refreshError="1"/>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efreshError="1"/>
      <sheetData sheetId="6171">
        <row r="9">
          <cell r="A9" t="str">
            <v>A</v>
          </cell>
        </row>
      </sheetData>
      <sheetData sheetId="6172" refreshError="1"/>
      <sheetData sheetId="6173" refreshError="1"/>
      <sheetData sheetId="6174" refreshError="1"/>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efreshError="1"/>
      <sheetData sheetId="6184" refreshError="1"/>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efreshError="1"/>
      <sheetData sheetId="6198" refreshError="1"/>
      <sheetData sheetId="6199" refreshError="1"/>
      <sheetData sheetId="6200" refreshError="1"/>
      <sheetData sheetId="6201" refreshError="1"/>
      <sheetData sheetId="6202" refreshError="1"/>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efreshError="1"/>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efreshError="1"/>
      <sheetData sheetId="7668" refreshError="1"/>
      <sheetData sheetId="7669">
        <row r="9">
          <cell r="A9" t="str">
            <v>A</v>
          </cell>
        </row>
      </sheetData>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ow r="9">
          <cell r="A9" t="str">
            <v>A</v>
          </cell>
        </row>
      </sheetData>
      <sheetData sheetId="7679">
        <row r="9">
          <cell r="A9" t="str">
            <v>A</v>
          </cell>
        </row>
      </sheetData>
      <sheetData sheetId="7680">
        <row r="9">
          <cell r="A9" t="str">
            <v>A</v>
          </cell>
        </row>
      </sheetData>
      <sheetData sheetId="7681" refreshError="1"/>
      <sheetData sheetId="7682">
        <row r="9">
          <cell r="A9" t="str">
            <v>A</v>
          </cell>
        </row>
      </sheetData>
      <sheetData sheetId="7683">
        <row r="9">
          <cell r="A9" t="str">
            <v>A</v>
          </cell>
        </row>
      </sheetData>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ow r="9">
          <cell r="A9" t="str">
            <v>A</v>
          </cell>
        </row>
      </sheetData>
      <sheetData sheetId="7767">
        <row r="9">
          <cell r="A9" t="str">
            <v>A</v>
          </cell>
        </row>
      </sheetData>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efreshError="1"/>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efreshError="1"/>
      <sheetData sheetId="7840">
        <row r="9">
          <cell r="A9" t="str">
            <v>A</v>
          </cell>
        </row>
      </sheetData>
      <sheetData sheetId="7841" refreshError="1"/>
      <sheetData sheetId="7842" refreshError="1"/>
      <sheetData sheetId="7843">
        <row r="9">
          <cell r="A9" t="str">
            <v>A</v>
          </cell>
        </row>
      </sheetData>
      <sheetData sheetId="7844">
        <row r="9">
          <cell r="A9" t="str">
            <v>A</v>
          </cell>
        </row>
      </sheetData>
      <sheetData sheetId="7845" refreshError="1"/>
      <sheetData sheetId="7846" refreshError="1"/>
      <sheetData sheetId="7847">
        <row r="9">
          <cell r="A9" t="str">
            <v>A</v>
          </cell>
        </row>
      </sheetData>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efreshError="1"/>
      <sheetData sheetId="7889" refreshError="1"/>
      <sheetData sheetId="7890" refreshError="1"/>
      <sheetData sheetId="7891" refreshError="1"/>
      <sheetData sheetId="7892" refreshError="1"/>
      <sheetData sheetId="7893"/>
      <sheetData sheetId="7894"/>
      <sheetData sheetId="7895">
        <row r="9">
          <cell r="A9" t="str">
            <v>A</v>
          </cell>
        </row>
      </sheetData>
      <sheetData sheetId="7896">
        <row r="9">
          <cell r="A9" t="str">
            <v>A</v>
          </cell>
        </row>
      </sheetData>
      <sheetData sheetId="7897"/>
      <sheetData sheetId="7898" refreshError="1"/>
      <sheetData sheetId="7899">
        <row r="9">
          <cell r="A9" t="str">
            <v>A</v>
          </cell>
        </row>
      </sheetData>
      <sheetData sheetId="7900" refreshError="1"/>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efreshError="1"/>
      <sheetData sheetId="7906" refreshError="1"/>
      <sheetData sheetId="7907">
        <row r="9">
          <cell r="A9" t="str">
            <v>A</v>
          </cell>
        </row>
      </sheetData>
      <sheetData sheetId="7908" refreshError="1"/>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efreshError="1"/>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ow r="9">
          <cell r="A9" t="str">
            <v>A</v>
          </cell>
        </row>
      </sheetData>
      <sheetData sheetId="7983">
        <row r="9">
          <cell r="A9" t="str">
            <v>A</v>
          </cell>
        </row>
      </sheetData>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ow r="9">
          <cell r="A9" t="str">
            <v>A</v>
          </cell>
        </row>
      </sheetData>
      <sheetData sheetId="7992">
        <row r="9">
          <cell r="A9" t="str">
            <v>A</v>
          </cell>
        </row>
      </sheetData>
      <sheetData sheetId="7993">
        <row r="9">
          <cell r="A9" t="str">
            <v>A</v>
          </cell>
        </row>
      </sheetData>
      <sheetData sheetId="7994">
        <row r="9">
          <cell r="A9" t="str">
            <v>A</v>
          </cell>
        </row>
      </sheetData>
      <sheetData sheetId="7995">
        <row r="9">
          <cell r="A9" t="str">
            <v>A</v>
          </cell>
        </row>
      </sheetData>
      <sheetData sheetId="7996">
        <row r="9">
          <cell r="A9" t="str">
            <v>A</v>
          </cell>
        </row>
      </sheetData>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ow r="9">
          <cell r="A9" t="str">
            <v>A</v>
          </cell>
        </row>
      </sheetData>
      <sheetData sheetId="8005">
        <row r="9">
          <cell r="A9" t="str">
            <v>A</v>
          </cell>
        </row>
      </sheetData>
      <sheetData sheetId="8006">
        <row r="9">
          <cell r="A9" t="str">
            <v>A</v>
          </cell>
        </row>
      </sheetData>
      <sheetData sheetId="8007">
        <row r="9">
          <cell r="A9" t="str">
            <v>A</v>
          </cell>
        </row>
      </sheetData>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efreshError="1"/>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efreshError="1"/>
      <sheetData sheetId="8419" refreshError="1"/>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sheetData sheetId="8458">
        <row r="9">
          <cell r="A9" t="str">
            <v>A</v>
          </cell>
        </row>
      </sheetData>
      <sheetData sheetId="8459">
        <row r="9">
          <cell r="A9" t="str">
            <v>A</v>
          </cell>
        </row>
      </sheetData>
      <sheetData sheetId="8460" refreshError="1"/>
      <sheetData sheetId="8461" refreshError="1"/>
      <sheetData sheetId="8462" refreshError="1"/>
      <sheetData sheetId="8463" refreshError="1"/>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efreshError="1"/>
      <sheetData sheetId="8523" refreshError="1"/>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efreshError="1"/>
      <sheetData sheetId="8595" refreshError="1"/>
      <sheetData sheetId="8596" refreshError="1"/>
      <sheetData sheetId="8597">
        <row r="9">
          <cell r="A9" t="str">
            <v>A</v>
          </cell>
        </row>
      </sheetData>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ow r="9">
          <cell r="A9" t="str">
            <v>A</v>
          </cell>
        </row>
      </sheetData>
      <sheetData sheetId="8613">
        <row r="9">
          <cell r="A9" t="str">
            <v>A</v>
          </cell>
        </row>
      </sheetData>
      <sheetData sheetId="8614">
        <row r="9">
          <cell r="A9" t="str">
            <v>A</v>
          </cell>
        </row>
      </sheetData>
      <sheetData sheetId="8615" refreshError="1"/>
      <sheetData sheetId="8616" refreshError="1"/>
      <sheetData sheetId="8617" refreshError="1"/>
      <sheetData sheetId="8618" refreshError="1"/>
      <sheetData sheetId="8619">
        <row r="9">
          <cell r="A9" t="str">
            <v>A</v>
          </cell>
        </row>
      </sheetData>
      <sheetData sheetId="8620">
        <row r="9">
          <cell r="A9" t="str">
            <v>A</v>
          </cell>
        </row>
      </sheetData>
      <sheetData sheetId="8621" refreshError="1"/>
      <sheetData sheetId="8622" refreshError="1"/>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efreshError="1"/>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efreshError="1"/>
      <sheetData sheetId="8735">
        <row r="9">
          <cell r="A9" t="str">
            <v>A</v>
          </cell>
        </row>
      </sheetData>
      <sheetData sheetId="8736" refreshError="1"/>
      <sheetData sheetId="8737">
        <row r="9">
          <cell r="A9" t="str">
            <v>A</v>
          </cell>
        </row>
      </sheetData>
      <sheetData sheetId="8738" refreshError="1"/>
      <sheetData sheetId="8739" refreshError="1"/>
      <sheetData sheetId="8740" refreshError="1"/>
      <sheetData sheetId="8741" refreshError="1"/>
      <sheetData sheetId="8742">
        <row r="9">
          <cell r="A9" t="str">
            <v>A</v>
          </cell>
        </row>
      </sheetData>
      <sheetData sheetId="8743" refreshError="1"/>
      <sheetData sheetId="8744" refreshError="1"/>
      <sheetData sheetId="8745">
        <row r="9">
          <cell r="A9" t="str">
            <v>A</v>
          </cell>
        </row>
      </sheetData>
      <sheetData sheetId="8746">
        <row r="9">
          <cell r="A9" t="str">
            <v>A</v>
          </cell>
        </row>
      </sheetData>
      <sheetData sheetId="8747">
        <row r="9">
          <cell r="A9" t="str">
            <v>A</v>
          </cell>
        </row>
      </sheetData>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efreshError="1"/>
      <sheetData sheetId="8754" refreshError="1"/>
      <sheetData sheetId="8755" refreshError="1"/>
      <sheetData sheetId="8756" refreshError="1"/>
      <sheetData sheetId="8757" refreshError="1"/>
      <sheetData sheetId="8758" refreshError="1"/>
      <sheetData sheetId="8759" refreshError="1"/>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efreshError="1"/>
      <sheetData sheetId="8773">
        <row r="9">
          <cell r="A9" t="str">
            <v>A</v>
          </cell>
        </row>
      </sheetData>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sheetData sheetId="8802">
        <row r="9">
          <cell r="A9" t="str">
            <v>A</v>
          </cell>
        </row>
      </sheetData>
      <sheetData sheetId="8803">
        <row r="9">
          <cell r="A9" t="str">
            <v>A</v>
          </cell>
        </row>
      </sheetData>
      <sheetData sheetId="8804">
        <row r="9">
          <cell r="A9" t="str">
            <v>A</v>
          </cell>
        </row>
      </sheetData>
      <sheetData sheetId="8805" refreshError="1"/>
      <sheetData sheetId="8806" refreshError="1"/>
      <sheetData sheetId="8807" refreshError="1"/>
      <sheetData sheetId="8808" refreshError="1"/>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sheetData sheetId="8900"/>
      <sheetData sheetId="8901"/>
      <sheetData sheetId="8902"/>
      <sheetData sheetId="8903"/>
      <sheetData sheetId="8904" refreshError="1"/>
      <sheetData sheetId="8905" refreshError="1"/>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ow r="9">
          <cell r="A9" t="str">
            <v>A</v>
          </cell>
        </row>
      </sheetData>
      <sheetData sheetId="8938">
        <row r="9">
          <cell r="A9" t="str">
            <v>A</v>
          </cell>
        </row>
      </sheetData>
      <sheetData sheetId="8939" refreshError="1"/>
      <sheetData sheetId="8940"/>
      <sheetData sheetId="8941"/>
      <sheetData sheetId="8942"/>
      <sheetData sheetId="8943"/>
      <sheetData sheetId="8944"/>
      <sheetData sheetId="8945"/>
      <sheetData sheetId="8946"/>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ow r="9">
          <cell r="A9" t="str">
            <v>A</v>
          </cell>
        </row>
      </sheetData>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ow r="9">
          <cell r="A9" t="str">
            <v>A</v>
          </cell>
        </row>
      </sheetData>
      <sheetData sheetId="8973" refreshError="1"/>
      <sheetData sheetId="8974">
        <row r="9">
          <cell r="A9" t="str">
            <v>A</v>
          </cell>
        </row>
      </sheetData>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sheetData sheetId="8995"/>
      <sheetData sheetId="8996"/>
      <sheetData sheetId="8997"/>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refreshError="1"/>
      <sheetData sheetId="9037" refreshError="1"/>
      <sheetData sheetId="9038">
        <row r="9">
          <cell r="A9" t="str">
            <v>A</v>
          </cell>
        </row>
      </sheetData>
      <sheetData sheetId="9039" refreshError="1"/>
      <sheetData sheetId="9040">
        <row r="9">
          <cell r="A9" t="str">
            <v>A</v>
          </cell>
        </row>
      </sheetData>
      <sheetData sheetId="9041" refreshError="1"/>
      <sheetData sheetId="9042" refreshError="1"/>
      <sheetData sheetId="9043" refreshError="1"/>
      <sheetData sheetId="9044" refreshError="1"/>
      <sheetData sheetId="9045" refreshError="1"/>
      <sheetData sheetId="9046"/>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sheetData sheetId="9053"/>
      <sheetData sheetId="9054">
        <row r="9">
          <cell r="A9" t="str">
            <v>A</v>
          </cell>
        </row>
      </sheetData>
      <sheetData sheetId="9055"/>
      <sheetData sheetId="9056"/>
      <sheetData sheetId="9057"/>
      <sheetData sheetId="9058"/>
      <sheetData sheetId="9059"/>
      <sheetData sheetId="9060"/>
      <sheetData sheetId="9061">
        <row r="9">
          <cell r="A9" t="str">
            <v>A</v>
          </cell>
        </row>
      </sheetData>
      <sheetData sheetId="9062"/>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sheetData sheetId="9068">
        <row r="9">
          <cell r="A9" t="str">
            <v>A</v>
          </cell>
        </row>
      </sheetData>
      <sheetData sheetId="9069" refreshError="1"/>
      <sheetData sheetId="9070" refreshError="1"/>
      <sheetData sheetId="9071" refreshError="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sheetData sheetId="9093" refreshError="1"/>
      <sheetData sheetId="9094" refreshError="1"/>
      <sheetData sheetId="9095" refreshError="1"/>
      <sheetData sheetId="9096" refreshError="1"/>
      <sheetData sheetId="9097" refreshError="1"/>
      <sheetData sheetId="9098">
        <row r="9">
          <cell r="A9" t="str">
            <v>A</v>
          </cell>
        </row>
      </sheetData>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sheetData sheetId="9198"/>
      <sheetData sheetId="9199"/>
      <sheetData sheetId="9200" refreshError="1"/>
      <sheetData sheetId="9201"/>
      <sheetData sheetId="9202"/>
      <sheetData sheetId="9203" refreshError="1"/>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efreshError="1"/>
      <sheetData sheetId="9220" refreshError="1"/>
      <sheetData sheetId="9221" refreshError="1"/>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efreshError="1"/>
      <sheetData sheetId="9230" refreshError="1"/>
      <sheetData sheetId="9231" refreshError="1"/>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efreshError="1"/>
      <sheetData sheetId="9243" refreshError="1"/>
      <sheetData sheetId="9244" refreshError="1"/>
      <sheetData sheetId="9245" refreshError="1"/>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efreshError="1"/>
      <sheetData sheetId="9289" refreshError="1"/>
      <sheetData sheetId="9290" refreshError="1"/>
      <sheetData sheetId="9291" refreshError="1"/>
      <sheetData sheetId="9292" refreshError="1"/>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efreshError="1"/>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efreshError="1"/>
      <sheetData sheetId="9308" refreshError="1"/>
      <sheetData sheetId="9309">
        <row r="9">
          <cell r="A9" t="str">
            <v>A</v>
          </cell>
        </row>
      </sheetData>
      <sheetData sheetId="9310">
        <row r="9">
          <cell r="A9" t="str">
            <v>A</v>
          </cell>
        </row>
      </sheetData>
      <sheetData sheetId="9311" refreshError="1"/>
      <sheetData sheetId="9312" refreshError="1"/>
      <sheetData sheetId="9313" refreshError="1"/>
      <sheetData sheetId="9314" refreshError="1"/>
      <sheetData sheetId="9315" refreshError="1"/>
      <sheetData sheetId="9316">
        <row r="9">
          <cell r="A9" t="str">
            <v>A</v>
          </cell>
        </row>
      </sheetData>
      <sheetData sheetId="9317" refreshError="1"/>
      <sheetData sheetId="9318">
        <row r="9">
          <cell r="A9" t="str">
            <v>A</v>
          </cell>
        </row>
      </sheetData>
      <sheetData sheetId="9319" refreshError="1"/>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efreshError="1"/>
      <sheetData sheetId="9329" refreshError="1"/>
      <sheetData sheetId="9330" refreshError="1"/>
      <sheetData sheetId="9331" refreshError="1"/>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efreshError="1"/>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efreshError="1"/>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efreshError="1"/>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ow r="9">
          <cell r="A9" t="str">
            <v>A</v>
          </cell>
        </row>
      </sheetData>
      <sheetData sheetId="9422">
        <row r="9">
          <cell r="A9" t="str">
            <v>A</v>
          </cell>
        </row>
      </sheetData>
      <sheetData sheetId="9423" refreshError="1"/>
      <sheetData sheetId="9424" refreshError="1"/>
      <sheetData sheetId="9425">
        <row r="9">
          <cell r="A9" t="str">
            <v>A</v>
          </cell>
        </row>
      </sheetData>
      <sheetData sheetId="9426">
        <row r="9">
          <cell r="A9" t="str">
            <v>A</v>
          </cell>
        </row>
      </sheetData>
      <sheetData sheetId="9427" refreshError="1"/>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efreshError="1"/>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efreshError="1"/>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efreshError="1"/>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efreshError="1"/>
      <sheetData sheetId="9510" refreshError="1"/>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efreshError="1"/>
      <sheetData sheetId="9550">
        <row r="9">
          <cell r="A9" t="str">
            <v>A</v>
          </cell>
        </row>
      </sheetData>
      <sheetData sheetId="9551" refreshError="1"/>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efreshError="1"/>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ow r="9">
          <cell r="A9" t="str">
            <v>A</v>
          </cell>
        </row>
      </sheetData>
      <sheetData sheetId="9627" refreshError="1"/>
      <sheetData sheetId="9628" refreshError="1"/>
      <sheetData sheetId="9629" refreshError="1"/>
      <sheetData sheetId="9630" refreshError="1"/>
      <sheetData sheetId="9631">
        <row r="9">
          <cell r="A9" t="str">
            <v>A</v>
          </cell>
        </row>
      </sheetData>
      <sheetData sheetId="9632">
        <row r="9">
          <cell r="A9" t="str">
            <v>A</v>
          </cell>
        </row>
      </sheetData>
      <sheetData sheetId="9633" refreshError="1"/>
      <sheetData sheetId="9634" refreshError="1"/>
      <sheetData sheetId="9635" refreshError="1"/>
      <sheetData sheetId="9636" refreshError="1"/>
      <sheetData sheetId="9637" refreshError="1"/>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efreshError="1"/>
      <sheetData sheetId="9643" refreshError="1"/>
      <sheetData sheetId="9644" refreshError="1"/>
      <sheetData sheetId="9645" refreshError="1"/>
      <sheetData sheetId="9646" refreshError="1"/>
      <sheetData sheetId="9647" refreshError="1"/>
      <sheetData sheetId="9648" refreshError="1"/>
      <sheetData sheetId="9649">
        <row r="9">
          <cell r="A9" t="str">
            <v>A</v>
          </cell>
        </row>
      </sheetData>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efreshError="1"/>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efreshError="1"/>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efreshError="1"/>
      <sheetData sheetId="9748" refreshError="1"/>
      <sheetData sheetId="9749" refreshError="1"/>
      <sheetData sheetId="9750" refreshError="1"/>
      <sheetData sheetId="9751" refreshError="1"/>
      <sheetData sheetId="9752"/>
      <sheetData sheetId="9753">
        <row r="9">
          <cell r="A9" t="str">
            <v>A</v>
          </cell>
        </row>
      </sheetData>
      <sheetData sheetId="9754"/>
      <sheetData sheetId="9755"/>
      <sheetData sheetId="9756"/>
      <sheetData sheetId="9757"/>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efreshError="1"/>
      <sheetData sheetId="9773" refreshError="1"/>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efreshError="1"/>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efreshError="1"/>
      <sheetData sheetId="9796">
        <row r="9">
          <cell r="A9" t="str">
            <v>A</v>
          </cell>
        </row>
      </sheetData>
      <sheetData sheetId="9797">
        <row r="9">
          <cell r="A9" t="str">
            <v>A</v>
          </cell>
        </row>
      </sheetData>
      <sheetData sheetId="9798"/>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efreshError="1"/>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efreshError="1"/>
      <sheetData sheetId="9899" refreshError="1"/>
      <sheetData sheetId="9900" refreshError="1"/>
      <sheetData sheetId="9901" refreshError="1"/>
      <sheetData sheetId="9902" refreshError="1"/>
      <sheetData sheetId="9903" refreshError="1"/>
      <sheetData sheetId="9904"/>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ow r="9">
          <cell r="A9" t="str">
            <v>A</v>
          </cell>
        </row>
      </sheetData>
      <sheetData sheetId="10198" refreshError="1"/>
      <sheetData sheetId="10199" refreshError="1"/>
      <sheetData sheetId="10200" refreshError="1"/>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efreshError="1"/>
      <sheetData sheetId="10208" refreshError="1"/>
      <sheetData sheetId="10209" refreshError="1"/>
      <sheetData sheetId="10210">
        <row r="9">
          <cell r="A9" t="str">
            <v>A</v>
          </cell>
        </row>
      </sheetData>
      <sheetData sheetId="10211" refreshError="1"/>
      <sheetData sheetId="10212" refreshError="1"/>
      <sheetData sheetId="10213" refreshError="1"/>
      <sheetData sheetId="10214" refreshError="1"/>
      <sheetData sheetId="10215" refreshError="1"/>
      <sheetData sheetId="10216">
        <row r="9">
          <cell r="A9" t="str">
            <v>A</v>
          </cell>
        </row>
      </sheetData>
      <sheetData sheetId="10217">
        <row r="9">
          <cell r="A9" t="str">
            <v>A</v>
          </cell>
        </row>
      </sheetData>
      <sheetData sheetId="10218" refreshError="1"/>
      <sheetData sheetId="10219">
        <row r="9">
          <cell r="A9" t="str">
            <v>A</v>
          </cell>
        </row>
      </sheetData>
      <sheetData sheetId="10220">
        <row r="9">
          <cell r="A9" t="str">
            <v>A</v>
          </cell>
        </row>
      </sheetData>
      <sheetData sheetId="10221" refreshError="1"/>
      <sheetData sheetId="10222" refreshError="1"/>
      <sheetData sheetId="10223" refreshError="1"/>
      <sheetData sheetId="10224" refreshError="1"/>
      <sheetData sheetId="10225" refreshError="1"/>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ow r="9">
          <cell r="A9" t="str">
            <v>A</v>
          </cell>
        </row>
      </sheetData>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9">
          <cell r="A9" t="str">
            <v>A</v>
          </cell>
        </row>
      </sheetData>
      <sheetData sheetId="10290">
        <row r="9">
          <cell r="A9" t="str">
            <v>A</v>
          </cell>
        </row>
      </sheetData>
      <sheetData sheetId="10291">
        <row r="9">
          <cell r="A9" t="str">
            <v>A</v>
          </cell>
        </row>
      </sheetData>
      <sheetData sheetId="10292" refreshError="1"/>
      <sheetData sheetId="10293" refreshError="1"/>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efreshError="1"/>
      <sheetData sheetId="10304" refreshError="1"/>
      <sheetData sheetId="10305" refreshError="1"/>
      <sheetData sheetId="10306" refreshError="1"/>
      <sheetData sheetId="10307" refreshError="1"/>
      <sheetData sheetId="10308" refreshError="1"/>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efreshError="1"/>
      <sheetData sheetId="10315" refreshError="1"/>
      <sheetData sheetId="10316">
        <row r="9">
          <cell r="A9" t="str">
            <v>A</v>
          </cell>
        </row>
      </sheetData>
      <sheetData sheetId="10317" refreshError="1"/>
      <sheetData sheetId="10318" refreshError="1"/>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efreshError="1"/>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efreshError="1"/>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efreshError="1"/>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efreshError="1"/>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efreshError="1"/>
      <sheetData sheetId="11979">
        <row r="9">
          <cell r="A9" t="str">
            <v>A</v>
          </cell>
        </row>
      </sheetData>
      <sheetData sheetId="11980">
        <row r="9">
          <cell r="A9" t="str">
            <v>A</v>
          </cell>
        </row>
      </sheetData>
      <sheetData sheetId="11981">
        <row r="9">
          <cell r="A9" t="str">
            <v>A</v>
          </cell>
        </row>
      </sheetData>
      <sheetData sheetId="11982" refreshError="1"/>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ow r="9">
          <cell r="A9" t="str">
            <v>A</v>
          </cell>
        </row>
      </sheetData>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efreshError="1"/>
      <sheetData sheetId="12009" refreshError="1"/>
      <sheetData sheetId="12010">
        <row r="9">
          <cell r="A9" t="str">
            <v>A</v>
          </cell>
        </row>
      </sheetData>
      <sheetData sheetId="12011">
        <row r="9">
          <cell r="A9" t="str">
            <v>A</v>
          </cell>
        </row>
      </sheetData>
      <sheetData sheetId="12012">
        <row r="9">
          <cell r="A9" t="str">
            <v>A</v>
          </cell>
        </row>
      </sheetData>
      <sheetData sheetId="12013" refreshError="1"/>
      <sheetData sheetId="12014" refreshError="1"/>
      <sheetData sheetId="12015" refreshError="1"/>
      <sheetData sheetId="12016" refreshError="1"/>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efreshError="1"/>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efreshError="1"/>
      <sheetData sheetId="12040" refreshError="1"/>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efreshError="1"/>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efreshError="1"/>
      <sheetData sheetId="12068" refreshError="1"/>
      <sheetData sheetId="12069" refreshError="1"/>
      <sheetData sheetId="12070" refreshError="1"/>
      <sheetData sheetId="12071" refreshError="1"/>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efreshError="1"/>
      <sheetData sheetId="12148">
        <row r="9">
          <cell r="A9" t="str">
            <v>A</v>
          </cell>
        </row>
      </sheetData>
      <sheetData sheetId="12149" refreshError="1"/>
      <sheetData sheetId="12150" refreshError="1"/>
      <sheetData sheetId="12151" refreshError="1"/>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efreshError="1"/>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efreshError="1"/>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ow r="9">
          <cell r="A9" t="str">
            <v>A</v>
          </cell>
        </row>
      </sheetData>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efreshError="1"/>
      <sheetData sheetId="13258" refreshError="1"/>
      <sheetData sheetId="13259" refreshError="1"/>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ow r="9">
          <cell r="A9" t="str">
            <v>A</v>
          </cell>
        </row>
      </sheetData>
      <sheetData sheetId="13313">
        <row r="9">
          <cell r="A9" t="str">
            <v>A</v>
          </cell>
        </row>
      </sheetData>
      <sheetData sheetId="13314">
        <row r="9">
          <cell r="A9" t="str">
            <v>A</v>
          </cell>
        </row>
      </sheetData>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efreshError="1"/>
      <sheetData sheetId="13345" refreshError="1"/>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ow r="9">
          <cell r="A9" t="str">
            <v>A</v>
          </cell>
        </row>
      </sheetData>
      <sheetData sheetId="13352">
        <row r="9">
          <cell r="A9" t="str">
            <v>A</v>
          </cell>
        </row>
      </sheetData>
      <sheetData sheetId="13353">
        <row r="9">
          <cell r="A9" t="str">
            <v>A</v>
          </cell>
        </row>
      </sheetData>
      <sheetData sheetId="13354">
        <row r="9">
          <cell r="A9" t="str">
            <v>A</v>
          </cell>
        </row>
      </sheetData>
      <sheetData sheetId="13355">
        <row r="9">
          <cell r="A9" t="str">
            <v>A</v>
          </cell>
        </row>
      </sheetData>
      <sheetData sheetId="13356">
        <row r="9">
          <cell r="A9" t="str">
            <v>A</v>
          </cell>
        </row>
      </sheetData>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ow r="9">
          <cell r="A9" t="str">
            <v>A</v>
          </cell>
        </row>
      </sheetData>
      <sheetData sheetId="13368">
        <row r="9">
          <cell r="A9" t="str">
            <v>A</v>
          </cell>
        </row>
      </sheetData>
      <sheetData sheetId="13369">
        <row r="9">
          <cell r="A9" t="str">
            <v>A</v>
          </cell>
        </row>
      </sheetData>
      <sheetData sheetId="13370" refreshError="1"/>
      <sheetData sheetId="13371">
        <row r="9">
          <cell r="A9" t="str">
            <v>A</v>
          </cell>
        </row>
      </sheetData>
      <sheetData sheetId="13372">
        <row r="9">
          <cell r="A9" t="str">
            <v>A</v>
          </cell>
        </row>
      </sheetData>
      <sheetData sheetId="13373">
        <row r="9">
          <cell r="A9" t="str">
            <v>A</v>
          </cell>
        </row>
      </sheetData>
      <sheetData sheetId="13374" refreshError="1"/>
      <sheetData sheetId="13375" refreshError="1"/>
      <sheetData sheetId="13376" refreshError="1"/>
      <sheetData sheetId="13377" refreshError="1"/>
      <sheetData sheetId="13378" refreshError="1"/>
      <sheetData sheetId="13379">
        <row r="9">
          <cell r="A9" t="str">
            <v>A</v>
          </cell>
        </row>
      </sheetData>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ow r="9">
          <cell r="A9" t="str">
            <v>A</v>
          </cell>
        </row>
      </sheetData>
      <sheetData sheetId="13424">
        <row r="9">
          <cell r="A9" t="str">
            <v>A</v>
          </cell>
        </row>
      </sheetData>
      <sheetData sheetId="13425">
        <row r="9">
          <cell r="A9" t="str">
            <v>A</v>
          </cell>
        </row>
      </sheetData>
      <sheetData sheetId="13426">
        <row r="9">
          <cell r="A9" t="str">
            <v>A</v>
          </cell>
        </row>
      </sheetData>
      <sheetData sheetId="13427">
        <row r="9">
          <cell r="A9" t="str">
            <v>A</v>
          </cell>
        </row>
      </sheetData>
      <sheetData sheetId="13428">
        <row r="9">
          <cell r="A9" t="str">
            <v>A</v>
          </cell>
        </row>
      </sheetData>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efreshError="1"/>
      <sheetData sheetId="13469" refreshError="1"/>
      <sheetData sheetId="13470" refreshError="1"/>
      <sheetData sheetId="13471" refreshError="1"/>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ow r="9">
          <cell r="A9" t="str">
            <v>A</v>
          </cell>
        </row>
      </sheetData>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efreshError="1"/>
      <sheetData sheetId="14177" refreshError="1"/>
      <sheetData sheetId="14178" refreshError="1"/>
      <sheetData sheetId="14179" refreshError="1"/>
      <sheetData sheetId="14180" refreshError="1"/>
      <sheetData sheetId="14181" refreshError="1"/>
      <sheetData sheetId="14182">
        <row r="9">
          <cell r="A9" t="str">
            <v>A</v>
          </cell>
        </row>
      </sheetData>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efreshError="1"/>
      <sheetData sheetId="14490" refreshError="1"/>
      <sheetData sheetId="14491">
        <row r="9">
          <cell r="A9" t="str">
            <v>A</v>
          </cell>
        </row>
      </sheetData>
      <sheetData sheetId="14492">
        <row r="9">
          <cell r="A9" t="str">
            <v>A</v>
          </cell>
        </row>
      </sheetData>
      <sheetData sheetId="14493">
        <row r="9">
          <cell r="A9" t="str">
            <v>A</v>
          </cell>
        </row>
      </sheetData>
      <sheetData sheetId="14494" refreshError="1"/>
      <sheetData sheetId="14495">
        <row r="9">
          <cell r="A9" t="str">
            <v>A</v>
          </cell>
        </row>
      </sheetData>
      <sheetData sheetId="14496">
        <row r="9">
          <cell r="A9" t="str">
            <v>A</v>
          </cell>
        </row>
      </sheetData>
      <sheetData sheetId="14497" refreshError="1"/>
      <sheetData sheetId="14498">
        <row r="9">
          <cell r="A9" t="str">
            <v>A</v>
          </cell>
        </row>
      </sheetData>
      <sheetData sheetId="14499" refreshError="1"/>
      <sheetData sheetId="14500">
        <row r="9">
          <cell r="A9" t="str">
            <v>A</v>
          </cell>
        </row>
      </sheetData>
      <sheetData sheetId="14501">
        <row r="9">
          <cell r="A9" t="str">
            <v>A</v>
          </cell>
        </row>
      </sheetData>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efreshError="1"/>
      <sheetData sheetId="14520"/>
      <sheetData sheetId="14521"/>
      <sheetData sheetId="14522">
        <row r="9">
          <cell r="A9" t="str">
            <v>A</v>
          </cell>
        </row>
      </sheetData>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efreshError="1"/>
      <sheetData sheetId="14546" refreshError="1"/>
      <sheetData sheetId="14547" refreshError="1"/>
      <sheetData sheetId="14548" refreshError="1"/>
      <sheetData sheetId="14549">
        <row r="9">
          <cell r="A9" t="str">
            <v>A</v>
          </cell>
        </row>
      </sheetData>
      <sheetData sheetId="14550">
        <row r="9">
          <cell r="A9" t="str">
            <v>A</v>
          </cell>
        </row>
      </sheetData>
      <sheetData sheetId="14551">
        <row r="9">
          <cell r="A9" t="str">
            <v>A</v>
          </cell>
        </row>
      </sheetData>
      <sheetData sheetId="14552">
        <row r="9">
          <cell r="A9" t="str">
            <v>A</v>
          </cell>
        </row>
      </sheetData>
      <sheetData sheetId="14553">
        <row r="9">
          <cell r="A9" t="str">
            <v>A</v>
          </cell>
        </row>
      </sheetData>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ow r="9">
          <cell r="A9" t="str">
            <v>A</v>
          </cell>
        </row>
      </sheetData>
      <sheetData sheetId="14572">
        <row r="9">
          <cell r="A9" t="str">
            <v>A</v>
          </cell>
        </row>
      </sheetData>
      <sheetData sheetId="14573">
        <row r="9">
          <cell r="A9" t="str">
            <v>A</v>
          </cell>
        </row>
      </sheetData>
      <sheetData sheetId="14574">
        <row r="9">
          <cell r="A9" t="str">
            <v>A</v>
          </cell>
        </row>
      </sheetData>
      <sheetData sheetId="14575">
        <row r="9">
          <cell r="A9" t="str">
            <v>A</v>
          </cell>
        </row>
      </sheetData>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ow r="9">
          <cell r="A9" t="str">
            <v>A</v>
          </cell>
        </row>
      </sheetData>
      <sheetData sheetId="14588">
        <row r="9">
          <cell r="A9" t="str">
            <v>A</v>
          </cell>
        </row>
      </sheetData>
      <sheetData sheetId="14589">
        <row r="9">
          <cell r="A9" t="str">
            <v>A</v>
          </cell>
        </row>
      </sheetData>
      <sheetData sheetId="14590">
        <row r="9">
          <cell r="A9" t="str">
            <v>A</v>
          </cell>
        </row>
      </sheetData>
      <sheetData sheetId="14591">
        <row r="9">
          <cell r="A9" t="str">
            <v>A</v>
          </cell>
        </row>
      </sheetData>
      <sheetData sheetId="14592">
        <row r="9">
          <cell r="A9" t="str">
            <v>A</v>
          </cell>
        </row>
      </sheetData>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ow r="9">
          <cell r="A9" t="str">
            <v>A</v>
          </cell>
        </row>
      </sheetData>
      <sheetData sheetId="14598">
        <row r="9">
          <cell r="A9" t="str">
            <v>A</v>
          </cell>
        </row>
      </sheetData>
      <sheetData sheetId="14599">
        <row r="9">
          <cell r="A9" t="str">
            <v>A</v>
          </cell>
        </row>
      </sheetData>
      <sheetData sheetId="14600">
        <row r="9">
          <cell r="A9" t="str">
            <v>A</v>
          </cell>
        </row>
      </sheetData>
      <sheetData sheetId="14601">
        <row r="9">
          <cell r="A9" t="str">
            <v>A</v>
          </cell>
        </row>
      </sheetData>
      <sheetData sheetId="14602">
        <row r="9">
          <cell r="A9" t="str">
            <v>A</v>
          </cell>
        </row>
      </sheetData>
      <sheetData sheetId="14603">
        <row r="9">
          <cell r="A9" t="str">
            <v>A</v>
          </cell>
        </row>
      </sheetData>
      <sheetData sheetId="14604">
        <row r="9">
          <cell r="A9" t="str">
            <v>A</v>
          </cell>
        </row>
      </sheetData>
      <sheetData sheetId="14605">
        <row r="9">
          <cell r="A9" t="str">
            <v>A</v>
          </cell>
        </row>
      </sheetData>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ow r="9">
          <cell r="A9" t="str">
            <v>A</v>
          </cell>
        </row>
      </sheetData>
      <sheetData sheetId="14629">
        <row r="9">
          <cell r="A9" t="str">
            <v>A</v>
          </cell>
        </row>
      </sheetData>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ow r="9">
          <cell r="A9" t="str">
            <v>A</v>
          </cell>
        </row>
      </sheetData>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ow r="9">
          <cell r="A9" t="str">
            <v>A</v>
          </cell>
        </row>
      </sheetData>
      <sheetData sheetId="14682">
        <row r="9">
          <cell r="A9" t="str">
            <v>A</v>
          </cell>
        </row>
      </sheetData>
      <sheetData sheetId="14683" refreshError="1"/>
      <sheetData sheetId="14684" refreshError="1"/>
      <sheetData sheetId="14685" refreshError="1"/>
      <sheetData sheetId="14686" refreshError="1"/>
      <sheetData sheetId="14687" refreshError="1"/>
      <sheetData sheetId="14688" refreshError="1"/>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efreshError="1"/>
      <sheetData sheetId="14701" refreshError="1"/>
      <sheetData sheetId="14702" refreshError="1"/>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efreshError="1"/>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efreshError="1"/>
      <sheetData sheetId="14729" refreshError="1"/>
      <sheetData sheetId="14730" refreshError="1"/>
      <sheetData sheetId="14731" refreshError="1"/>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ow r="9">
          <cell r="A9" t="str">
            <v>A</v>
          </cell>
        </row>
      </sheetData>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ow r="9">
          <cell r="A9" t="str">
            <v>A</v>
          </cell>
        </row>
      </sheetData>
      <sheetData sheetId="15148" refreshError="1"/>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efreshError="1"/>
      <sheetData sheetId="15213" refreshError="1"/>
      <sheetData sheetId="15214" refreshError="1"/>
      <sheetData sheetId="15215" refreshError="1"/>
      <sheetData sheetId="15216" refreshError="1"/>
      <sheetData sheetId="15217">
        <row r="9">
          <cell r="A9" t="str">
            <v>A</v>
          </cell>
        </row>
      </sheetData>
      <sheetData sheetId="15218">
        <row r="9">
          <cell r="A9" t="str">
            <v>A</v>
          </cell>
        </row>
      </sheetData>
      <sheetData sheetId="15219" refreshError="1"/>
      <sheetData sheetId="15220" refreshError="1"/>
      <sheetData sheetId="15221">
        <row r="9">
          <cell r="A9" t="str">
            <v>A</v>
          </cell>
        </row>
      </sheetData>
      <sheetData sheetId="15222" refreshError="1"/>
      <sheetData sheetId="15223">
        <row r="9">
          <cell r="A9" t="str">
            <v>A</v>
          </cell>
        </row>
      </sheetData>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sheetData sheetId="15479"/>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sheetData sheetId="15499"/>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sheetData sheetId="15531">
        <row r="9">
          <cell r="A9" t="str">
            <v>A</v>
          </cell>
        </row>
      </sheetData>
      <sheetData sheetId="15532"/>
      <sheetData sheetId="15533"/>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sheetData sheetId="15544"/>
      <sheetData sheetId="15545"/>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sheetData sheetId="15588"/>
      <sheetData sheetId="15589"/>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sheetData sheetId="15682"/>
      <sheetData sheetId="15683"/>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sheetData sheetId="15711"/>
      <sheetData sheetId="15712"/>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sheetData sheetId="15734"/>
      <sheetData sheetId="15735"/>
      <sheetData sheetId="15736"/>
      <sheetData sheetId="15737"/>
      <sheetData sheetId="15738"/>
      <sheetData sheetId="15739"/>
      <sheetData sheetId="15740"/>
      <sheetData sheetId="15741"/>
      <sheetData sheetId="15742"/>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ow r="9">
          <cell r="A9" t="str">
            <v>A</v>
          </cell>
        </row>
      </sheetData>
      <sheetData sheetId="16047">
        <row r="9">
          <cell r="A9" t="str">
            <v>A</v>
          </cell>
        </row>
      </sheetData>
      <sheetData sheetId="16048">
        <row r="9">
          <cell r="A9" t="str">
            <v>A</v>
          </cell>
        </row>
      </sheetData>
      <sheetData sheetId="16049">
        <row r="9">
          <cell r="A9" t="str">
            <v>A</v>
          </cell>
        </row>
      </sheetData>
      <sheetData sheetId="16050">
        <row r="9">
          <cell r="A9" t="str">
            <v>A</v>
          </cell>
        </row>
      </sheetData>
      <sheetData sheetId="16051">
        <row r="9">
          <cell r="A9" t="str">
            <v>A</v>
          </cell>
        </row>
      </sheetData>
      <sheetData sheetId="16052">
        <row r="9">
          <cell r="A9" t="str">
            <v>A</v>
          </cell>
        </row>
      </sheetData>
      <sheetData sheetId="16053">
        <row r="9">
          <cell r="A9" t="str">
            <v>A</v>
          </cell>
        </row>
      </sheetData>
      <sheetData sheetId="16054">
        <row r="9">
          <cell r="A9" t="str">
            <v>A</v>
          </cell>
        </row>
      </sheetData>
      <sheetData sheetId="16055">
        <row r="9">
          <cell r="A9" t="str">
            <v>A</v>
          </cell>
        </row>
      </sheetData>
      <sheetData sheetId="16056">
        <row r="9">
          <cell r="A9" t="str">
            <v>A</v>
          </cell>
        </row>
      </sheetData>
      <sheetData sheetId="16057">
        <row r="9">
          <cell r="A9" t="str">
            <v>A</v>
          </cell>
        </row>
      </sheetData>
      <sheetData sheetId="16058">
        <row r="9">
          <cell r="A9" t="str">
            <v>A</v>
          </cell>
        </row>
      </sheetData>
      <sheetData sheetId="16059">
        <row r="9">
          <cell r="A9" t="str">
            <v>A</v>
          </cell>
        </row>
      </sheetData>
      <sheetData sheetId="16060">
        <row r="9">
          <cell r="A9" t="str">
            <v>A</v>
          </cell>
        </row>
      </sheetData>
      <sheetData sheetId="16061">
        <row r="9">
          <cell r="A9" t="str">
            <v>A</v>
          </cell>
        </row>
      </sheetData>
      <sheetData sheetId="16062">
        <row r="9">
          <cell r="A9" t="str">
            <v>A</v>
          </cell>
        </row>
      </sheetData>
      <sheetData sheetId="16063">
        <row r="9">
          <cell r="A9" t="str">
            <v>A</v>
          </cell>
        </row>
      </sheetData>
      <sheetData sheetId="16064">
        <row r="9">
          <cell r="A9" t="str">
            <v>A</v>
          </cell>
        </row>
      </sheetData>
      <sheetData sheetId="16065">
        <row r="9">
          <cell r="A9" t="str">
            <v>A</v>
          </cell>
        </row>
      </sheetData>
      <sheetData sheetId="16066">
        <row r="9">
          <cell r="A9" t="str">
            <v>A</v>
          </cell>
        </row>
      </sheetData>
      <sheetData sheetId="16067">
        <row r="9">
          <cell r="A9" t="str">
            <v>A</v>
          </cell>
        </row>
      </sheetData>
      <sheetData sheetId="16068">
        <row r="9">
          <cell r="A9" t="str">
            <v>A</v>
          </cell>
        </row>
      </sheetData>
      <sheetData sheetId="16069">
        <row r="9">
          <cell r="A9" t="str">
            <v>A</v>
          </cell>
        </row>
      </sheetData>
      <sheetData sheetId="16070">
        <row r="9">
          <cell r="A9" t="str">
            <v>A</v>
          </cell>
        </row>
      </sheetData>
      <sheetData sheetId="16071">
        <row r="9">
          <cell r="A9" t="str">
            <v>A</v>
          </cell>
        </row>
      </sheetData>
      <sheetData sheetId="16072">
        <row r="9">
          <cell r="A9" t="str">
            <v>A</v>
          </cell>
        </row>
      </sheetData>
      <sheetData sheetId="16073">
        <row r="9">
          <cell r="A9" t="str">
            <v>A</v>
          </cell>
        </row>
      </sheetData>
      <sheetData sheetId="16074">
        <row r="9">
          <cell r="A9" t="str">
            <v>A</v>
          </cell>
        </row>
      </sheetData>
      <sheetData sheetId="16075">
        <row r="9">
          <cell r="A9" t="str">
            <v>A</v>
          </cell>
        </row>
      </sheetData>
      <sheetData sheetId="16076">
        <row r="9">
          <cell r="A9" t="str">
            <v>A</v>
          </cell>
        </row>
      </sheetData>
      <sheetData sheetId="16077">
        <row r="9">
          <cell r="A9" t="str">
            <v>A</v>
          </cell>
        </row>
      </sheetData>
      <sheetData sheetId="16078">
        <row r="9">
          <cell r="A9" t="str">
            <v>A</v>
          </cell>
        </row>
      </sheetData>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ow r="9">
          <cell r="A9" t="str">
            <v>A</v>
          </cell>
        </row>
      </sheetData>
      <sheetData sheetId="16089">
        <row r="9">
          <cell r="A9" t="str">
            <v>A</v>
          </cell>
        </row>
      </sheetData>
      <sheetData sheetId="16090">
        <row r="9">
          <cell r="A9" t="str">
            <v>A</v>
          </cell>
        </row>
      </sheetData>
      <sheetData sheetId="16091">
        <row r="9">
          <cell r="A9" t="str">
            <v>A</v>
          </cell>
        </row>
      </sheetData>
      <sheetData sheetId="16092">
        <row r="9">
          <cell r="A9" t="str">
            <v>A</v>
          </cell>
        </row>
      </sheetData>
      <sheetData sheetId="16093">
        <row r="9">
          <cell r="A9" t="str">
            <v>A</v>
          </cell>
        </row>
      </sheetData>
      <sheetData sheetId="16094">
        <row r="9">
          <cell r="A9" t="str">
            <v>A</v>
          </cell>
        </row>
      </sheetData>
      <sheetData sheetId="16095"/>
      <sheetData sheetId="16096">
        <row r="9">
          <cell r="A9" t="str">
            <v>A</v>
          </cell>
        </row>
      </sheetData>
      <sheetData sheetId="16097">
        <row r="9">
          <cell r="A9" t="str">
            <v>A</v>
          </cell>
        </row>
      </sheetData>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sheetData sheetId="16174"/>
      <sheetData sheetId="16175"/>
      <sheetData sheetId="16176"/>
      <sheetData sheetId="16177"/>
      <sheetData sheetId="16178"/>
      <sheetData sheetId="16179"/>
      <sheetData sheetId="16180"/>
      <sheetData sheetId="16181"/>
      <sheetData sheetId="16182"/>
      <sheetData sheetId="16183"/>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sheetData sheetId="16272"/>
      <sheetData sheetId="16273"/>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efreshError="1"/>
      <sheetData sheetId="16294">
        <row r="9">
          <cell r="A9" t="str">
            <v>A</v>
          </cell>
        </row>
      </sheetData>
      <sheetData sheetId="16295">
        <row r="9">
          <cell r="A9" t="str">
            <v>A</v>
          </cell>
        </row>
      </sheetData>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ow r="9">
          <cell r="A9" t="str">
            <v>A</v>
          </cell>
        </row>
      </sheetData>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efreshError="1"/>
      <sheetData sheetId="17316" refreshError="1"/>
      <sheetData sheetId="17317" refreshError="1"/>
      <sheetData sheetId="17318" refreshError="1"/>
      <sheetData sheetId="17319">
        <row r="9">
          <cell r="A9" t="str">
            <v>A</v>
          </cell>
        </row>
      </sheetData>
      <sheetData sheetId="17320">
        <row r="9">
          <cell r="A9" t="str">
            <v>A</v>
          </cell>
        </row>
      </sheetData>
      <sheetData sheetId="17321" refreshError="1"/>
      <sheetData sheetId="17322" refreshError="1"/>
      <sheetData sheetId="17323" refreshError="1"/>
      <sheetData sheetId="17324" refreshError="1"/>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ow r="9">
          <cell r="A9" t="str">
            <v>A</v>
          </cell>
        </row>
      </sheetData>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ow r="9">
          <cell r="A9" t="str">
            <v>A</v>
          </cell>
        </row>
      </sheetData>
      <sheetData sheetId="17391">
        <row r="9">
          <cell r="A9" t="str">
            <v>A</v>
          </cell>
        </row>
      </sheetData>
      <sheetData sheetId="17392" refreshError="1"/>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efreshError="1"/>
      <sheetData sheetId="17418" refreshError="1"/>
      <sheetData sheetId="17419" refreshError="1"/>
      <sheetData sheetId="17420" refreshError="1"/>
      <sheetData sheetId="17421" refreshError="1"/>
      <sheetData sheetId="17422" refreshError="1"/>
      <sheetData sheetId="17423">
        <row r="9">
          <cell r="A9" t="str">
            <v>A</v>
          </cell>
        </row>
      </sheetData>
      <sheetData sheetId="17424">
        <row r="9">
          <cell r="A9" t="str">
            <v>A</v>
          </cell>
        </row>
      </sheetData>
      <sheetData sheetId="17425">
        <row r="9">
          <cell r="A9" t="str">
            <v>A</v>
          </cell>
        </row>
      </sheetData>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ow r="9">
          <cell r="A9" t="str">
            <v>A</v>
          </cell>
        </row>
      </sheetData>
      <sheetData sheetId="17434" refreshError="1"/>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ow r="9">
          <cell r="A9" t="str">
            <v>A</v>
          </cell>
        </row>
      </sheetData>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ow r="9">
          <cell r="A9" t="str">
            <v>A</v>
          </cell>
        </row>
      </sheetData>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ow r="9">
          <cell r="A9" t="str">
            <v>A</v>
          </cell>
        </row>
      </sheetData>
      <sheetData sheetId="17572" refreshError="1"/>
      <sheetData sheetId="17573" refreshError="1"/>
      <sheetData sheetId="17574">
        <row r="9">
          <cell r="A9" t="str">
            <v>A</v>
          </cell>
        </row>
      </sheetData>
      <sheetData sheetId="17575">
        <row r="9">
          <cell r="A9" t="str">
            <v>A</v>
          </cell>
        </row>
      </sheetData>
      <sheetData sheetId="17576" refreshError="1"/>
      <sheetData sheetId="17577" refreshError="1"/>
      <sheetData sheetId="17578" refreshError="1"/>
      <sheetData sheetId="17579">
        <row r="9">
          <cell r="A9" t="str">
            <v>A</v>
          </cell>
        </row>
      </sheetData>
      <sheetData sheetId="17580" refreshError="1"/>
      <sheetData sheetId="17581">
        <row r="9">
          <cell r="A9" t="str">
            <v>A</v>
          </cell>
        </row>
      </sheetData>
      <sheetData sheetId="17582">
        <row r="9">
          <cell r="A9" t="str">
            <v>A</v>
          </cell>
        </row>
      </sheetData>
      <sheetData sheetId="17583" refreshError="1"/>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efreshError="1"/>
      <sheetData sheetId="17595" refreshError="1"/>
      <sheetData sheetId="17596" refreshError="1"/>
      <sheetData sheetId="17597" refreshError="1"/>
      <sheetData sheetId="17598" refreshError="1"/>
      <sheetData sheetId="17599" refreshError="1"/>
      <sheetData sheetId="17600">
        <row r="9">
          <cell r="A9" t="str">
            <v>A</v>
          </cell>
        </row>
      </sheetData>
      <sheetData sheetId="17601" refreshError="1"/>
      <sheetData sheetId="17602" refreshError="1"/>
      <sheetData sheetId="17603" refreshError="1"/>
      <sheetData sheetId="17604" refreshError="1"/>
      <sheetData sheetId="17605" refreshError="1"/>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efreshError="1"/>
      <sheetData sheetId="17611">
        <row r="9">
          <cell r="A9" t="str">
            <v>A</v>
          </cell>
        </row>
      </sheetData>
      <sheetData sheetId="17612">
        <row r="9">
          <cell r="A9" t="str">
            <v>A</v>
          </cell>
        </row>
      </sheetData>
      <sheetData sheetId="17613" refreshError="1"/>
      <sheetData sheetId="17614" refreshError="1"/>
      <sheetData sheetId="17615" refreshError="1"/>
      <sheetData sheetId="17616" refreshError="1"/>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efreshError="1"/>
      <sheetData sheetId="17625" refreshError="1"/>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efreshError="1"/>
      <sheetData sheetId="17697">
        <row r="9">
          <cell r="A9" t="str">
            <v>A</v>
          </cell>
        </row>
      </sheetData>
      <sheetData sheetId="17698" refreshError="1"/>
      <sheetData sheetId="17699">
        <row r="9">
          <cell r="A9" t="str">
            <v>A</v>
          </cell>
        </row>
      </sheetData>
      <sheetData sheetId="17700">
        <row r="9">
          <cell r="A9" t="str">
            <v>A</v>
          </cell>
        </row>
      </sheetData>
      <sheetData sheetId="17701">
        <row r="9">
          <cell r="A9" t="str">
            <v>A</v>
          </cell>
        </row>
      </sheetData>
      <sheetData sheetId="17702" refreshError="1"/>
      <sheetData sheetId="17703" refreshError="1"/>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efreshError="1"/>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efreshError="1"/>
      <sheetData sheetId="17720">
        <row r="9">
          <cell r="A9" t="str">
            <v>A</v>
          </cell>
        </row>
      </sheetData>
      <sheetData sheetId="17721">
        <row r="9">
          <cell r="A9" t="str">
            <v>A</v>
          </cell>
        </row>
      </sheetData>
      <sheetData sheetId="17722" refreshError="1"/>
      <sheetData sheetId="17723" refreshError="1"/>
      <sheetData sheetId="17724" refreshError="1"/>
      <sheetData sheetId="17725" refreshError="1"/>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efreshError="1"/>
      <sheetData sheetId="17734" refreshError="1"/>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efreshError="1"/>
      <sheetData sheetId="17806" refreshError="1"/>
      <sheetData sheetId="17807" refreshError="1"/>
      <sheetData sheetId="17808" refreshError="1"/>
      <sheetData sheetId="17809" refreshError="1"/>
      <sheetData sheetId="17810" refreshError="1"/>
      <sheetData sheetId="17811">
        <row r="9">
          <cell r="A9" t="str">
            <v>A</v>
          </cell>
        </row>
      </sheetData>
      <sheetData sheetId="17812">
        <row r="9">
          <cell r="A9" t="str">
            <v>A</v>
          </cell>
        </row>
      </sheetData>
      <sheetData sheetId="17813">
        <row r="9">
          <cell r="A9" t="str">
            <v>A</v>
          </cell>
        </row>
      </sheetData>
      <sheetData sheetId="17814" refreshError="1"/>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sheetData sheetId="17831">
        <row r="9">
          <cell r="A9" t="str">
            <v>A</v>
          </cell>
        </row>
      </sheetData>
      <sheetData sheetId="17832">
        <row r="9">
          <cell r="A9" t="str">
            <v>A</v>
          </cell>
        </row>
      </sheetData>
      <sheetData sheetId="17833" refreshError="1"/>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efreshError="1"/>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efreshError="1"/>
      <sheetData sheetId="18366" refreshError="1"/>
      <sheetData sheetId="18367" refreshError="1"/>
      <sheetData sheetId="18368" refreshError="1"/>
      <sheetData sheetId="18369" refreshError="1"/>
      <sheetData sheetId="18370" refreshError="1"/>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ow r="9">
          <cell r="A9" t="str">
            <v>A</v>
          </cell>
        </row>
      </sheetData>
      <sheetData sheetId="18510">
        <row r="9">
          <cell r="A9" t="str">
            <v>A</v>
          </cell>
        </row>
      </sheetData>
      <sheetData sheetId="18511" refreshError="1"/>
      <sheetData sheetId="18512" refreshError="1"/>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efreshError="1"/>
      <sheetData sheetId="18540" refreshError="1"/>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efreshError="1"/>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efreshError="1"/>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efreshError="1"/>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efreshError="1"/>
      <sheetData sheetId="18667" refreshError="1"/>
      <sheetData sheetId="18668" refreshError="1"/>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efreshError="1"/>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sheetData sheetId="18817"/>
      <sheetData sheetId="18818"/>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sheetData sheetId="18834"/>
      <sheetData sheetId="18835"/>
      <sheetData sheetId="18836"/>
      <sheetData sheetId="18837"/>
      <sheetData sheetId="18838" refreshError="1"/>
      <sheetData sheetId="18839"/>
      <sheetData sheetId="18840"/>
      <sheetData sheetId="18841" refreshError="1"/>
      <sheetData sheetId="18842" refreshError="1"/>
      <sheetData sheetId="18843" refreshError="1"/>
      <sheetData sheetId="18844" refreshError="1"/>
      <sheetData sheetId="18845" refreshError="1"/>
      <sheetData sheetId="18846"/>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ow r="9">
          <cell r="A9" t="str">
            <v>A</v>
          </cell>
        </row>
      </sheetData>
      <sheetData sheetId="18856">
        <row r="9">
          <cell r="A9" t="str">
            <v>A</v>
          </cell>
        </row>
      </sheetData>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sheetData sheetId="18893"/>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sheetData sheetId="18913"/>
      <sheetData sheetId="18914"/>
      <sheetData sheetId="18915"/>
      <sheetData sheetId="18916"/>
      <sheetData sheetId="18917" refreshError="1"/>
      <sheetData sheetId="18918">
        <row r="9">
          <cell r="A9" t="str">
            <v>A</v>
          </cell>
        </row>
      </sheetData>
      <sheetData sheetId="18919">
        <row r="9">
          <cell r="A9" t="str">
            <v>A</v>
          </cell>
        </row>
      </sheetData>
      <sheetData sheetId="18920">
        <row r="9">
          <cell r="A9" t="str">
            <v>A</v>
          </cell>
        </row>
      </sheetData>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sheetData sheetId="18938"/>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efreshError="1"/>
      <sheetData sheetId="18946" refreshError="1"/>
      <sheetData sheetId="18947">
        <row r="9">
          <cell r="A9" t="str">
            <v>A</v>
          </cell>
        </row>
      </sheetData>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efreshError="1"/>
      <sheetData sheetId="18981" refreshError="1"/>
      <sheetData sheetId="18982">
        <row r="9">
          <cell r="A9" t="str">
            <v>A</v>
          </cell>
        </row>
      </sheetData>
      <sheetData sheetId="18983"/>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sheetData sheetId="18991"/>
      <sheetData sheetId="18992"/>
      <sheetData sheetId="18993"/>
      <sheetData sheetId="18994"/>
      <sheetData sheetId="18995"/>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efreshError="1"/>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efreshError="1"/>
      <sheetData sheetId="20144">
        <row r="9">
          <cell r="A9" t="str">
            <v>A</v>
          </cell>
        </row>
      </sheetData>
      <sheetData sheetId="20145">
        <row r="9">
          <cell r="A9" t="str">
            <v>A</v>
          </cell>
        </row>
      </sheetData>
      <sheetData sheetId="20146" refreshError="1"/>
      <sheetData sheetId="20147" refreshError="1"/>
      <sheetData sheetId="20148" refreshError="1"/>
      <sheetData sheetId="20149" refreshError="1"/>
      <sheetData sheetId="20150">
        <row r="9">
          <cell r="A9" t="str">
            <v>A</v>
          </cell>
        </row>
      </sheetData>
      <sheetData sheetId="20151">
        <row r="9">
          <cell r="A9" t="str">
            <v>A</v>
          </cell>
        </row>
      </sheetData>
      <sheetData sheetId="20152" refreshError="1"/>
      <sheetData sheetId="20153" refreshError="1"/>
      <sheetData sheetId="20154" refreshError="1"/>
      <sheetData sheetId="20155" refreshError="1"/>
      <sheetData sheetId="20156" refreshError="1"/>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ow r="9">
          <cell r="A9" t="str">
            <v>A</v>
          </cell>
        </row>
      </sheetData>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sheetData sheetId="23104"/>
      <sheetData sheetId="23105" refreshError="1"/>
      <sheetData sheetId="23106" refreshError="1"/>
      <sheetData sheetId="23107" refreshError="1"/>
      <sheetData sheetId="23108" refreshError="1"/>
      <sheetData sheetId="23109"/>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ow r="9">
          <cell r="A9" t="str">
            <v>A</v>
          </cell>
        </row>
      </sheetData>
      <sheetData sheetId="23193">
        <row r="9">
          <cell r="A9" t="str">
            <v>A</v>
          </cell>
        </row>
      </sheetData>
      <sheetData sheetId="23194">
        <row r="9">
          <cell r="A9" t="str">
            <v>A</v>
          </cell>
        </row>
      </sheetData>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ow r="9">
          <cell r="A9" t="str">
            <v>A</v>
          </cell>
        </row>
      </sheetData>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ow r="9">
          <cell r="A9" t="str">
            <v>A</v>
          </cell>
        </row>
      </sheetData>
      <sheetData sheetId="23225" refreshError="1"/>
      <sheetData sheetId="23226" refreshError="1"/>
      <sheetData sheetId="23227" refreshError="1"/>
      <sheetData sheetId="23228" refreshError="1"/>
      <sheetData sheetId="23229" refreshError="1"/>
      <sheetData sheetId="23230">
        <row r="9">
          <cell r="A9" t="str">
            <v>A</v>
          </cell>
        </row>
      </sheetData>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ow r="9">
          <cell r="A9" t="str">
            <v>A</v>
          </cell>
        </row>
      </sheetData>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ow r="9">
          <cell r="A9" t="str">
            <v>A</v>
          </cell>
        </row>
      </sheetData>
      <sheetData sheetId="23255" refreshError="1"/>
      <sheetData sheetId="23256" refreshError="1"/>
      <sheetData sheetId="23257" refreshError="1"/>
      <sheetData sheetId="23258" refreshError="1"/>
      <sheetData sheetId="23259" refreshError="1"/>
      <sheetData sheetId="23260" refreshError="1"/>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efreshError="1"/>
      <sheetData sheetId="23382" refreshError="1"/>
      <sheetData sheetId="23383">
        <row r="9">
          <cell r="A9" t="str">
            <v>A</v>
          </cell>
        </row>
      </sheetData>
      <sheetData sheetId="23384" refreshError="1"/>
      <sheetData sheetId="23385" refreshError="1"/>
      <sheetData sheetId="23386" refreshError="1"/>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efreshError="1"/>
      <sheetData sheetId="23398" refreshError="1"/>
      <sheetData sheetId="23399">
        <row r="9">
          <cell r="A9" t="str">
            <v>A</v>
          </cell>
        </row>
      </sheetData>
      <sheetData sheetId="23400" refreshError="1"/>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ow r="9">
          <cell r="A9" t="str">
            <v>A</v>
          </cell>
        </row>
      </sheetData>
      <sheetData sheetId="23407">
        <row r="9">
          <cell r="A9" t="str">
            <v>A</v>
          </cell>
        </row>
      </sheetData>
      <sheetData sheetId="23408">
        <row r="9">
          <cell r="A9" t="str">
            <v>A</v>
          </cell>
        </row>
      </sheetData>
      <sheetData sheetId="23409">
        <row r="9">
          <cell r="A9" t="str">
            <v>A</v>
          </cell>
        </row>
      </sheetData>
      <sheetData sheetId="23410">
        <row r="9">
          <cell r="A9" t="str">
            <v>A</v>
          </cell>
        </row>
      </sheetData>
      <sheetData sheetId="23411">
        <row r="9">
          <cell r="A9" t="str">
            <v>A</v>
          </cell>
        </row>
      </sheetData>
      <sheetData sheetId="23412" refreshError="1"/>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efreshError="1"/>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ow r="9">
          <cell r="A9" t="str">
            <v>A</v>
          </cell>
        </row>
      </sheetData>
      <sheetData sheetId="23435">
        <row r="9">
          <cell r="A9" t="str">
            <v>A</v>
          </cell>
        </row>
      </sheetData>
      <sheetData sheetId="23436">
        <row r="9">
          <cell r="A9" t="str">
            <v>A</v>
          </cell>
        </row>
      </sheetData>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ow r="9">
          <cell r="A9" t="str">
            <v>A</v>
          </cell>
        </row>
      </sheetData>
      <sheetData sheetId="23512" refreshError="1"/>
      <sheetData sheetId="23513" refreshError="1"/>
      <sheetData sheetId="23514" refreshError="1"/>
      <sheetData sheetId="23515">
        <row r="9">
          <cell r="A9" t="str">
            <v>A</v>
          </cell>
        </row>
      </sheetData>
      <sheetData sheetId="23516">
        <row r="9">
          <cell r="A9" t="str">
            <v>A</v>
          </cell>
        </row>
      </sheetData>
      <sheetData sheetId="23517" refreshError="1"/>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efreshError="1"/>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efreshError="1"/>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ow r="9">
          <cell r="A9" t="str">
            <v>A</v>
          </cell>
        </row>
      </sheetData>
      <sheetData sheetId="23556">
        <row r="9">
          <cell r="A9" t="str">
            <v>A</v>
          </cell>
        </row>
      </sheetData>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efreshError="1"/>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efreshError="1"/>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efreshError="1"/>
      <sheetData sheetId="23646" refreshError="1"/>
      <sheetData sheetId="23647">
        <row r="9">
          <cell r="A9" t="str">
            <v>A</v>
          </cell>
        </row>
      </sheetData>
      <sheetData sheetId="23648">
        <row r="9">
          <cell r="A9" t="str">
            <v>A</v>
          </cell>
        </row>
      </sheetData>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efreshError="1"/>
      <sheetData sheetId="23657" refreshError="1"/>
      <sheetData sheetId="23658" refreshError="1"/>
      <sheetData sheetId="23659" refreshError="1"/>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ow r="9">
          <cell r="A9" t="str">
            <v>A</v>
          </cell>
        </row>
      </sheetData>
      <sheetData sheetId="23667">
        <row r="9">
          <cell r="A9" t="str">
            <v>A</v>
          </cell>
        </row>
      </sheetData>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efreshError="1"/>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efreshError="1"/>
      <sheetData sheetId="23707" refreshError="1"/>
      <sheetData sheetId="23708" refreshError="1"/>
      <sheetData sheetId="23709" refreshError="1"/>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efreshError="1"/>
      <sheetData sheetId="23753" refreshError="1"/>
      <sheetData sheetId="23754">
        <row r="9">
          <cell r="A9" t="str">
            <v>A</v>
          </cell>
        </row>
      </sheetData>
      <sheetData sheetId="23755" refreshError="1"/>
      <sheetData sheetId="23756" refreshError="1"/>
      <sheetData sheetId="23757" refreshError="1"/>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ow r="9">
          <cell r="A9" t="str">
            <v>A</v>
          </cell>
        </row>
      </sheetData>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ow r="9">
          <cell r="A9" t="str">
            <v>A</v>
          </cell>
        </row>
      </sheetData>
      <sheetData sheetId="23837" refreshError="1"/>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efreshError="1"/>
      <sheetData sheetId="23908" refreshError="1"/>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efreshError="1"/>
      <sheetData sheetId="23924" refreshError="1"/>
      <sheetData sheetId="23925" refreshError="1"/>
      <sheetData sheetId="23926">
        <row r="9">
          <cell r="A9" t="str">
            <v>A</v>
          </cell>
        </row>
      </sheetData>
      <sheetData sheetId="23927">
        <row r="9">
          <cell r="A9" t="str">
            <v>A</v>
          </cell>
        </row>
      </sheetData>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efreshError="1"/>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efreshError="1"/>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efreshError="1"/>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efreshError="1"/>
      <sheetData sheetId="23970" refreshError="1"/>
      <sheetData sheetId="23971" refreshError="1"/>
      <sheetData sheetId="23972" refreshError="1"/>
      <sheetData sheetId="23973" refreshError="1"/>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efreshError="1"/>
      <sheetData sheetId="24028" refreshError="1"/>
      <sheetData sheetId="24029" refreshError="1"/>
      <sheetData sheetId="24030" refreshError="1"/>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efreshError="1"/>
      <sheetData sheetId="24052">
        <row r="9">
          <cell r="A9" t="str">
            <v>A</v>
          </cell>
        </row>
      </sheetData>
      <sheetData sheetId="24053">
        <row r="9">
          <cell r="A9" t="str">
            <v>A</v>
          </cell>
        </row>
      </sheetData>
      <sheetData sheetId="24054" refreshError="1"/>
      <sheetData sheetId="24055">
        <row r="9">
          <cell r="A9" t="str">
            <v>A</v>
          </cell>
        </row>
      </sheetData>
      <sheetData sheetId="24056" refreshError="1"/>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efreshError="1"/>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efreshError="1"/>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efreshError="1"/>
      <sheetData sheetId="24272" refreshError="1"/>
      <sheetData sheetId="24273">
        <row r="9">
          <cell r="A9" t="str">
            <v>A</v>
          </cell>
        </row>
      </sheetData>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ow r="9">
          <cell r="A9" t="str">
            <v>A</v>
          </cell>
        </row>
      </sheetData>
      <sheetData sheetId="24356">
        <row r="9">
          <cell r="A9" t="str">
            <v>A</v>
          </cell>
        </row>
      </sheetData>
      <sheetData sheetId="24357">
        <row r="9">
          <cell r="A9" t="str">
            <v>A</v>
          </cell>
        </row>
      </sheetData>
      <sheetData sheetId="24358" refreshError="1"/>
      <sheetData sheetId="24359" refreshError="1"/>
      <sheetData sheetId="24360" refreshError="1"/>
      <sheetData sheetId="24361" refreshError="1"/>
      <sheetData sheetId="24362" refreshError="1"/>
      <sheetData sheetId="24363">
        <row r="9">
          <cell r="A9" t="str">
            <v>A</v>
          </cell>
        </row>
      </sheetData>
      <sheetData sheetId="24364">
        <row r="9">
          <cell r="A9" t="str">
            <v>A</v>
          </cell>
        </row>
      </sheetData>
      <sheetData sheetId="24365">
        <row r="9">
          <cell r="A9" t="str">
            <v>A</v>
          </cell>
        </row>
      </sheetData>
      <sheetData sheetId="24366" refreshError="1"/>
      <sheetData sheetId="24367">
        <row r="9">
          <cell r="A9" t="str">
            <v>A</v>
          </cell>
        </row>
      </sheetData>
      <sheetData sheetId="24368" refreshError="1"/>
      <sheetData sheetId="24369">
        <row r="9">
          <cell r="A9" t="str">
            <v>A</v>
          </cell>
        </row>
      </sheetData>
      <sheetData sheetId="24370">
        <row r="9">
          <cell r="A9" t="str">
            <v>A</v>
          </cell>
        </row>
      </sheetData>
      <sheetData sheetId="24371" refreshError="1"/>
      <sheetData sheetId="24372" refreshError="1"/>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efreshError="1"/>
      <sheetData sheetId="24388" refreshError="1"/>
      <sheetData sheetId="24389" refreshError="1"/>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efreshError="1"/>
      <sheetData sheetId="24396" refreshError="1"/>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efreshError="1"/>
      <sheetData sheetId="24510" refreshError="1"/>
      <sheetData sheetId="24511" refreshError="1"/>
      <sheetData sheetId="24512" refreshError="1"/>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efreshError="1"/>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efreshError="1"/>
      <sheetData sheetId="24602" refreshError="1"/>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efreshError="1"/>
      <sheetData sheetId="24691" refreshError="1"/>
      <sheetData sheetId="24692" refreshError="1"/>
      <sheetData sheetId="24693" refreshError="1"/>
      <sheetData sheetId="24694">
        <row r="9">
          <cell r="A9" t="str">
            <v>A</v>
          </cell>
        </row>
      </sheetData>
      <sheetData sheetId="24695">
        <row r="9">
          <cell r="A9" t="str">
            <v>A</v>
          </cell>
        </row>
      </sheetData>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ow r="9">
          <cell r="A9" t="str">
            <v>A</v>
          </cell>
        </row>
      </sheetData>
      <sheetData sheetId="24705">
        <row r="9">
          <cell r="A9" t="str">
            <v>A</v>
          </cell>
        </row>
      </sheetData>
      <sheetData sheetId="24706">
        <row r="9">
          <cell r="A9" t="str">
            <v>A</v>
          </cell>
        </row>
      </sheetData>
      <sheetData sheetId="24707" refreshError="1"/>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efreshError="1"/>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ow r="9">
          <cell r="A9" t="str">
            <v>A</v>
          </cell>
        </row>
      </sheetData>
      <sheetData sheetId="24799">
        <row r="9">
          <cell r="A9" t="str">
            <v>A</v>
          </cell>
        </row>
      </sheetData>
      <sheetData sheetId="24800">
        <row r="9">
          <cell r="A9" t="str">
            <v>A</v>
          </cell>
        </row>
      </sheetData>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efreshError="1"/>
      <sheetData sheetId="24872" refreshError="1"/>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efreshError="1"/>
      <sheetData sheetId="24883">
        <row r="9">
          <cell r="A9" t="str">
            <v>A</v>
          </cell>
        </row>
      </sheetData>
      <sheetData sheetId="24884" refreshError="1"/>
      <sheetData sheetId="24885" refreshError="1"/>
      <sheetData sheetId="24886" refreshError="1"/>
      <sheetData sheetId="24887">
        <row r="9">
          <cell r="A9" t="str">
            <v>A</v>
          </cell>
        </row>
      </sheetData>
      <sheetData sheetId="24888">
        <row r="9">
          <cell r="A9" t="str">
            <v>A</v>
          </cell>
        </row>
      </sheetData>
      <sheetData sheetId="24889" refreshError="1"/>
      <sheetData sheetId="24890" refreshError="1"/>
      <sheetData sheetId="24891" refreshError="1"/>
      <sheetData sheetId="24892" refreshError="1"/>
      <sheetData sheetId="24893">
        <row r="9">
          <cell r="A9" t="str">
            <v>A</v>
          </cell>
        </row>
      </sheetData>
      <sheetData sheetId="24894" refreshError="1"/>
      <sheetData sheetId="24895" refreshError="1"/>
      <sheetData sheetId="24896" refreshError="1"/>
      <sheetData sheetId="24897">
        <row r="9">
          <cell r="A9" t="str">
            <v>A</v>
          </cell>
        </row>
      </sheetData>
      <sheetData sheetId="24898" refreshError="1"/>
      <sheetData sheetId="24899">
        <row r="9">
          <cell r="A9" t="str">
            <v>A</v>
          </cell>
        </row>
      </sheetData>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ow r="9">
          <cell r="A9" t="str">
            <v>A</v>
          </cell>
        </row>
      </sheetData>
      <sheetData sheetId="24910">
        <row r="9">
          <cell r="A9" t="str">
            <v>A</v>
          </cell>
        </row>
      </sheetData>
      <sheetData sheetId="24911">
        <row r="9">
          <cell r="A9" t="str">
            <v>A</v>
          </cell>
        </row>
      </sheetData>
      <sheetData sheetId="24912">
        <row r="9">
          <cell r="A9" t="str">
            <v>A</v>
          </cell>
        </row>
      </sheetData>
      <sheetData sheetId="24913">
        <row r="9">
          <cell r="A9" t="str">
            <v>A</v>
          </cell>
        </row>
      </sheetData>
      <sheetData sheetId="24914">
        <row r="9">
          <cell r="A9" t="str">
            <v>A</v>
          </cell>
        </row>
      </sheetData>
      <sheetData sheetId="24915">
        <row r="9">
          <cell r="A9" t="str">
            <v>A</v>
          </cell>
        </row>
      </sheetData>
      <sheetData sheetId="24916">
        <row r="9">
          <cell r="A9" t="str">
            <v>A</v>
          </cell>
        </row>
      </sheetData>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ow r="9">
          <cell r="A9" t="str">
            <v>A</v>
          </cell>
        </row>
      </sheetData>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efreshError="1"/>
      <sheetData sheetId="32754" refreshError="1"/>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ow r="9">
          <cell r="A9" t="str">
            <v>A</v>
          </cell>
        </row>
      </sheetData>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row r="9">
          <cell r="A9" t="str">
            <v>A</v>
          </cell>
        </row>
      </sheetData>
      <sheetData sheetId="33467">
        <row r="9">
          <cell r="A9" t="str">
            <v>A</v>
          </cell>
        </row>
      </sheetData>
      <sheetData sheetId="33468">
        <row r="9">
          <cell r="A9" t="str">
            <v>A</v>
          </cell>
        </row>
      </sheetData>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row r="9">
          <cell r="A9" t="str">
            <v>A</v>
          </cell>
        </row>
      </sheetData>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sheetData sheetId="33575">
        <row r="9">
          <cell r="A9" t="str">
            <v>A</v>
          </cell>
        </row>
      </sheetData>
      <sheetData sheetId="33576">
        <row r="9">
          <cell r="A9" t="str">
            <v>A</v>
          </cell>
        </row>
      </sheetData>
      <sheetData sheetId="33577"/>
      <sheetData sheetId="33578"/>
      <sheetData sheetId="33579"/>
      <sheetData sheetId="33580"/>
      <sheetData sheetId="33581">
        <row r="9">
          <cell r="A9" t="str">
            <v>A</v>
          </cell>
        </row>
      </sheetData>
      <sheetData sheetId="33582">
        <row r="9">
          <cell r="A9" t="str">
            <v>A</v>
          </cell>
        </row>
      </sheetData>
      <sheetData sheetId="33583">
        <row r="9">
          <cell r="A9" t="str">
            <v>A</v>
          </cell>
        </row>
      </sheetData>
      <sheetData sheetId="33584"/>
      <sheetData sheetId="33585">
        <row r="9">
          <cell r="A9" t="str">
            <v>A</v>
          </cell>
        </row>
      </sheetData>
      <sheetData sheetId="33586">
        <row r="9">
          <cell r="A9" t="str">
            <v>A</v>
          </cell>
        </row>
      </sheetData>
      <sheetData sheetId="33587"/>
      <sheetData sheetId="33588">
        <row r="9">
          <cell r="A9" t="str">
            <v>A</v>
          </cell>
        </row>
      </sheetData>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sheetData sheetId="34519"/>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ow r="9">
          <cell r="A9" t="str">
            <v>A</v>
          </cell>
        </row>
      </sheetData>
      <sheetData sheetId="34529"/>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row r="9">
          <cell r="A9" t="str">
            <v>A</v>
          </cell>
        </row>
      </sheetData>
      <sheetData sheetId="34537">
        <row r="9">
          <cell r="A9" t="str">
            <v>A</v>
          </cell>
        </row>
      </sheetData>
      <sheetData sheetId="34538">
        <row r="9">
          <cell r="A9" t="str">
            <v>A</v>
          </cell>
        </row>
      </sheetData>
      <sheetData sheetId="34539">
        <row r="9">
          <cell r="A9" t="str">
            <v>A</v>
          </cell>
        </row>
      </sheetData>
      <sheetData sheetId="34540">
        <row r="9">
          <cell r="A9" t="str">
            <v>A</v>
          </cell>
        </row>
      </sheetData>
      <sheetData sheetId="34541">
        <row r="9">
          <cell r="A9" t="str">
            <v>A</v>
          </cell>
        </row>
      </sheetData>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sheetData sheetId="34550">
        <row r="9">
          <cell r="A9" t="str">
            <v>A</v>
          </cell>
        </row>
      </sheetData>
      <sheetData sheetId="34551"/>
      <sheetData sheetId="34552"/>
      <sheetData sheetId="34553"/>
      <sheetData sheetId="34554"/>
      <sheetData sheetId="34555"/>
      <sheetData sheetId="34556">
        <row r="9">
          <cell r="A9" t="str">
            <v>A</v>
          </cell>
        </row>
      </sheetData>
      <sheetData sheetId="34557">
        <row r="9">
          <cell r="A9" t="str">
            <v>A</v>
          </cell>
        </row>
      </sheetData>
      <sheetData sheetId="34558"/>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row r="9">
          <cell r="A9" t="str">
            <v>A</v>
          </cell>
        </row>
      </sheetData>
      <sheetData sheetId="34565" refreshError="1"/>
      <sheetData sheetId="34566">
        <row r="9">
          <cell r="A9" t="str">
            <v>A</v>
          </cell>
        </row>
      </sheetData>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refreshError="1"/>
      <sheetData sheetId="35894" refreshError="1"/>
      <sheetData sheetId="35895" refreshError="1"/>
      <sheetData sheetId="35896"/>
      <sheetData sheetId="35897" refreshError="1"/>
      <sheetData sheetId="35898"/>
      <sheetData sheetId="35899" refreshError="1"/>
      <sheetData sheetId="35900"/>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ow r="9">
          <cell r="A9" t="str">
            <v>A</v>
          </cell>
        </row>
      </sheetData>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ow r="9">
          <cell r="A9" t="str">
            <v>A</v>
          </cell>
        </row>
      </sheetData>
      <sheetData sheetId="42666">
        <row r="9">
          <cell r="A9" t="str">
            <v>A</v>
          </cell>
        </row>
      </sheetData>
      <sheetData sheetId="42667">
        <row r="9">
          <cell r="A9" t="str">
            <v>A</v>
          </cell>
        </row>
      </sheetData>
      <sheetData sheetId="42668">
        <row r="9">
          <cell r="A9" t="str">
            <v>A</v>
          </cell>
        </row>
      </sheetData>
      <sheetData sheetId="42669">
        <row r="9">
          <cell r="A9" t="str">
            <v>A</v>
          </cell>
        </row>
      </sheetData>
      <sheetData sheetId="42670">
        <row r="9">
          <cell r="A9" t="str">
            <v>A</v>
          </cell>
        </row>
      </sheetData>
      <sheetData sheetId="42671">
        <row r="9">
          <cell r="A9" t="str">
            <v>A</v>
          </cell>
        </row>
      </sheetData>
      <sheetData sheetId="42672">
        <row r="9">
          <cell r="A9" t="str">
            <v>A</v>
          </cell>
        </row>
      </sheetData>
      <sheetData sheetId="42673">
        <row r="9">
          <cell r="A9" t="str">
            <v>A</v>
          </cell>
        </row>
      </sheetData>
      <sheetData sheetId="42674">
        <row r="9">
          <cell r="A9" t="str">
            <v>A</v>
          </cell>
        </row>
      </sheetData>
      <sheetData sheetId="42675">
        <row r="9">
          <cell r="A9" t="str">
            <v>A</v>
          </cell>
        </row>
      </sheetData>
      <sheetData sheetId="42676">
        <row r="9">
          <cell r="A9" t="str">
            <v>A</v>
          </cell>
        </row>
      </sheetData>
      <sheetData sheetId="42677">
        <row r="9">
          <cell r="A9" t="str">
            <v>A</v>
          </cell>
        </row>
      </sheetData>
      <sheetData sheetId="42678">
        <row r="9">
          <cell r="A9" t="str">
            <v>A</v>
          </cell>
        </row>
      </sheetData>
      <sheetData sheetId="42679">
        <row r="9">
          <cell r="A9" t="str">
            <v>A</v>
          </cell>
        </row>
      </sheetData>
      <sheetData sheetId="42680">
        <row r="9">
          <cell r="A9" t="str">
            <v>A</v>
          </cell>
        </row>
      </sheetData>
      <sheetData sheetId="42681">
        <row r="9">
          <cell r="A9" t="str">
            <v>A</v>
          </cell>
        </row>
      </sheetData>
      <sheetData sheetId="42682">
        <row r="9">
          <cell r="A9" t="str">
            <v>A</v>
          </cell>
        </row>
      </sheetData>
      <sheetData sheetId="42683">
        <row r="9">
          <cell r="A9" t="str">
            <v>A</v>
          </cell>
        </row>
      </sheetData>
      <sheetData sheetId="42684">
        <row r="9">
          <cell r="A9" t="str">
            <v>A</v>
          </cell>
        </row>
      </sheetData>
      <sheetData sheetId="42685">
        <row r="9">
          <cell r="A9" t="str">
            <v>A</v>
          </cell>
        </row>
      </sheetData>
      <sheetData sheetId="42686">
        <row r="9">
          <cell r="A9" t="str">
            <v>A</v>
          </cell>
        </row>
      </sheetData>
      <sheetData sheetId="42687">
        <row r="9">
          <cell r="A9" t="str">
            <v>A</v>
          </cell>
        </row>
      </sheetData>
      <sheetData sheetId="42688">
        <row r="9">
          <cell r="A9" t="str">
            <v>A</v>
          </cell>
        </row>
      </sheetData>
      <sheetData sheetId="42689">
        <row r="9">
          <cell r="A9" t="str">
            <v>A</v>
          </cell>
        </row>
      </sheetData>
      <sheetData sheetId="42690">
        <row r="9">
          <cell r="A9" t="str">
            <v>A</v>
          </cell>
        </row>
      </sheetData>
      <sheetData sheetId="42691">
        <row r="9">
          <cell r="A9" t="str">
            <v>A</v>
          </cell>
        </row>
      </sheetData>
      <sheetData sheetId="42692">
        <row r="9">
          <cell r="A9" t="str">
            <v>A</v>
          </cell>
        </row>
      </sheetData>
      <sheetData sheetId="42693">
        <row r="9">
          <cell r="A9" t="str">
            <v>A</v>
          </cell>
        </row>
      </sheetData>
      <sheetData sheetId="42694">
        <row r="9">
          <cell r="A9" t="str">
            <v>A</v>
          </cell>
        </row>
      </sheetData>
      <sheetData sheetId="42695">
        <row r="9">
          <cell r="A9" t="str">
            <v>A</v>
          </cell>
        </row>
      </sheetData>
      <sheetData sheetId="42696">
        <row r="9">
          <cell r="A9" t="str">
            <v>A</v>
          </cell>
        </row>
      </sheetData>
      <sheetData sheetId="42697">
        <row r="9">
          <cell r="A9" t="str">
            <v>A</v>
          </cell>
        </row>
      </sheetData>
      <sheetData sheetId="42698">
        <row r="9">
          <cell r="A9" t="str">
            <v>A</v>
          </cell>
        </row>
      </sheetData>
      <sheetData sheetId="42699">
        <row r="9">
          <cell r="A9" t="str">
            <v>A</v>
          </cell>
        </row>
      </sheetData>
      <sheetData sheetId="42700">
        <row r="9">
          <cell r="A9" t="str">
            <v>A</v>
          </cell>
        </row>
      </sheetData>
      <sheetData sheetId="42701">
        <row r="9">
          <cell r="A9" t="str">
            <v>A</v>
          </cell>
        </row>
      </sheetData>
      <sheetData sheetId="42702">
        <row r="9">
          <cell r="A9" t="str">
            <v>A</v>
          </cell>
        </row>
      </sheetData>
      <sheetData sheetId="42703">
        <row r="9">
          <cell r="A9" t="str">
            <v>A</v>
          </cell>
        </row>
      </sheetData>
      <sheetData sheetId="42704">
        <row r="9">
          <cell r="A9" t="str">
            <v>A</v>
          </cell>
        </row>
      </sheetData>
      <sheetData sheetId="42705">
        <row r="9">
          <cell r="A9" t="str">
            <v>A</v>
          </cell>
        </row>
      </sheetData>
      <sheetData sheetId="42706">
        <row r="9">
          <cell r="A9" t="str">
            <v>A</v>
          </cell>
        </row>
      </sheetData>
      <sheetData sheetId="42707">
        <row r="9">
          <cell r="A9" t="str">
            <v>A</v>
          </cell>
        </row>
      </sheetData>
      <sheetData sheetId="42708">
        <row r="9">
          <cell r="A9" t="str">
            <v>A</v>
          </cell>
        </row>
      </sheetData>
      <sheetData sheetId="42709">
        <row r="9">
          <cell r="A9" t="str">
            <v>A</v>
          </cell>
        </row>
      </sheetData>
      <sheetData sheetId="42710">
        <row r="9">
          <cell r="A9" t="str">
            <v>A</v>
          </cell>
        </row>
      </sheetData>
      <sheetData sheetId="42711">
        <row r="9">
          <cell r="A9" t="str">
            <v>A</v>
          </cell>
        </row>
      </sheetData>
      <sheetData sheetId="42712">
        <row r="9">
          <cell r="A9" t="str">
            <v>A</v>
          </cell>
        </row>
      </sheetData>
      <sheetData sheetId="42713">
        <row r="9">
          <cell r="A9" t="str">
            <v>A</v>
          </cell>
        </row>
      </sheetData>
      <sheetData sheetId="42714">
        <row r="9">
          <cell r="A9" t="str">
            <v>A</v>
          </cell>
        </row>
      </sheetData>
      <sheetData sheetId="42715">
        <row r="9">
          <cell r="A9" t="str">
            <v>A</v>
          </cell>
        </row>
      </sheetData>
      <sheetData sheetId="42716">
        <row r="9">
          <cell r="A9" t="str">
            <v>A</v>
          </cell>
        </row>
      </sheetData>
      <sheetData sheetId="42717">
        <row r="9">
          <cell r="A9" t="str">
            <v>A</v>
          </cell>
        </row>
      </sheetData>
      <sheetData sheetId="42718">
        <row r="9">
          <cell r="A9" t="str">
            <v>A</v>
          </cell>
        </row>
      </sheetData>
      <sheetData sheetId="42719">
        <row r="9">
          <cell r="A9" t="str">
            <v>A</v>
          </cell>
        </row>
      </sheetData>
      <sheetData sheetId="42720">
        <row r="9">
          <cell r="A9" t="str">
            <v>A</v>
          </cell>
        </row>
      </sheetData>
      <sheetData sheetId="42721">
        <row r="9">
          <cell r="A9" t="str">
            <v>A</v>
          </cell>
        </row>
      </sheetData>
      <sheetData sheetId="42722">
        <row r="9">
          <cell r="A9" t="str">
            <v>A</v>
          </cell>
        </row>
      </sheetData>
      <sheetData sheetId="42723">
        <row r="9">
          <cell r="A9" t="str">
            <v>A</v>
          </cell>
        </row>
      </sheetData>
      <sheetData sheetId="42724">
        <row r="9">
          <cell r="A9" t="str">
            <v>A</v>
          </cell>
        </row>
      </sheetData>
      <sheetData sheetId="42725">
        <row r="9">
          <cell r="A9" t="str">
            <v>A</v>
          </cell>
        </row>
      </sheetData>
      <sheetData sheetId="42726">
        <row r="9">
          <cell r="A9" t="str">
            <v>A</v>
          </cell>
        </row>
      </sheetData>
      <sheetData sheetId="42727">
        <row r="9">
          <cell r="A9" t="str">
            <v>A</v>
          </cell>
        </row>
      </sheetData>
      <sheetData sheetId="42728">
        <row r="9">
          <cell r="A9" t="str">
            <v>A</v>
          </cell>
        </row>
      </sheetData>
      <sheetData sheetId="42729">
        <row r="9">
          <cell r="A9" t="str">
            <v>A</v>
          </cell>
        </row>
      </sheetData>
      <sheetData sheetId="42730">
        <row r="9">
          <cell r="A9" t="str">
            <v>A</v>
          </cell>
        </row>
      </sheetData>
      <sheetData sheetId="42731">
        <row r="9">
          <cell r="A9" t="str">
            <v>A</v>
          </cell>
        </row>
      </sheetData>
      <sheetData sheetId="42732">
        <row r="9">
          <cell r="A9" t="str">
            <v>A</v>
          </cell>
        </row>
      </sheetData>
      <sheetData sheetId="42733">
        <row r="9">
          <cell r="A9" t="str">
            <v>A</v>
          </cell>
        </row>
      </sheetData>
      <sheetData sheetId="42734">
        <row r="9">
          <cell r="A9" t="str">
            <v>A</v>
          </cell>
        </row>
      </sheetData>
      <sheetData sheetId="42735">
        <row r="9">
          <cell r="A9" t="str">
            <v>A</v>
          </cell>
        </row>
      </sheetData>
      <sheetData sheetId="42736">
        <row r="9">
          <cell r="A9" t="str">
            <v>A</v>
          </cell>
        </row>
      </sheetData>
      <sheetData sheetId="42737">
        <row r="9">
          <cell r="A9" t="str">
            <v>A</v>
          </cell>
        </row>
      </sheetData>
      <sheetData sheetId="42738">
        <row r="9">
          <cell r="A9" t="str">
            <v>A</v>
          </cell>
        </row>
      </sheetData>
      <sheetData sheetId="42739">
        <row r="9">
          <cell r="A9" t="str">
            <v>A</v>
          </cell>
        </row>
      </sheetData>
      <sheetData sheetId="42740">
        <row r="9">
          <cell r="A9" t="str">
            <v>A</v>
          </cell>
        </row>
      </sheetData>
      <sheetData sheetId="42741">
        <row r="9">
          <cell r="A9" t="str">
            <v>A</v>
          </cell>
        </row>
      </sheetData>
      <sheetData sheetId="42742">
        <row r="9">
          <cell r="A9" t="str">
            <v>A</v>
          </cell>
        </row>
      </sheetData>
      <sheetData sheetId="42743">
        <row r="9">
          <cell r="A9" t="str">
            <v>A</v>
          </cell>
        </row>
      </sheetData>
      <sheetData sheetId="42744">
        <row r="9">
          <cell r="A9" t="str">
            <v>A</v>
          </cell>
        </row>
      </sheetData>
      <sheetData sheetId="42745">
        <row r="9">
          <cell r="A9" t="str">
            <v>A</v>
          </cell>
        </row>
      </sheetData>
      <sheetData sheetId="42746">
        <row r="9">
          <cell r="A9" t="str">
            <v>A</v>
          </cell>
        </row>
      </sheetData>
      <sheetData sheetId="42747">
        <row r="9">
          <cell r="A9" t="str">
            <v>A</v>
          </cell>
        </row>
      </sheetData>
      <sheetData sheetId="42748">
        <row r="9">
          <cell r="A9" t="str">
            <v>A</v>
          </cell>
        </row>
      </sheetData>
      <sheetData sheetId="42749">
        <row r="9">
          <cell r="A9" t="str">
            <v>A</v>
          </cell>
        </row>
      </sheetData>
      <sheetData sheetId="42750">
        <row r="9">
          <cell r="A9" t="str">
            <v>A</v>
          </cell>
        </row>
      </sheetData>
      <sheetData sheetId="42751">
        <row r="9">
          <cell r="A9" t="str">
            <v>A</v>
          </cell>
        </row>
      </sheetData>
      <sheetData sheetId="42752">
        <row r="9">
          <cell r="A9" t="str">
            <v>A</v>
          </cell>
        </row>
      </sheetData>
      <sheetData sheetId="42753">
        <row r="9">
          <cell r="A9" t="str">
            <v>A</v>
          </cell>
        </row>
      </sheetData>
      <sheetData sheetId="42754">
        <row r="9">
          <cell r="A9" t="str">
            <v>A</v>
          </cell>
        </row>
      </sheetData>
      <sheetData sheetId="42755"/>
      <sheetData sheetId="42756">
        <row r="9">
          <cell r="A9" t="str">
            <v>A</v>
          </cell>
        </row>
      </sheetData>
      <sheetData sheetId="42757">
        <row r="9">
          <cell r="A9" t="str">
            <v>A</v>
          </cell>
        </row>
      </sheetData>
      <sheetData sheetId="42758">
        <row r="9">
          <cell r="A9" t="str">
            <v>A</v>
          </cell>
        </row>
      </sheetData>
      <sheetData sheetId="42759">
        <row r="9">
          <cell r="A9" t="str">
            <v>A</v>
          </cell>
        </row>
      </sheetData>
      <sheetData sheetId="42760">
        <row r="9">
          <cell r="A9" t="str">
            <v>A</v>
          </cell>
        </row>
      </sheetData>
      <sheetData sheetId="42761">
        <row r="9">
          <cell r="A9" t="str">
            <v>A</v>
          </cell>
        </row>
      </sheetData>
      <sheetData sheetId="42762">
        <row r="9">
          <cell r="A9" t="str">
            <v>A</v>
          </cell>
        </row>
      </sheetData>
      <sheetData sheetId="42763">
        <row r="9">
          <cell r="A9" t="str">
            <v>A</v>
          </cell>
        </row>
      </sheetData>
      <sheetData sheetId="42764">
        <row r="9">
          <cell r="A9" t="str">
            <v>A</v>
          </cell>
        </row>
      </sheetData>
      <sheetData sheetId="42765">
        <row r="9">
          <cell r="A9" t="str">
            <v>A</v>
          </cell>
        </row>
      </sheetData>
      <sheetData sheetId="42766">
        <row r="9">
          <cell r="A9" t="str">
            <v>A</v>
          </cell>
        </row>
      </sheetData>
      <sheetData sheetId="42767">
        <row r="9">
          <cell r="A9" t="str">
            <v>A</v>
          </cell>
        </row>
      </sheetData>
      <sheetData sheetId="42768">
        <row r="9">
          <cell r="A9" t="str">
            <v>A</v>
          </cell>
        </row>
      </sheetData>
      <sheetData sheetId="42769">
        <row r="9">
          <cell r="A9" t="str">
            <v>A</v>
          </cell>
        </row>
      </sheetData>
      <sheetData sheetId="42770">
        <row r="9">
          <cell r="A9" t="str">
            <v>A</v>
          </cell>
        </row>
      </sheetData>
      <sheetData sheetId="42771">
        <row r="9">
          <cell r="A9" t="str">
            <v>A</v>
          </cell>
        </row>
      </sheetData>
      <sheetData sheetId="42772">
        <row r="9">
          <cell r="A9" t="str">
            <v>A</v>
          </cell>
        </row>
      </sheetData>
      <sheetData sheetId="42773">
        <row r="9">
          <cell r="A9" t="str">
            <v>A</v>
          </cell>
        </row>
      </sheetData>
      <sheetData sheetId="42774">
        <row r="9">
          <cell r="A9" t="str">
            <v>A</v>
          </cell>
        </row>
      </sheetData>
      <sheetData sheetId="42775">
        <row r="9">
          <cell r="A9" t="str">
            <v>A</v>
          </cell>
        </row>
      </sheetData>
      <sheetData sheetId="42776">
        <row r="9">
          <cell r="A9" t="str">
            <v>A</v>
          </cell>
        </row>
      </sheetData>
      <sheetData sheetId="42777">
        <row r="9">
          <cell r="A9" t="str">
            <v>A</v>
          </cell>
        </row>
      </sheetData>
      <sheetData sheetId="42778">
        <row r="9">
          <cell r="A9" t="str">
            <v>A</v>
          </cell>
        </row>
      </sheetData>
      <sheetData sheetId="42779">
        <row r="9">
          <cell r="A9" t="str">
            <v>A</v>
          </cell>
        </row>
      </sheetData>
      <sheetData sheetId="42780">
        <row r="9">
          <cell r="A9" t="str">
            <v>A</v>
          </cell>
        </row>
      </sheetData>
      <sheetData sheetId="42781">
        <row r="9">
          <cell r="A9" t="str">
            <v>A</v>
          </cell>
        </row>
      </sheetData>
      <sheetData sheetId="42782">
        <row r="9">
          <cell r="A9" t="str">
            <v>A</v>
          </cell>
        </row>
      </sheetData>
      <sheetData sheetId="42783">
        <row r="9">
          <cell r="A9" t="str">
            <v>A</v>
          </cell>
        </row>
      </sheetData>
      <sheetData sheetId="42784">
        <row r="9">
          <cell r="A9" t="str">
            <v>A</v>
          </cell>
        </row>
      </sheetData>
      <sheetData sheetId="42785">
        <row r="9">
          <cell r="A9" t="str">
            <v>A</v>
          </cell>
        </row>
      </sheetData>
      <sheetData sheetId="42786">
        <row r="9">
          <cell r="A9" t="str">
            <v>A</v>
          </cell>
        </row>
      </sheetData>
      <sheetData sheetId="42787"/>
      <sheetData sheetId="42788"/>
      <sheetData sheetId="42789">
        <row r="9">
          <cell r="A9" t="str">
            <v>A</v>
          </cell>
        </row>
      </sheetData>
      <sheetData sheetId="42790"/>
      <sheetData sheetId="42791"/>
      <sheetData sheetId="42792"/>
      <sheetData sheetId="42793"/>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sheetData sheetId="43277"/>
      <sheetData sheetId="43278"/>
      <sheetData sheetId="43279"/>
      <sheetData sheetId="43280"/>
      <sheetData sheetId="43281"/>
      <sheetData sheetId="43282"/>
      <sheetData sheetId="43283"/>
      <sheetData sheetId="43284"/>
      <sheetData sheetId="43285"/>
      <sheetData sheetId="43286"/>
      <sheetData sheetId="43287"/>
      <sheetData sheetId="43288"/>
      <sheetData sheetId="43289"/>
      <sheetData sheetId="43290"/>
      <sheetData sheetId="43291"/>
      <sheetData sheetId="43292"/>
      <sheetData sheetId="43293"/>
      <sheetData sheetId="43294"/>
      <sheetData sheetId="43295"/>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sheetData sheetId="43921"/>
      <sheetData sheetId="43922"/>
      <sheetData sheetId="43923"/>
      <sheetData sheetId="43924"/>
      <sheetData sheetId="43925"/>
      <sheetData sheetId="43926"/>
      <sheetData sheetId="43927"/>
      <sheetData sheetId="43928"/>
      <sheetData sheetId="43929"/>
      <sheetData sheetId="43930"/>
      <sheetData sheetId="43931"/>
      <sheetData sheetId="43932"/>
      <sheetData sheetId="43933"/>
      <sheetData sheetId="43934"/>
      <sheetData sheetId="43935"/>
      <sheetData sheetId="43936"/>
      <sheetData sheetId="43937"/>
      <sheetData sheetId="43938"/>
      <sheetData sheetId="43939"/>
      <sheetData sheetId="43940"/>
      <sheetData sheetId="43941"/>
      <sheetData sheetId="43942"/>
      <sheetData sheetId="43943"/>
      <sheetData sheetId="43944"/>
      <sheetData sheetId="43945"/>
      <sheetData sheetId="43946"/>
      <sheetData sheetId="43947"/>
      <sheetData sheetId="43948"/>
      <sheetData sheetId="43949"/>
      <sheetData sheetId="43950"/>
      <sheetData sheetId="43951"/>
      <sheetData sheetId="43952"/>
      <sheetData sheetId="43953"/>
      <sheetData sheetId="43954"/>
      <sheetData sheetId="43955"/>
      <sheetData sheetId="43956"/>
      <sheetData sheetId="43957"/>
      <sheetData sheetId="43958"/>
      <sheetData sheetId="43959"/>
      <sheetData sheetId="43960"/>
      <sheetData sheetId="43961"/>
      <sheetData sheetId="43962"/>
      <sheetData sheetId="43963"/>
      <sheetData sheetId="43964"/>
      <sheetData sheetId="43965"/>
      <sheetData sheetId="43966"/>
      <sheetData sheetId="43967"/>
      <sheetData sheetId="43968"/>
      <sheetData sheetId="43969"/>
      <sheetData sheetId="43970"/>
      <sheetData sheetId="43971"/>
      <sheetData sheetId="43972"/>
      <sheetData sheetId="43973"/>
      <sheetData sheetId="43974"/>
      <sheetData sheetId="43975"/>
      <sheetData sheetId="43976"/>
      <sheetData sheetId="43977"/>
      <sheetData sheetId="43978" refreshError="1"/>
      <sheetData sheetId="43979" refreshError="1"/>
      <sheetData sheetId="43980" refreshError="1"/>
      <sheetData sheetId="43981" refreshError="1"/>
      <sheetData sheetId="43982"/>
      <sheetData sheetId="43983"/>
      <sheetData sheetId="43984"/>
      <sheetData sheetId="43985" refreshError="1"/>
      <sheetData sheetId="43986" refreshError="1"/>
      <sheetData sheetId="43987"/>
      <sheetData sheetId="43988"/>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refreshError="1"/>
      <sheetData sheetId="44016" refreshError="1"/>
      <sheetData sheetId="44017" refreshError="1"/>
      <sheetData sheetId="44018" refreshError="1"/>
      <sheetData sheetId="44019" refreshError="1"/>
      <sheetData sheetId="44020" refreshError="1"/>
      <sheetData sheetId="44021" refreshError="1"/>
      <sheetData sheetId="44022" refreshError="1"/>
      <sheetData sheetId="44023"/>
      <sheetData sheetId="44024">
        <row r="9">
          <cell r="A9" t="str">
            <v>A</v>
          </cell>
        </row>
      </sheetData>
      <sheetData sheetId="44025">
        <row r="9">
          <cell r="A9" t="str">
            <v>A</v>
          </cell>
        </row>
      </sheetData>
      <sheetData sheetId="44026">
        <row r="9">
          <cell r="A9" t="str">
            <v>A</v>
          </cell>
        </row>
      </sheetData>
      <sheetData sheetId="44027">
        <row r="9">
          <cell r="A9" t="str">
            <v>A</v>
          </cell>
        </row>
      </sheetData>
      <sheetData sheetId="44028">
        <row r="9">
          <cell r="A9" t="str">
            <v>A</v>
          </cell>
        </row>
      </sheetData>
      <sheetData sheetId="44029">
        <row r="9">
          <cell r="A9" t="str">
            <v>A</v>
          </cell>
        </row>
      </sheetData>
      <sheetData sheetId="44030">
        <row r="9">
          <cell r="A9" t="str">
            <v>A</v>
          </cell>
        </row>
      </sheetData>
      <sheetData sheetId="44031">
        <row r="9">
          <cell r="A9" t="str">
            <v>A</v>
          </cell>
        </row>
      </sheetData>
      <sheetData sheetId="44032" refreshError="1"/>
      <sheetData sheetId="44033">
        <row r="9">
          <cell r="A9" t="str">
            <v>A</v>
          </cell>
        </row>
      </sheetData>
      <sheetData sheetId="44034" refreshError="1"/>
      <sheetData sheetId="44035">
        <row r="9">
          <cell r="A9" t="str">
            <v>A</v>
          </cell>
        </row>
      </sheetData>
      <sheetData sheetId="44036">
        <row r="9">
          <cell r="A9" t="str">
            <v>A</v>
          </cell>
        </row>
      </sheetData>
      <sheetData sheetId="44037">
        <row r="9">
          <cell r="A9" t="str">
            <v>A</v>
          </cell>
        </row>
      </sheetData>
      <sheetData sheetId="44038">
        <row r="9">
          <cell r="A9" t="str">
            <v>A</v>
          </cell>
        </row>
      </sheetData>
      <sheetData sheetId="44039" refreshError="1"/>
      <sheetData sheetId="44040">
        <row r="9">
          <cell r="A9" t="str">
            <v>A</v>
          </cell>
        </row>
      </sheetData>
      <sheetData sheetId="44041">
        <row r="9">
          <cell r="A9" t="str">
            <v>A</v>
          </cell>
        </row>
      </sheetData>
      <sheetData sheetId="44042"/>
      <sheetData sheetId="44043">
        <row r="9">
          <cell r="A9" t="str">
            <v>A</v>
          </cell>
        </row>
      </sheetData>
      <sheetData sheetId="44044">
        <row r="9">
          <cell r="A9" t="str">
            <v>A</v>
          </cell>
        </row>
      </sheetData>
      <sheetData sheetId="44045"/>
      <sheetData sheetId="44046">
        <row r="9">
          <cell r="A9" t="str">
            <v>A</v>
          </cell>
        </row>
      </sheetData>
      <sheetData sheetId="44047">
        <row r="9">
          <cell r="A9" t="str">
            <v>A</v>
          </cell>
        </row>
      </sheetData>
      <sheetData sheetId="44048"/>
      <sheetData sheetId="44049"/>
      <sheetData sheetId="44050" refreshError="1"/>
      <sheetData sheetId="44051" refreshError="1"/>
      <sheetData sheetId="44052">
        <row r="9">
          <cell r="A9" t="str">
            <v>A</v>
          </cell>
        </row>
      </sheetData>
      <sheetData sheetId="44053" refreshError="1"/>
      <sheetData sheetId="44054" refreshError="1"/>
      <sheetData sheetId="44055" refreshError="1"/>
      <sheetData sheetId="44056" refreshError="1"/>
      <sheetData sheetId="44057" refreshError="1"/>
      <sheetData sheetId="44058" refreshError="1"/>
      <sheetData sheetId="44059" refreshError="1"/>
      <sheetData sheetId="44060" refreshError="1"/>
      <sheetData sheetId="44061">
        <row r="9">
          <cell r="A9" t="str">
            <v>A</v>
          </cell>
        </row>
      </sheetData>
      <sheetData sheetId="44062" refreshError="1"/>
      <sheetData sheetId="44063" refreshError="1"/>
      <sheetData sheetId="44064" refreshError="1"/>
      <sheetData sheetId="44065"/>
      <sheetData sheetId="44066" refreshError="1"/>
      <sheetData sheetId="44067" refreshError="1"/>
      <sheetData sheetId="44068" refreshError="1"/>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refreshError="1"/>
      <sheetData sheetId="44081" refreshError="1"/>
      <sheetData sheetId="44082" refreshError="1"/>
      <sheetData sheetId="44083" refreshError="1"/>
      <sheetData sheetId="44084" refreshError="1"/>
      <sheetData sheetId="44085" refreshError="1"/>
      <sheetData sheetId="44086" refreshError="1"/>
      <sheetData sheetId="44087" refreshError="1"/>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ow r="9">
          <cell r="A9" t="str">
            <v>A</v>
          </cell>
        </row>
      </sheetData>
      <sheetData sheetId="44133">
        <row r="9">
          <cell r="A9" t="str">
            <v>A</v>
          </cell>
        </row>
      </sheetData>
      <sheetData sheetId="44134" refreshError="1"/>
      <sheetData sheetId="44135" refreshError="1"/>
      <sheetData sheetId="44136" refreshError="1"/>
      <sheetData sheetId="44137">
        <row r="9">
          <cell r="A9" t="str">
            <v>A</v>
          </cell>
        </row>
      </sheetData>
      <sheetData sheetId="44138">
        <row r="9">
          <cell r="A9" t="str">
            <v>A</v>
          </cell>
        </row>
      </sheetData>
      <sheetData sheetId="44139"/>
      <sheetData sheetId="44140">
        <row r="9">
          <cell r="A9" t="str">
            <v>A</v>
          </cell>
        </row>
      </sheetData>
      <sheetData sheetId="44141">
        <row r="9">
          <cell r="A9" t="str">
            <v>A</v>
          </cell>
        </row>
      </sheetData>
      <sheetData sheetId="44142">
        <row r="9">
          <cell r="A9" t="str">
            <v>A</v>
          </cell>
        </row>
      </sheetData>
      <sheetData sheetId="44143"/>
      <sheetData sheetId="44144">
        <row r="9">
          <cell r="A9" t="str">
            <v>A</v>
          </cell>
        </row>
      </sheetData>
      <sheetData sheetId="44145">
        <row r="9">
          <cell r="A9" t="str">
            <v>A</v>
          </cell>
        </row>
      </sheetData>
      <sheetData sheetId="44146">
        <row r="9">
          <cell r="A9" t="str">
            <v>A</v>
          </cell>
        </row>
      </sheetData>
      <sheetData sheetId="44147">
        <row r="9">
          <cell r="A9" t="str">
            <v>A</v>
          </cell>
        </row>
      </sheetData>
      <sheetData sheetId="44148">
        <row r="9">
          <cell r="A9" t="str">
            <v>A</v>
          </cell>
        </row>
      </sheetData>
      <sheetData sheetId="44149">
        <row r="9">
          <cell r="A9" t="str">
            <v>A</v>
          </cell>
        </row>
      </sheetData>
      <sheetData sheetId="44150"/>
      <sheetData sheetId="44151">
        <row r="9">
          <cell r="A9" t="str">
            <v>A</v>
          </cell>
        </row>
      </sheetData>
      <sheetData sheetId="44152">
        <row r="9">
          <cell r="A9" t="str">
            <v>A</v>
          </cell>
        </row>
      </sheetData>
      <sheetData sheetId="44153">
        <row r="9">
          <cell r="A9" t="str">
            <v>A</v>
          </cell>
        </row>
      </sheetData>
      <sheetData sheetId="44154">
        <row r="9">
          <cell r="A9" t="str">
            <v>A</v>
          </cell>
        </row>
      </sheetData>
      <sheetData sheetId="44155" refreshError="1"/>
      <sheetData sheetId="44156" refreshError="1"/>
      <sheetData sheetId="44157" refreshError="1"/>
      <sheetData sheetId="44158" refreshError="1"/>
      <sheetData sheetId="44159" refreshError="1"/>
      <sheetData sheetId="44160" refreshError="1"/>
      <sheetData sheetId="44161" refreshError="1"/>
      <sheetData sheetId="44162" refreshError="1"/>
      <sheetData sheetId="44163" refreshError="1"/>
      <sheetData sheetId="44164" refreshError="1"/>
      <sheetData sheetId="44165" refreshError="1"/>
      <sheetData sheetId="44166" refreshError="1"/>
      <sheetData sheetId="44167" refreshError="1"/>
      <sheetData sheetId="44168" refreshError="1"/>
      <sheetData sheetId="44169" refreshError="1"/>
      <sheetData sheetId="44170" refreshError="1"/>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ow r="9">
          <cell r="A9" t="str">
            <v>A</v>
          </cell>
        </row>
      </sheetData>
      <sheetData sheetId="44211">
        <row r="9">
          <cell r="A9" t="str">
            <v>A</v>
          </cell>
        </row>
      </sheetData>
      <sheetData sheetId="44212">
        <row r="9">
          <cell r="A9" t="str">
            <v>A</v>
          </cell>
        </row>
      </sheetData>
      <sheetData sheetId="44213">
        <row r="9">
          <cell r="A9" t="str">
            <v>A</v>
          </cell>
        </row>
      </sheetData>
      <sheetData sheetId="44214" refreshError="1"/>
      <sheetData sheetId="44215" refreshError="1"/>
      <sheetData sheetId="44216">
        <row r="9">
          <cell r="A9" t="str">
            <v>A</v>
          </cell>
        </row>
      </sheetData>
      <sheetData sheetId="44217">
        <row r="9">
          <cell r="A9" t="str">
            <v>A</v>
          </cell>
        </row>
      </sheetData>
      <sheetData sheetId="44218">
        <row r="9">
          <cell r="A9" t="str">
            <v>A</v>
          </cell>
        </row>
      </sheetData>
      <sheetData sheetId="44219">
        <row r="9">
          <cell r="A9" t="str">
            <v>A</v>
          </cell>
        </row>
      </sheetData>
      <sheetData sheetId="44220">
        <row r="9">
          <cell r="A9" t="str">
            <v>A</v>
          </cell>
        </row>
      </sheetData>
      <sheetData sheetId="44221">
        <row r="9">
          <cell r="A9" t="str">
            <v>A</v>
          </cell>
        </row>
      </sheetData>
      <sheetData sheetId="44222">
        <row r="9">
          <cell r="A9" t="str">
            <v>A</v>
          </cell>
        </row>
      </sheetData>
      <sheetData sheetId="44223">
        <row r="9">
          <cell r="A9" t="str">
            <v>A</v>
          </cell>
        </row>
      </sheetData>
      <sheetData sheetId="44224">
        <row r="9">
          <cell r="A9" t="str">
            <v>A</v>
          </cell>
        </row>
      </sheetData>
      <sheetData sheetId="44225">
        <row r="9">
          <cell r="A9" t="str">
            <v>A</v>
          </cell>
        </row>
      </sheetData>
      <sheetData sheetId="44226">
        <row r="9">
          <cell r="A9" t="str">
            <v>A</v>
          </cell>
        </row>
      </sheetData>
      <sheetData sheetId="44227">
        <row r="9">
          <cell r="A9" t="str">
            <v>A</v>
          </cell>
        </row>
      </sheetData>
      <sheetData sheetId="44228">
        <row r="9">
          <cell r="A9" t="str">
            <v>A</v>
          </cell>
        </row>
      </sheetData>
      <sheetData sheetId="44229">
        <row r="9">
          <cell r="A9" t="str">
            <v>A</v>
          </cell>
        </row>
      </sheetData>
      <sheetData sheetId="44230">
        <row r="9">
          <cell r="A9" t="str">
            <v>A</v>
          </cell>
        </row>
      </sheetData>
      <sheetData sheetId="44231">
        <row r="9">
          <cell r="A9" t="str">
            <v>A</v>
          </cell>
        </row>
      </sheetData>
      <sheetData sheetId="44232">
        <row r="9">
          <cell r="A9" t="str">
            <v>A</v>
          </cell>
        </row>
      </sheetData>
      <sheetData sheetId="44233">
        <row r="9">
          <cell r="A9" t="str">
            <v>A</v>
          </cell>
        </row>
      </sheetData>
      <sheetData sheetId="44234">
        <row r="9">
          <cell r="A9" t="str">
            <v>A</v>
          </cell>
        </row>
      </sheetData>
      <sheetData sheetId="44235">
        <row r="9">
          <cell r="A9" t="str">
            <v>A</v>
          </cell>
        </row>
      </sheetData>
      <sheetData sheetId="44236">
        <row r="9">
          <cell r="A9" t="str">
            <v>A</v>
          </cell>
        </row>
      </sheetData>
      <sheetData sheetId="44237">
        <row r="9">
          <cell r="A9" t="str">
            <v>A</v>
          </cell>
        </row>
      </sheetData>
      <sheetData sheetId="44238">
        <row r="9">
          <cell r="A9" t="str">
            <v>A</v>
          </cell>
        </row>
      </sheetData>
      <sheetData sheetId="44239">
        <row r="9">
          <cell r="A9" t="str">
            <v>A</v>
          </cell>
        </row>
      </sheetData>
      <sheetData sheetId="44240">
        <row r="9">
          <cell r="A9" t="str">
            <v>A</v>
          </cell>
        </row>
      </sheetData>
      <sheetData sheetId="44241">
        <row r="9">
          <cell r="A9" t="str">
            <v>A</v>
          </cell>
        </row>
      </sheetData>
      <sheetData sheetId="44242">
        <row r="9">
          <cell r="A9" t="str">
            <v>A</v>
          </cell>
        </row>
      </sheetData>
      <sheetData sheetId="44243">
        <row r="9">
          <cell r="A9" t="str">
            <v>A</v>
          </cell>
        </row>
      </sheetData>
      <sheetData sheetId="44244">
        <row r="9">
          <cell r="A9" t="str">
            <v>A</v>
          </cell>
        </row>
      </sheetData>
      <sheetData sheetId="44245">
        <row r="9">
          <cell r="A9" t="str">
            <v>A</v>
          </cell>
        </row>
      </sheetData>
      <sheetData sheetId="44246">
        <row r="9">
          <cell r="A9" t="str">
            <v>A</v>
          </cell>
        </row>
      </sheetData>
      <sheetData sheetId="44247">
        <row r="9">
          <cell r="A9" t="str">
            <v>A</v>
          </cell>
        </row>
      </sheetData>
      <sheetData sheetId="44248">
        <row r="9">
          <cell r="A9" t="str">
            <v>A</v>
          </cell>
        </row>
      </sheetData>
      <sheetData sheetId="44249">
        <row r="9">
          <cell r="A9" t="str">
            <v>A</v>
          </cell>
        </row>
      </sheetData>
      <sheetData sheetId="44250">
        <row r="9">
          <cell r="A9" t="str">
            <v>A</v>
          </cell>
        </row>
      </sheetData>
      <sheetData sheetId="44251">
        <row r="9">
          <cell r="A9" t="str">
            <v>A</v>
          </cell>
        </row>
      </sheetData>
      <sheetData sheetId="44252">
        <row r="9">
          <cell r="A9" t="str">
            <v>A</v>
          </cell>
        </row>
      </sheetData>
      <sheetData sheetId="44253">
        <row r="9">
          <cell r="A9" t="str">
            <v>A</v>
          </cell>
        </row>
      </sheetData>
      <sheetData sheetId="44254">
        <row r="9">
          <cell r="A9" t="str">
            <v>A</v>
          </cell>
        </row>
      </sheetData>
      <sheetData sheetId="44255">
        <row r="9">
          <cell r="A9" t="str">
            <v>A</v>
          </cell>
        </row>
      </sheetData>
      <sheetData sheetId="44256">
        <row r="9">
          <cell r="A9" t="str">
            <v>A</v>
          </cell>
        </row>
      </sheetData>
      <sheetData sheetId="44257">
        <row r="9">
          <cell r="A9" t="str">
            <v>A</v>
          </cell>
        </row>
      </sheetData>
      <sheetData sheetId="44258">
        <row r="9">
          <cell r="A9" t="str">
            <v>A</v>
          </cell>
        </row>
      </sheetData>
      <sheetData sheetId="44259">
        <row r="9">
          <cell r="A9" t="str">
            <v>A</v>
          </cell>
        </row>
      </sheetData>
      <sheetData sheetId="44260">
        <row r="9">
          <cell r="A9" t="str">
            <v>A</v>
          </cell>
        </row>
      </sheetData>
      <sheetData sheetId="44261">
        <row r="9">
          <cell r="A9" t="str">
            <v>A</v>
          </cell>
        </row>
      </sheetData>
      <sheetData sheetId="44262">
        <row r="9">
          <cell r="A9" t="str">
            <v>A</v>
          </cell>
        </row>
      </sheetData>
      <sheetData sheetId="44263">
        <row r="9">
          <cell r="A9" t="str">
            <v>A</v>
          </cell>
        </row>
      </sheetData>
      <sheetData sheetId="44264">
        <row r="9">
          <cell r="A9" t="str">
            <v>A</v>
          </cell>
        </row>
      </sheetData>
      <sheetData sheetId="44265">
        <row r="9">
          <cell r="A9" t="str">
            <v>A</v>
          </cell>
        </row>
      </sheetData>
      <sheetData sheetId="44266">
        <row r="9">
          <cell r="A9" t="str">
            <v>A</v>
          </cell>
        </row>
      </sheetData>
      <sheetData sheetId="44267">
        <row r="9">
          <cell r="A9" t="str">
            <v>A</v>
          </cell>
        </row>
      </sheetData>
      <sheetData sheetId="44268">
        <row r="9">
          <cell r="A9" t="str">
            <v>A</v>
          </cell>
        </row>
      </sheetData>
      <sheetData sheetId="44269">
        <row r="9">
          <cell r="A9" t="str">
            <v>A</v>
          </cell>
        </row>
      </sheetData>
      <sheetData sheetId="44270">
        <row r="9">
          <cell r="A9" t="str">
            <v>A</v>
          </cell>
        </row>
      </sheetData>
      <sheetData sheetId="44271">
        <row r="9">
          <cell r="A9" t="str">
            <v>A</v>
          </cell>
        </row>
      </sheetData>
      <sheetData sheetId="44272">
        <row r="9">
          <cell r="A9" t="str">
            <v>A</v>
          </cell>
        </row>
      </sheetData>
      <sheetData sheetId="44273">
        <row r="9">
          <cell r="A9" t="str">
            <v>A</v>
          </cell>
        </row>
      </sheetData>
      <sheetData sheetId="44274">
        <row r="9">
          <cell r="A9" t="str">
            <v>A</v>
          </cell>
        </row>
      </sheetData>
      <sheetData sheetId="44275">
        <row r="9">
          <cell r="A9" t="str">
            <v>A</v>
          </cell>
        </row>
      </sheetData>
      <sheetData sheetId="44276">
        <row r="9">
          <cell r="A9" t="str">
            <v>A</v>
          </cell>
        </row>
      </sheetData>
      <sheetData sheetId="44277">
        <row r="9">
          <cell r="A9" t="str">
            <v>A</v>
          </cell>
        </row>
      </sheetData>
      <sheetData sheetId="44278">
        <row r="9">
          <cell r="A9" t="str">
            <v>A</v>
          </cell>
        </row>
      </sheetData>
      <sheetData sheetId="44279">
        <row r="9">
          <cell r="A9" t="str">
            <v>A</v>
          </cell>
        </row>
      </sheetData>
      <sheetData sheetId="44280">
        <row r="9">
          <cell r="A9" t="str">
            <v>A</v>
          </cell>
        </row>
      </sheetData>
      <sheetData sheetId="44281">
        <row r="9">
          <cell r="A9" t="str">
            <v>A</v>
          </cell>
        </row>
      </sheetData>
      <sheetData sheetId="44282">
        <row r="9">
          <cell r="A9" t="str">
            <v>A</v>
          </cell>
        </row>
      </sheetData>
      <sheetData sheetId="44283">
        <row r="9">
          <cell r="A9" t="str">
            <v>A</v>
          </cell>
        </row>
      </sheetData>
      <sheetData sheetId="44284">
        <row r="9">
          <cell r="A9" t="str">
            <v>A</v>
          </cell>
        </row>
      </sheetData>
      <sheetData sheetId="44285">
        <row r="9">
          <cell r="A9" t="str">
            <v>A</v>
          </cell>
        </row>
      </sheetData>
      <sheetData sheetId="44286">
        <row r="9">
          <cell r="A9" t="str">
            <v>A</v>
          </cell>
        </row>
      </sheetData>
      <sheetData sheetId="44287">
        <row r="9">
          <cell r="A9" t="str">
            <v>A</v>
          </cell>
        </row>
      </sheetData>
      <sheetData sheetId="44288">
        <row r="9">
          <cell r="A9" t="str">
            <v>A</v>
          </cell>
        </row>
      </sheetData>
      <sheetData sheetId="44289">
        <row r="9">
          <cell r="A9" t="str">
            <v>A</v>
          </cell>
        </row>
      </sheetData>
      <sheetData sheetId="44290">
        <row r="9">
          <cell r="A9" t="str">
            <v>A</v>
          </cell>
        </row>
      </sheetData>
      <sheetData sheetId="44291" refreshError="1"/>
      <sheetData sheetId="44292" refreshError="1"/>
      <sheetData sheetId="44293"/>
      <sheetData sheetId="44294"/>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sheetData sheetId="44317" refreshError="1"/>
      <sheetData sheetId="44318" refreshError="1"/>
      <sheetData sheetId="44319" refreshError="1"/>
      <sheetData sheetId="44320"/>
      <sheetData sheetId="44321"/>
      <sheetData sheetId="44322"/>
      <sheetData sheetId="44323"/>
      <sheetData sheetId="44324"/>
      <sheetData sheetId="44325"/>
      <sheetData sheetId="44326"/>
      <sheetData sheetId="44327"/>
      <sheetData sheetId="44328"/>
      <sheetData sheetId="44329"/>
      <sheetData sheetId="44330"/>
      <sheetData sheetId="44331"/>
      <sheetData sheetId="44332"/>
      <sheetData sheetId="44333"/>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sheetData sheetId="49291"/>
      <sheetData sheetId="49292"/>
      <sheetData sheetId="49293"/>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refreshError="1"/>
      <sheetData sheetId="49302" refreshError="1"/>
      <sheetData sheetId="49303" refreshError="1"/>
      <sheetData sheetId="49304" refreshError="1"/>
      <sheetData sheetId="49305" refreshError="1"/>
      <sheetData sheetId="49306" refreshError="1"/>
      <sheetData sheetId="49307" refreshError="1"/>
      <sheetData sheetId="49308">
        <row r="9">
          <cell r="A9" t="str">
            <v>A</v>
          </cell>
        </row>
      </sheetData>
      <sheetData sheetId="49309"/>
      <sheetData sheetId="49310">
        <row r="9">
          <cell r="A9" t="str">
            <v>A</v>
          </cell>
        </row>
      </sheetData>
      <sheetData sheetId="49311">
        <row r="9">
          <cell r="A9" t="str">
            <v>A</v>
          </cell>
        </row>
      </sheetData>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 sheetId="49320" refreshError="1"/>
      <sheetData sheetId="49321" refreshError="1"/>
      <sheetData sheetId="493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13_Electrical"/>
      <sheetName val="01"/>
      <sheetName val="DPS17"/>
      <sheetName val="Pricing(DAAYEN)C-automatic car "/>
      <sheetName val="DIV 26"/>
      <sheetName val="DIV 27"/>
      <sheetName val="DIV 28"/>
      <sheetName val="Rate Analysis"/>
      <sheetName val="HVAC BoQ"/>
      <sheetName val="Model"/>
      <sheetName val="CONSTRUCTION COMPONENT"/>
      <sheetName val="Details and Earnings Charts"/>
      <sheetName val="LIST OF MAKES"/>
      <sheetName val="COST"/>
      <sheetName val="VOP_June_07"/>
      <sheetName val="VOP_June_07 _rev1_"/>
      <sheetName val="VOP_Sept_07"/>
      <sheetName val="적용환율"/>
      <sheetName val="eq_data"/>
      <sheetName val="Bill"/>
      <sheetName val="Bill 1"/>
      <sheetName val="Bill 2"/>
      <sheetName val="Bill 3"/>
      <sheetName val="Bill 4"/>
      <sheetName val="Bill 5"/>
      <sheetName val="Bill 6"/>
      <sheetName val="Bill 7"/>
      <sheetName val="Doors"/>
      <sheetName val="ID Full List"/>
      <sheetName val="Base Rates"/>
      <sheetName val="UP"/>
      <sheetName val="UP-ID"/>
      <sheetName val="Spares"/>
      <sheetName val="Comparison"/>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Lightings_Breakdown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Summary_(2)5"/>
      <sheetName val="Foundation_and_Substructure5"/>
      <sheetName val="Ground_Floor5"/>
      <sheetName val="Podium_Carpark5"/>
      <sheetName val="Amenities_Level_[Level_7]5"/>
      <sheetName val="Residential_Tower5"/>
      <sheetName val="Amenities_Level_[Gym]5"/>
      <sheetName val="Amenities_Level__Level_7_5"/>
      <sheetName val="Amenities_Level__Gym_5"/>
      <sheetName val="@risk_rents_and_incentives2"/>
      <sheetName val="Car_park_lease2"/>
      <sheetName val="Net_rent_analysis2"/>
      <sheetName val="Category_15"/>
      <sheetName val="Bill_No__55"/>
      <sheetName val="PL_Plumbing5"/>
      <sheetName val="242-3_summaryOPC4"/>
      <sheetName val="GEN_REQ4"/>
      <sheetName val="SD_and_START_UP4"/>
      <sheetName val="Lightings_Breakdown4"/>
      <sheetName val="Bid_Form_A-23"/>
      <sheetName val="Bill_2A-Retail2"/>
      <sheetName val="Bill_No__04B2"/>
      <sheetName val="2_678M2"/>
      <sheetName val="COST-EST_LTI_P5C2"/>
      <sheetName val="Financing_Schemes2"/>
      <sheetName val="_Model_A_costs2"/>
      <sheetName val="Model_B_costs2"/>
      <sheetName val="Model_C_costs2"/>
      <sheetName val="BASE_EQUI2"/>
      <sheetName val="STAFFSCHED_2"/>
      <sheetName val="fees_Summary2"/>
      <sheetName val="방배동내역_(총괄)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ridge # 1"/>
      <sheetName val="OPT1"/>
      <sheetName val="Factor"/>
      <sheetName val="03"/>
      <sheetName val="(COV)"/>
      <sheetName val="Bin"/>
      <sheetName val="temporary power ob"/>
      <sheetName val="reference"/>
      <sheetName val="building permit"/>
      <sheetName val="guardhouse ob"/>
      <sheetName val="Lightings_Breakdown11"/>
      <sheetName val="수입"/>
      <sheetName val="Excavations"/>
      <sheetName val="Substructures "/>
      <sheetName val=" Est "/>
      <sheetName val="Initial Data"/>
      <sheetName val="Hic_150EOffice"/>
      <sheetName val="Circular pump (Ele)"/>
      <sheetName val="ELECTRICAL"/>
      <sheetName val="PRV-100mm"/>
      <sheetName val="PRV-65mm"/>
      <sheetName val="PRV-75mm"/>
      <sheetName val="Circular pump"/>
      <sheetName val="Elec-01"/>
      <sheetName val="Elec-02"/>
      <sheetName val="Duel Input Module"/>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Project Summary"/>
      <sheetName val="Data 1"/>
      <sheetName val="기성"/>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VIABILITY"/>
      <sheetName val="Steel"/>
      <sheetName val="CASHFLOW CODES"/>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BaseWeight"/>
      <sheetName val="Balance Sheet"/>
      <sheetName val="Exc-Smy (Mn)"/>
      <sheetName val="DIV 2"/>
      <sheetName val="GBW"/>
      <sheetName val="NEW RATE 1 (Bulk Earthworks)"/>
      <sheetName val="D Wall ~ Moorgate Shaft"/>
      <sheetName val="Moorgate Piling"/>
      <sheetName val="DBs"/>
      <sheetName val="Panels (DWG)"/>
      <sheetName val="Sub Cont. Comp."/>
      <sheetName val="inter"/>
      <sheetName val="CPA7-31"/>
      <sheetName val="Detail Page"/>
      <sheetName val="Intro"/>
      <sheetName val="Input"/>
      <sheetName val="Controls"/>
      <sheetName val="Values"/>
      <sheetName val="HVAC_BoQ"/>
      <sheetName val="HVAC_BoQ1"/>
      <sheetName val="HVAC_BoQ3"/>
      <sheetName val="HVAC_BoQ2"/>
      <sheetName val="Home Office"/>
      <sheetName val="orgoae"/>
      <sheetName val="Manning Schedule"/>
      <sheetName val="Total All By Trades highest 1st"/>
      <sheetName val="PB"/>
      <sheetName val="PercProgress"/>
      <sheetName val="Tank"/>
      <sheetName val="Comments"/>
      <sheetName val="MREH Contracts (JBI)"/>
      <sheetName val="CW"/>
      <sheetName val="labour"/>
      <sheetName val="1234"/>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1">
          <cell r="A1" t="str">
            <v>A/1</v>
          </cell>
        </row>
      </sheetData>
      <sheetData sheetId="298">
        <row r="1">
          <cell r="A1" t="str">
            <v>A/1</v>
          </cell>
        </row>
      </sheetData>
      <sheetData sheetId="299">
        <row r="1">
          <cell r="A1" t="str">
            <v>A/1</v>
          </cell>
        </row>
      </sheetData>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1">
          <cell r="A1" t="str">
            <v>A/1</v>
          </cell>
        </row>
      </sheetData>
      <sheetData sheetId="319" refreshError="1"/>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ow r="1">
          <cell r="A1" t="str">
            <v>A/1</v>
          </cell>
        </row>
      </sheetData>
      <sheetData sheetId="354">
        <row r="1">
          <cell r="A1" t="str">
            <v>A/1</v>
          </cell>
        </row>
      </sheetData>
      <sheetData sheetId="355">
        <row r="1">
          <cell r="A1" t="str">
            <v>A/1</v>
          </cell>
        </row>
      </sheetData>
      <sheetData sheetId="356">
        <row r="1">
          <cell r="A1" t="str">
            <v>A/1</v>
          </cell>
        </row>
      </sheetData>
      <sheetData sheetId="357">
        <row r="1">
          <cell r="A1" t="str">
            <v>A/1</v>
          </cell>
        </row>
      </sheetData>
      <sheetData sheetId="358">
        <row r="1">
          <cell r="A1" t="str">
            <v>A/1</v>
          </cell>
        </row>
      </sheetData>
      <sheetData sheetId="359">
        <row r="1">
          <cell r="A1" t="str">
            <v>A/1</v>
          </cell>
        </row>
      </sheetData>
      <sheetData sheetId="360">
        <row r="1">
          <cell r="A1" t="str">
            <v>A/1</v>
          </cell>
        </row>
      </sheetData>
      <sheetData sheetId="361">
        <row r="1">
          <cell r="A1" t="str">
            <v>A/1</v>
          </cell>
        </row>
      </sheetData>
      <sheetData sheetId="362">
        <row r="1">
          <cell r="A1" t="str">
            <v>A/1</v>
          </cell>
        </row>
      </sheetData>
      <sheetData sheetId="363">
        <row r="1">
          <cell r="A1" t="str">
            <v>A/1</v>
          </cell>
        </row>
      </sheetData>
      <sheetData sheetId="364">
        <row r="1">
          <cell r="A1" t="str">
            <v>A/1</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ow r="1">
          <cell r="A1" t="str">
            <v>A/1</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ow r="1">
          <cell r="A1" t="str">
            <v>A/1</v>
          </cell>
        </row>
      </sheetData>
      <sheetData sheetId="442">
        <row r="1">
          <cell r="A1" t="str">
            <v>A/1</v>
          </cell>
        </row>
      </sheetData>
      <sheetData sheetId="443">
        <row r="1">
          <cell r="A1" t="str">
            <v>A/1</v>
          </cell>
        </row>
      </sheetData>
      <sheetData sheetId="444">
        <row r="1">
          <cell r="A1" t="str">
            <v>A/1</v>
          </cell>
        </row>
      </sheetData>
      <sheetData sheetId="445">
        <row r="1">
          <cell r="A1" t="str">
            <v>A/1</v>
          </cell>
        </row>
      </sheetData>
      <sheetData sheetId="446">
        <row r="1">
          <cell r="A1" t="str">
            <v>A/1</v>
          </cell>
        </row>
      </sheetData>
      <sheetData sheetId="447">
        <row r="1">
          <cell r="A1" t="str">
            <v>A/1</v>
          </cell>
        </row>
      </sheetData>
      <sheetData sheetId="448">
        <row r="1">
          <cell r="A1" t="str">
            <v>A/1</v>
          </cell>
        </row>
      </sheetData>
      <sheetData sheetId="449">
        <row r="1">
          <cell r="A1" t="str">
            <v>A/1</v>
          </cell>
        </row>
      </sheetData>
      <sheetData sheetId="450">
        <row r="1">
          <cell r="A1" t="str">
            <v>A/1</v>
          </cell>
        </row>
      </sheetData>
      <sheetData sheetId="451">
        <row r="1">
          <cell r="A1" t="str">
            <v>A/1</v>
          </cell>
        </row>
      </sheetData>
      <sheetData sheetId="452">
        <row r="1">
          <cell r="A1" t="str">
            <v>A/1</v>
          </cell>
        </row>
      </sheetData>
      <sheetData sheetId="453">
        <row r="1">
          <cell r="A1" t="str">
            <v>A/1</v>
          </cell>
        </row>
      </sheetData>
      <sheetData sheetId="454">
        <row r="1">
          <cell r="A1" t="str">
            <v>A/1</v>
          </cell>
        </row>
      </sheetData>
      <sheetData sheetId="455">
        <row r="1">
          <cell r="A1" t="str">
            <v>A/1</v>
          </cell>
        </row>
      </sheetData>
      <sheetData sheetId="456">
        <row r="1">
          <cell r="A1" t="str">
            <v>A/1</v>
          </cell>
        </row>
      </sheetData>
      <sheetData sheetId="457">
        <row r="1">
          <cell r="A1" t="str">
            <v>A/1</v>
          </cell>
        </row>
      </sheetData>
      <sheetData sheetId="458">
        <row r="1">
          <cell r="A1" t="str">
            <v>A/1</v>
          </cell>
        </row>
      </sheetData>
      <sheetData sheetId="459">
        <row r="1">
          <cell r="A1" t="str">
            <v>A/1</v>
          </cell>
        </row>
      </sheetData>
      <sheetData sheetId="460">
        <row r="1">
          <cell r="A1" t="str">
            <v>A/1</v>
          </cell>
        </row>
      </sheetData>
      <sheetData sheetId="461">
        <row r="1">
          <cell r="A1" t="str">
            <v>A/1</v>
          </cell>
        </row>
      </sheetData>
      <sheetData sheetId="462">
        <row r="1">
          <cell r="A1" t="str">
            <v>A/1</v>
          </cell>
        </row>
      </sheetData>
      <sheetData sheetId="463">
        <row r="1">
          <cell r="A1" t="str">
            <v>A/1</v>
          </cell>
        </row>
      </sheetData>
      <sheetData sheetId="464">
        <row r="1">
          <cell r="A1" t="str">
            <v>A/1</v>
          </cell>
        </row>
      </sheetData>
      <sheetData sheetId="465">
        <row r="1">
          <cell r="A1" t="str">
            <v>A/1</v>
          </cell>
        </row>
      </sheetData>
      <sheetData sheetId="466">
        <row r="1">
          <cell r="A1" t="str">
            <v>A/1</v>
          </cell>
        </row>
      </sheetData>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1">
          <cell r="A1" t="str">
            <v>A/1</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A1" t="str">
            <v>A/1</v>
          </cell>
        </row>
      </sheetData>
      <sheetData sheetId="521">
        <row r="1">
          <cell r="A1" t="str">
            <v>A/1</v>
          </cell>
        </row>
      </sheetData>
      <sheetData sheetId="522">
        <row r="1">
          <cell r="A1" t="str">
            <v>A/1</v>
          </cell>
        </row>
      </sheetData>
      <sheetData sheetId="523">
        <row r="1">
          <cell r="A1" t="str">
            <v>A/1</v>
          </cell>
        </row>
      </sheetData>
      <sheetData sheetId="524">
        <row r="1">
          <cell r="A1" t="str">
            <v>A/1</v>
          </cell>
        </row>
      </sheetData>
      <sheetData sheetId="525">
        <row r="1">
          <cell r="A1" t="str">
            <v>A/1</v>
          </cell>
        </row>
      </sheetData>
      <sheetData sheetId="526">
        <row r="1">
          <cell r="A1" t="str">
            <v>A/1</v>
          </cell>
        </row>
      </sheetData>
      <sheetData sheetId="527">
        <row r="1">
          <cell r="A1" t="str">
            <v>A/1</v>
          </cell>
        </row>
      </sheetData>
      <sheetData sheetId="528">
        <row r="1">
          <cell r="A1" t="str">
            <v>A/1</v>
          </cell>
        </row>
      </sheetData>
      <sheetData sheetId="529">
        <row r="1">
          <cell r="A1" t="str">
            <v>A/1</v>
          </cell>
        </row>
      </sheetData>
      <sheetData sheetId="530">
        <row r="1">
          <cell r="A1" t="str">
            <v>A/1</v>
          </cell>
        </row>
      </sheetData>
      <sheetData sheetId="531">
        <row r="1">
          <cell r="A1" t="str">
            <v>A/1</v>
          </cell>
        </row>
      </sheetData>
      <sheetData sheetId="532">
        <row r="1">
          <cell r="A1" t="str">
            <v>A/1</v>
          </cell>
        </row>
      </sheetData>
      <sheetData sheetId="533">
        <row r="1">
          <cell r="A1" t="str">
            <v>A/1</v>
          </cell>
        </row>
      </sheetData>
      <sheetData sheetId="534">
        <row r="1">
          <cell r="A1" t="str">
            <v>A/1</v>
          </cell>
        </row>
      </sheetData>
      <sheetData sheetId="535">
        <row r="1">
          <cell r="A1" t="str">
            <v>A/1</v>
          </cell>
        </row>
      </sheetData>
      <sheetData sheetId="536">
        <row r="1">
          <cell r="A1" t="str">
            <v>A/1</v>
          </cell>
        </row>
      </sheetData>
      <sheetData sheetId="537">
        <row r="1">
          <cell r="A1" t="str">
            <v>A/1</v>
          </cell>
        </row>
      </sheetData>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1">
          <cell r="A1" t="str">
            <v>A/1</v>
          </cell>
        </row>
      </sheetData>
      <sheetData sheetId="550">
        <row r="1">
          <cell r="A1" t="str">
            <v>A/1</v>
          </cell>
        </row>
      </sheetData>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ow r="1">
          <cell r="A1" t="str">
            <v>A/1</v>
          </cell>
        </row>
      </sheetData>
      <sheetData sheetId="786"/>
      <sheetData sheetId="787"/>
      <sheetData sheetId="788" refreshError="1"/>
      <sheetData sheetId="789" refreshError="1"/>
      <sheetData sheetId="790" refreshError="1"/>
      <sheetData sheetId="79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row r="1">
          <cell r="A1" t="str">
            <v>A/1</v>
          </cell>
        </row>
      </sheetData>
      <sheetData sheetId="828">
        <row r="1">
          <cell r="A1" t="str">
            <v>A/1</v>
          </cell>
        </row>
      </sheetData>
      <sheetData sheetId="829">
        <row r="1">
          <cell r="A1" t="str">
            <v>A/1</v>
          </cell>
        </row>
      </sheetData>
      <sheetData sheetId="830"/>
      <sheetData sheetId="831">
        <row r="1">
          <cell r="A1" t="str">
            <v>A/1</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row r="1">
          <cell r="A1" t="str">
            <v>A/1</v>
          </cell>
        </row>
      </sheetData>
      <sheetData sheetId="857"/>
      <sheetData sheetId="858">
        <row r="1">
          <cell r="A1" t="str">
            <v>A/1</v>
          </cell>
        </row>
      </sheetData>
      <sheetData sheetId="859">
        <row r="1">
          <cell r="A1" t="str">
            <v>A/1</v>
          </cell>
        </row>
      </sheetData>
      <sheetData sheetId="860"/>
      <sheetData sheetId="861">
        <row r="1">
          <cell r="A1" t="str">
            <v>A/1</v>
          </cell>
        </row>
      </sheetData>
      <sheetData sheetId="862"/>
      <sheetData sheetId="863"/>
      <sheetData sheetId="864">
        <row r="1">
          <cell r="A1" t="str">
            <v>A/1</v>
          </cell>
        </row>
      </sheetData>
      <sheetData sheetId="865"/>
      <sheetData sheetId="866"/>
      <sheetData sheetId="867"/>
      <sheetData sheetId="868"/>
      <sheetData sheetId="869"/>
      <sheetData sheetId="870">
        <row r="1">
          <cell r="A1" t="str">
            <v>A/1</v>
          </cell>
        </row>
      </sheetData>
      <sheetData sheetId="871"/>
      <sheetData sheetId="872"/>
      <sheetData sheetId="873">
        <row r="1">
          <cell r="A1" t="str">
            <v>A/1</v>
          </cell>
        </row>
      </sheetData>
      <sheetData sheetId="874">
        <row r="1">
          <cell r="A1" t="str">
            <v>A/1</v>
          </cell>
        </row>
      </sheetData>
      <sheetData sheetId="875"/>
      <sheetData sheetId="876"/>
      <sheetData sheetId="877">
        <row r="1">
          <cell r="A1" t="str">
            <v>A/1</v>
          </cell>
        </row>
      </sheetData>
      <sheetData sheetId="878"/>
      <sheetData sheetId="879">
        <row r="1">
          <cell r="A1" t="str">
            <v>A/1</v>
          </cell>
        </row>
      </sheetData>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row r="1">
          <cell r="A1" t="str">
            <v>A/1</v>
          </cell>
        </row>
      </sheetData>
      <sheetData sheetId="940">
        <row r="1">
          <cell r="A1" t="str">
            <v>A/1</v>
          </cell>
        </row>
      </sheetData>
      <sheetData sheetId="941"/>
      <sheetData sheetId="942">
        <row r="1">
          <cell r="A1" t="str">
            <v>A/1</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row r="1">
          <cell r="A1" t="str">
            <v>A/1</v>
          </cell>
        </row>
      </sheetData>
      <sheetData sheetId="965">
        <row r="1">
          <cell r="A1" t="str">
            <v>A/1</v>
          </cell>
        </row>
      </sheetData>
      <sheetData sheetId="966"/>
      <sheetData sheetId="967"/>
      <sheetData sheetId="968"/>
      <sheetData sheetId="969">
        <row r="1">
          <cell r="A1" t="str">
            <v>A/1</v>
          </cell>
        </row>
      </sheetData>
      <sheetData sheetId="970"/>
      <sheetData sheetId="971">
        <row r="1">
          <cell r="A1" t="str">
            <v>A/1</v>
          </cell>
        </row>
      </sheetData>
      <sheetData sheetId="972"/>
      <sheetData sheetId="973"/>
      <sheetData sheetId="974">
        <row r="1">
          <cell r="A1" t="str">
            <v>A/1</v>
          </cell>
        </row>
      </sheetData>
      <sheetData sheetId="975">
        <row r="1">
          <cell r="A1" t="str">
            <v>A/1</v>
          </cell>
        </row>
      </sheetData>
      <sheetData sheetId="976">
        <row r="1">
          <cell r="A1" t="str">
            <v>A/1</v>
          </cell>
        </row>
      </sheetData>
      <sheetData sheetId="977"/>
      <sheetData sheetId="978"/>
      <sheetData sheetId="979"/>
      <sheetData sheetId="980"/>
      <sheetData sheetId="981"/>
      <sheetData sheetId="982">
        <row r="1">
          <cell r="A1" t="str">
            <v>A/1</v>
          </cell>
        </row>
      </sheetData>
      <sheetData sheetId="983">
        <row r="1">
          <cell r="A1" t="str">
            <v>A/1</v>
          </cell>
        </row>
      </sheetData>
      <sheetData sheetId="984">
        <row r="1">
          <cell r="A1" t="str">
            <v>A/1</v>
          </cell>
        </row>
      </sheetData>
      <sheetData sheetId="985"/>
      <sheetData sheetId="986">
        <row r="1">
          <cell r="A1" t="str">
            <v>A/1</v>
          </cell>
        </row>
      </sheetData>
      <sheetData sheetId="987"/>
      <sheetData sheetId="988"/>
      <sheetData sheetId="989"/>
      <sheetData sheetId="990"/>
      <sheetData sheetId="991"/>
      <sheetData sheetId="992"/>
      <sheetData sheetId="993"/>
      <sheetData sheetId="994"/>
      <sheetData sheetId="995">
        <row r="1">
          <cell r="A1" t="str">
            <v>A/1</v>
          </cell>
        </row>
      </sheetData>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row r="1">
          <cell r="A1" t="str">
            <v>A/1</v>
          </cell>
        </row>
      </sheetData>
      <sheetData sheetId="1047"/>
      <sheetData sheetId="1048"/>
      <sheetData sheetId="1049">
        <row r="1">
          <cell r="A1" t="str">
            <v>A/1</v>
          </cell>
        </row>
      </sheetData>
      <sheetData sheetId="1050">
        <row r="1">
          <cell r="A1" t="str">
            <v>A/1</v>
          </cell>
        </row>
      </sheetData>
      <sheetData sheetId="1051">
        <row r="1">
          <cell r="A1" t="str">
            <v>A/1</v>
          </cell>
        </row>
      </sheetData>
      <sheetData sheetId="1052"/>
      <sheetData sheetId="1053">
        <row r="1">
          <cell r="A1" t="str">
            <v>A/1</v>
          </cell>
        </row>
      </sheetData>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ow r="1">
          <cell r="A1" t="str">
            <v>A/1</v>
          </cell>
        </row>
      </sheetData>
      <sheetData sheetId="1081"/>
      <sheetData sheetId="1082"/>
      <sheetData sheetId="1083"/>
      <sheetData sheetId="1084"/>
      <sheetData sheetId="1085"/>
      <sheetData sheetId="1086">
        <row r="1">
          <cell r="A1" t="str">
            <v>A/1</v>
          </cell>
        </row>
      </sheetData>
      <sheetData sheetId="1087"/>
      <sheetData sheetId="1088"/>
      <sheetData sheetId="1089"/>
      <sheetData sheetId="1090"/>
      <sheetData sheetId="1091"/>
      <sheetData sheetId="1092"/>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row r="1">
          <cell r="A1" t="str">
            <v>A/1</v>
          </cell>
        </row>
      </sheetData>
      <sheetData sheetId="1105"/>
      <sheetData sheetId="1106">
        <row r="1">
          <cell r="A1" t="str">
            <v>A/1</v>
          </cell>
        </row>
      </sheetData>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ow r="1">
          <cell r="A1" t="str">
            <v>A/1</v>
          </cell>
        </row>
      </sheetData>
      <sheetData sheetId="1134"/>
      <sheetData sheetId="1135"/>
      <sheetData sheetId="1136"/>
      <sheetData sheetId="1137"/>
      <sheetData sheetId="1138"/>
      <sheetData sheetId="1139">
        <row r="1">
          <cell r="A1" t="str">
            <v>A/1</v>
          </cell>
        </row>
      </sheetData>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row r="1">
          <cell r="A1" t="str">
            <v>A/1</v>
          </cell>
        </row>
      </sheetData>
      <sheetData sheetId="1217"/>
      <sheetData sheetId="1218">
        <row r="1">
          <cell r="A1" t="str">
            <v>A/1</v>
          </cell>
        </row>
      </sheetData>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ow r="1">
          <cell r="A1" t="str">
            <v>A/1</v>
          </cell>
        </row>
      </sheetData>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row r="4">
          <cell r="B4" t="str">
            <v>Total Hours Worked</v>
          </cell>
        </row>
        <row r="5">
          <cell r="B5" t="str">
            <v>Safe Hours Worked</v>
          </cell>
        </row>
        <row r="6">
          <cell r="B6" t="str">
            <v>LTI</v>
          </cell>
        </row>
        <row r="7">
          <cell r="B7" t="str">
            <v>MTC (Healed w/o Disability)</v>
          </cell>
        </row>
        <row r="8">
          <cell r="B8" t="str">
            <v>MTC (Healed w/ Disability)</v>
          </cell>
        </row>
        <row r="9">
          <cell r="B9" t="str">
            <v>Near Miss</v>
          </cell>
        </row>
        <row r="10">
          <cell r="B10" t="str">
            <v>First Aid Cases</v>
          </cell>
        </row>
        <row r="11">
          <cell r="B11" t="str">
            <v>Fatality</v>
          </cell>
        </row>
        <row r="12">
          <cell r="B12" t="str">
            <v>Fire Incident Cases</v>
          </cell>
        </row>
        <row r="13">
          <cell r="B13" t="str">
            <v>Vehicle Incident</v>
          </cell>
        </row>
        <row r="14">
          <cell r="B14" t="str">
            <v>Property Damages</v>
          </cell>
        </row>
        <row r="15">
          <cell r="B15" t="str">
            <v xml:space="preserve">Induction Training </v>
          </cell>
        </row>
        <row r="16">
          <cell r="B16" t="str">
            <v>No.of Internal Training</v>
          </cell>
        </row>
        <row r="17">
          <cell r="B17" t="str">
            <v>No.of Internal Audit</v>
          </cell>
        </row>
        <row r="18">
          <cell r="B18" t="str">
            <v>No. of Toolbox Talks</v>
          </cell>
        </row>
        <row r="19">
          <cell r="B19" t="str">
            <v>Safety Awards/Incentives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D4">
            <v>3040</v>
          </cell>
        </row>
        <row r="6">
          <cell r="D6">
            <v>0</v>
          </cell>
          <cell r="E6">
            <v>0</v>
          </cell>
          <cell r="F6">
            <v>0</v>
          </cell>
          <cell r="G6">
            <v>0</v>
          </cell>
        </row>
        <row r="7">
          <cell r="D7">
            <v>0</v>
          </cell>
          <cell r="E7">
            <v>0</v>
          </cell>
          <cell r="F7">
            <v>0</v>
          </cell>
          <cell r="G7">
            <v>0</v>
          </cell>
        </row>
        <row r="8">
          <cell r="D8">
            <v>0</v>
          </cell>
          <cell r="E8">
            <v>0</v>
          </cell>
          <cell r="F8">
            <v>0</v>
          </cell>
          <cell r="G8">
            <v>0</v>
          </cell>
        </row>
        <row r="9">
          <cell r="F9">
            <v>2</v>
          </cell>
          <cell r="G9">
            <v>2</v>
          </cell>
        </row>
        <row r="10">
          <cell r="D10">
            <v>0</v>
          </cell>
          <cell r="E10">
            <v>0</v>
          </cell>
          <cell r="F10">
            <v>1</v>
          </cell>
          <cell r="G10">
            <v>1</v>
          </cell>
        </row>
        <row r="11">
          <cell r="D11">
            <v>0</v>
          </cell>
          <cell r="E11">
            <v>0</v>
          </cell>
          <cell r="F11">
            <v>0</v>
          </cell>
          <cell r="G11">
            <v>0</v>
          </cell>
        </row>
        <row r="12">
          <cell r="D12">
            <v>0</v>
          </cell>
          <cell r="E12">
            <v>0</v>
          </cell>
          <cell r="F12">
            <v>1</v>
          </cell>
          <cell r="G12">
            <v>1</v>
          </cell>
        </row>
        <row r="13">
          <cell r="D13">
            <v>0</v>
          </cell>
          <cell r="E13">
            <v>0</v>
          </cell>
          <cell r="F13">
            <v>0</v>
          </cell>
          <cell r="G13">
            <v>0</v>
          </cell>
        </row>
        <row r="14">
          <cell r="D14">
            <v>0</v>
          </cell>
          <cell r="E14">
            <v>0</v>
          </cell>
          <cell r="F14">
            <v>0</v>
          </cell>
          <cell r="G14">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GA4"/>
  <sheetViews>
    <sheetView workbookViewId="0"/>
  </sheetViews>
  <sheetFormatPr defaultRowHeight="14.4"/>
  <cols>
    <col min="1" max="1" width="9.5546875" bestFit="1" customWidth="1"/>
    <col min="2" max="2" width="17" customWidth="1"/>
    <col min="3" max="3" width="11.44140625" bestFit="1" customWidth="1"/>
    <col min="4" max="5" width="15.44140625" bestFit="1" customWidth="1"/>
    <col min="10" max="10" width="12.44140625" bestFit="1" customWidth="1"/>
    <col min="11" max="11" width="11.109375" bestFit="1" customWidth="1"/>
    <col min="12" max="12" width="12.109375" bestFit="1" customWidth="1"/>
    <col min="13" max="13" width="11.5546875" bestFit="1" customWidth="1"/>
    <col min="14" max="14" width="12.5546875" bestFit="1" customWidth="1"/>
    <col min="15" max="15" width="11.109375" bestFit="1" customWidth="1"/>
    <col min="16" max="16" width="14" bestFit="1" customWidth="1"/>
    <col min="17" max="17" width="13.441406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44140625" bestFit="1" customWidth="1"/>
    <col min="55" max="55" width="15.88671875" customWidth="1"/>
    <col min="72" max="74" width="9.44140625" bestFit="1" customWidth="1"/>
    <col min="75" max="75" width="9.5546875" bestFit="1" customWidth="1"/>
    <col min="76" max="76" width="9.44140625" bestFit="1" customWidth="1"/>
    <col min="77" max="77" width="9.5546875" bestFit="1" customWidth="1"/>
    <col min="79" max="79" width="9.109375" bestFit="1" customWidth="1"/>
    <col min="80" max="80" width="9.5546875" bestFit="1" customWidth="1"/>
    <col min="89" max="89" width="9.44140625" bestFit="1" customWidth="1"/>
    <col min="90" max="90" width="9.5546875" bestFit="1" customWidth="1"/>
    <col min="91" max="91" width="9.44140625" bestFit="1" customWidth="1"/>
    <col min="92" max="92" width="9.5546875" bestFit="1" customWidth="1"/>
    <col min="93" max="94" width="9.44140625" bestFit="1" customWidth="1"/>
    <col min="95" max="95" width="9" bestFit="1" customWidth="1"/>
    <col min="103" max="103" width="10.109375" customWidth="1"/>
    <col min="104" max="104" width="8.88671875" customWidth="1"/>
    <col min="105" max="105" width="12.44140625" bestFit="1" customWidth="1"/>
    <col min="106" max="118" width="8.88671875" customWidth="1"/>
    <col min="166" max="166" width="11" customWidth="1"/>
    <col min="175" max="175" width="10.88671875" customWidth="1"/>
    <col min="176" max="176" width="9.44140625" bestFit="1" customWidth="1"/>
    <col min="177" max="177" width="9.5546875" bestFit="1" customWidth="1"/>
    <col min="178" max="178" width="9" bestFit="1" customWidth="1"/>
    <col min="179" max="179" width="9.5546875" bestFit="1" customWidth="1"/>
    <col min="180" max="180" width="9.109375" bestFit="1" customWidth="1"/>
    <col min="183" max="183" width="14.44140625" customWidth="1"/>
  </cols>
  <sheetData>
    <row r="1" spans="1:183" ht="15" thickBot="1">
      <c r="A1" s="12" t="str">
        <f>'Weekly Progress Report'!$A$1</f>
        <v>MODON - Weekly Progress Report - Construction Projects</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row>
    <row r="2" spans="1:183">
      <c r="A2" s="12"/>
      <c r="B2" s="12" t="str">
        <f>'Weekly Progress Report'!$A$2</f>
        <v>Contract General Information</v>
      </c>
      <c r="C2" s="12"/>
      <c r="D2" s="12"/>
      <c r="E2" s="12"/>
      <c r="F2" s="12"/>
      <c r="G2" s="12"/>
      <c r="H2" s="12"/>
      <c r="I2" s="12"/>
      <c r="J2" s="253" t="str">
        <f>'Weekly Progress Report'!G2</f>
        <v>Key Dates</v>
      </c>
      <c r="K2" s="254"/>
      <c r="L2" s="254"/>
      <c r="M2" s="254"/>
      <c r="N2" s="254"/>
      <c r="O2" s="254"/>
      <c r="P2" s="254"/>
      <c r="Q2" s="254"/>
      <c r="R2" s="254"/>
      <c r="S2" s="254"/>
      <c r="T2" s="255"/>
      <c r="U2" s="253" t="str">
        <f>'Weekly Progress Report'!$M$2</f>
        <v>Cost Summary (SR)</v>
      </c>
      <c r="V2" s="254"/>
      <c r="W2" s="254"/>
      <c r="X2" s="254"/>
      <c r="Y2" s="254"/>
      <c r="Z2" s="254"/>
      <c r="AA2" s="254"/>
      <c r="AB2" s="255"/>
      <c r="AC2" s="254"/>
      <c r="AD2" s="253" t="str">
        <f>'Weekly Progress Report'!$U$2</f>
        <v>Performance Summary</v>
      </c>
      <c r="AE2" s="254"/>
      <c r="AF2" s="254"/>
      <c r="AG2" s="254"/>
      <c r="AH2" s="254"/>
      <c r="AI2" s="254"/>
      <c r="AJ2" s="254"/>
      <c r="AK2" s="254"/>
      <c r="AL2" s="254"/>
      <c r="AM2" s="254"/>
      <c r="AN2" s="254"/>
      <c r="AO2" s="255"/>
      <c r="AP2" s="253" t="str">
        <f>'Weekly Progress Report'!A56</f>
        <v>Shop Drawings</v>
      </c>
      <c r="AQ2" s="254"/>
      <c r="AR2" s="254"/>
      <c r="AS2" s="255"/>
      <c r="AT2" s="253" t="str">
        <f>'Weekly Progress Report'!A65</f>
        <v>Material Approval</v>
      </c>
      <c r="AU2" s="254"/>
      <c r="AV2" s="255"/>
      <c r="AW2" s="253" t="str">
        <f>'Weekly Progress Report'!A74</f>
        <v>Procurement Summary</v>
      </c>
      <c r="AX2" s="254"/>
      <c r="AY2" s="254"/>
      <c r="AZ2" s="254"/>
      <c r="BA2" s="254"/>
      <c r="BB2" s="254"/>
      <c r="BC2" s="255"/>
      <c r="BD2" s="253" t="str">
        <f>'Weekly Progress Report'!L56</f>
        <v>Quality Reports</v>
      </c>
      <c r="BE2" s="254"/>
      <c r="BF2" s="254"/>
      <c r="BG2" s="254"/>
      <c r="BH2" s="254"/>
      <c r="BI2" s="254"/>
      <c r="BJ2" s="254"/>
      <c r="BK2" s="254"/>
      <c r="BL2" s="254"/>
      <c r="BM2" s="254"/>
      <c r="BN2" s="254"/>
      <c r="BO2" s="254"/>
      <c r="BP2" s="254"/>
      <c r="BQ2" s="254"/>
      <c r="BR2" s="254"/>
      <c r="BS2" s="255"/>
      <c r="BT2" s="253" t="str">
        <f>'Weekly Progress Report'!L64</f>
        <v>Key Submittals Approval Status</v>
      </c>
      <c r="BU2" s="254"/>
      <c r="BV2" s="254"/>
      <c r="BW2" s="254"/>
      <c r="BX2" s="254"/>
      <c r="BY2" s="254"/>
      <c r="BZ2" s="254"/>
      <c r="CA2" s="254"/>
      <c r="CB2" s="254"/>
      <c r="CC2" s="255"/>
      <c r="CD2" s="253" t="str">
        <f>'Weekly Progress Report'!L70</f>
        <v>Invoices Summary</v>
      </c>
      <c r="CE2" s="254"/>
      <c r="CF2" s="254"/>
      <c r="CG2" s="254"/>
      <c r="CH2" s="254"/>
      <c r="CI2" s="254"/>
      <c r="CJ2" s="254"/>
      <c r="CK2" s="254"/>
      <c r="CL2" s="254"/>
      <c r="CM2" s="254"/>
      <c r="CN2" s="254"/>
      <c r="CO2" s="254"/>
      <c r="CP2" s="254"/>
      <c r="CQ2" s="255"/>
      <c r="CR2" s="253" t="str">
        <f>'Weekly Progress Report'!L78</f>
        <v>Resources at Site</v>
      </c>
      <c r="CS2" s="254"/>
      <c r="CT2" s="254"/>
      <c r="CU2" s="254"/>
      <c r="CV2" s="254"/>
      <c r="CW2" s="254"/>
      <c r="CX2" s="255"/>
      <c r="CY2" s="253" t="str">
        <f>'Weekly Progress Report'!W56</f>
        <v>Safety Statistics</v>
      </c>
      <c r="CZ2" s="254"/>
      <c r="DA2" s="254"/>
      <c r="DB2" s="254"/>
      <c r="DC2" s="254"/>
      <c r="DD2" s="254"/>
      <c r="DE2" s="254"/>
      <c r="DF2" s="254"/>
      <c r="DG2" s="254"/>
      <c r="DH2" s="254"/>
      <c r="DI2" s="254"/>
      <c r="DJ2" s="254"/>
      <c r="DK2" s="254"/>
      <c r="DL2" s="254"/>
      <c r="DM2" s="254"/>
      <c r="DN2" s="254"/>
      <c r="DO2" s="254"/>
      <c r="DP2" s="254"/>
      <c r="DQ2" s="254"/>
      <c r="DR2" s="254"/>
      <c r="DS2" s="254"/>
      <c r="DT2" s="254"/>
      <c r="DU2" s="254"/>
      <c r="DV2" s="254"/>
      <c r="DW2" s="254"/>
      <c r="DX2" s="254"/>
      <c r="DY2" s="254"/>
      <c r="DZ2" s="254"/>
      <c r="EA2" s="254"/>
      <c r="EB2" s="254"/>
      <c r="EC2" s="254"/>
      <c r="ED2" s="254"/>
      <c r="EE2" s="254"/>
      <c r="EF2" s="254"/>
      <c r="EG2" s="254"/>
      <c r="EH2" s="254"/>
      <c r="EI2" s="254"/>
      <c r="EJ2" s="254"/>
      <c r="EK2" s="254"/>
      <c r="EL2" s="254"/>
      <c r="EM2" s="254"/>
      <c r="EN2" s="254"/>
      <c r="EO2" s="254"/>
      <c r="EP2" s="254"/>
      <c r="EQ2" s="254"/>
      <c r="ER2" s="254"/>
      <c r="ES2" s="254"/>
      <c r="ET2" s="254"/>
      <c r="EU2" s="254"/>
      <c r="EV2" s="254"/>
      <c r="EW2" s="254"/>
      <c r="EX2" s="254"/>
      <c r="EY2" s="254"/>
      <c r="EZ2" s="254"/>
      <c r="FA2" s="254"/>
      <c r="FB2" s="254"/>
      <c r="FC2" s="254"/>
      <c r="FD2" s="254"/>
      <c r="FE2" s="254"/>
      <c r="FF2" s="254"/>
      <c r="FG2" s="254"/>
      <c r="FH2" s="254"/>
      <c r="FI2" s="254"/>
      <c r="FJ2" s="255"/>
      <c r="FK2" s="253" t="str">
        <f>'Weekly Progress Report'!A83</f>
        <v>Primavera P6 Schedule Status</v>
      </c>
      <c r="FL2" s="254"/>
      <c r="FM2" s="254"/>
      <c r="FN2" s="254"/>
      <c r="FO2" s="254"/>
      <c r="FP2" s="254"/>
      <c r="FQ2" s="254"/>
      <c r="FR2" s="255"/>
      <c r="FS2" s="253" t="str">
        <f>'Weekly Progress Report'!A92</f>
        <v>Weekly Prgoress Photos</v>
      </c>
      <c r="FT2" s="254"/>
      <c r="FU2" s="254"/>
      <c r="FV2" s="254"/>
      <c r="FW2" s="254"/>
      <c r="FX2" s="254"/>
      <c r="FY2" s="254"/>
      <c r="FZ2" s="254"/>
      <c r="GA2" s="255"/>
    </row>
    <row r="3" spans="1:183" s="42" customFormat="1" ht="56.25" customHeight="1">
      <c r="A3" s="257" t="str">
        <f>'Weekly Progress Report'!AF1</f>
        <v>Data Date</v>
      </c>
      <c r="B3" s="257" t="str">
        <f>'Weekly Progress Report'!A3</f>
        <v>Project Name</v>
      </c>
      <c r="C3" s="257" t="str">
        <f>'Weekly Progress Report'!A4</f>
        <v>Project ID</v>
      </c>
      <c r="D3" s="257" t="str">
        <f>'Weekly Progress Report'!A5</f>
        <v>Contractor</v>
      </c>
      <c r="E3" s="257" t="str">
        <f>'Weekly Progress Report'!A6</f>
        <v>Consultant</v>
      </c>
      <c r="F3" s="257" t="str">
        <f>'Weekly Progress Report'!D4</f>
        <v>Stage</v>
      </c>
      <c r="G3" s="257" t="str">
        <f>'Weekly Progress Report'!D5</f>
        <v>Status</v>
      </c>
      <c r="H3" s="257" t="str">
        <f>'Weekly Progress Report'!D6</f>
        <v>Modon PM</v>
      </c>
      <c r="I3" s="258" t="str">
        <f>'Weekly Progress Report'!AA2</f>
        <v>Project Scope</v>
      </c>
      <c r="J3" s="259" t="str">
        <f>'Weekly Progress Report'!G3</f>
        <v xml:space="preserve">Contract Award </v>
      </c>
      <c r="K3" s="257" t="str">
        <f>'Weekly Progress Report'!G4</f>
        <v xml:space="preserve">Contract Sign </v>
      </c>
      <c r="L3" s="257" t="str">
        <f>'Weekly Progress Report'!G5</f>
        <v xml:space="preserve">Site Handover </v>
      </c>
      <c r="M3" s="257" t="str">
        <f>'Weekly Progress Report'!G6</f>
        <v>Original Completion</v>
      </c>
      <c r="N3" s="257" t="str">
        <f>'Weekly Progress Report'!$I$3</f>
        <v>Contract Award  (Hijri)</v>
      </c>
      <c r="O3" s="257" t="str">
        <f>'Weekly Progress Report'!$I$4</f>
        <v>Contract Sign  (Hijri)</v>
      </c>
      <c r="P3" s="257" t="str">
        <f>'Weekly Progress Report'!$I$5</f>
        <v>Site Handover  (Hijri)</v>
      </c>
      <c r="Q3" s="257" t="str">
        <f>'Weekly Progress Report'!$I$6</f>
        <v>Original Completion (Hijri)</v>
      </c>
      <c r="R3" s="257" t="str">
        <f>'Weekly Progress Report'!$K$3</f>
        <v xml:space="preserve">Revised Completion </v>
      </c>
      <c r="S3" s="257" t="str">
        <f>'Weekly Progress Report'!$K$4</f>
        <v xml:space="preserve">Committed Completion </v>
      </c>
      <c r="T3" s="260" t="str">
        <f>'Weekly Progress Report'!$K$5</f>
        <v>Forecast Completion</v>
      </c>
      <c r="U3" s="259" t="str">
        <f>'Weekly Progress Report'!$M$3</f>
        <v>Original Contract Value</v>
      </c>
      <c r="V3" s="257" t="str">
        <f>'Weekly Progress Report'!$M$4</f>
        <v>Revised Contract Value</v>
      </c>
      <c r="W3" s="257" t="str">
        <f>'Weekly Progress Report'!$M$5</f>
        <v>Estimate At Completion Value</v>
      </c>
      <c r="X3" s="257" t="str">
        <f>'Weekly Progress Report'!$M$6</f>
        <v xml:space="preserve">Potential Changes </v>
      </c>
      <c r="Y3" s="257" t="str">
        <f>'Weekly Progress Report'!$Q$3</f>
        <v>O&amp;M Value (if any)</v>
      </c>
      <c r="Z3" s="257" t="str">
        <f>'Weekly Progress Report'!$Q$4</f>
        <v>Submitted Invoices (Gross Value)</v>
      </c>
      <c r="AA3" s="257" t="str">
        <f>'Weekly Progress Report'!$Q$5</f>
        <v>Penalities</v>
      </c>
      <c r="AB3" s="260" t="str">
        <f>'Weekly Progress Report'!$Q$6</f>
        <v>FIR Value (Todate)</v>
      </c>
      <c r="AC3" s="338" t="s">
        <v>741</v>
      </c>
      <c r="AD3" s="257" t="str">
        <f>'Weekly Progress Report'!$U$3</f>
        <v>Plan Value</v>
      </c>
      <c r="AE3" s="257" t="str">
        <f>'Weekly Progress Report'!$U$4</f>
        <v>Earn Value</v>
      </c>
      <c r="AF3" s="257" t="str">
        <f>'Weekly Progress Report'!$W$3</f>
        <v>Phys. Plan Value</v>
      </c>
      <c r="AG3" s="257" t="str">
        <f>'Weekly Progress Report'!$W$4</f>
        <v>Phys. Earn Value</v>
      </c>
      <c r="AH3" s="257" t="str">
        <f>'Weekly Progress Report'!$Y$3</f>
        <v>Quality Score</v>
      </c>
      <c r="AI3" s="257" t="str">
        <f>'Weekly Progress Report'!$Y$5</f>
        <v>Safety 
Score</v>
      </c>
      <c r="AJ3" s="257" t="s">
        <v>742</v>
      </c>
      <c r="AK3" s="257" t="s">
        <v>743</v>
      </c>
      <c r="AL3" s="257" t="s">
        <v>744</v>
      </c>
      <c r="AM3" s="257" t="s">
        <v>744</v>
      </c>
      <c r="AN3" s="257" t="s">
        <v>704</v>
      </c>
      <c r="AO3" s="260" t="s">
        <v>704</v>
      </c>
      <c r="AP3" s="259" t="s">
        <v>705</v>
      </c>
      <c r="AQ3" s="257" t="s">
        <v>706</v>
      </c>
      <c r="AR3" s="257" t="s">
        <v>707</v>
      </c>
      <c r="AS3" s="260" t="s">
        <v>708</v>
      </c>
      <c r="AT3" s="259" t="s">
        <v>709</v>
      </c>
      <c r="AU3" s="257" t="s">
        <v>710</v>
      </c>
      <c r="AV3" s="260" t="s">
        <v>711</v>
      </c>
      <c r="AW3" s="259" t="str">
        <f>'Weekly Progress Report'!C75</f>
        <v>Total Materials</v>
      </c>
      <c r="AX3" s="257" t="str">
        <f>'Weekly Progress Report'!D75</f>
        <v>Total Number of P.O.</v>
      </c>
      <c r="AY3" s="257" t="str">
        <f>'Weekly Progress Report'!E75</f>
        <v>Actual P.O.
To Date</v>
      </c>
      <c r="AZ3" s="257" t="str">
        <f>'Weekly Progress Report'!F75</f>
        <v>Remaining P.O</v>
      </c>
      <c r="BA3" s="257" t="str">
        <f>'Weekly Progress Report'!G75</f>
        <v>Material on Site</v>
      </c>
      <c r="BB3" s="257" t="str">
        <f>'Weekly Progress Report'!H75</f>
        <v>Remaining Materials</v>
      </c>
      <c r="BC3" s="260" t="str">
        <f>'Weekly Progress Report'!I75</f>
        <v>Material Delivery Completion (Date)</v>
      </c>
      <c r="BD3" s="259" t="str">
        <f>"NCR "&amp;'Weekly Progress Report'!N57</f>
        <v>NCR Issued</v>
      </c>
      <c r="BE3" s="257" t="str">
        <f>"NCR "&amp;'Weekly Progress Report'!O57</f>
        <v>NCR Closed</v>
      </c>
      <c r="BF3" s="257" t="str">
        <f>"NCR "&amp;'Weekly Progress Report'!P57</f>
        <v>NCR Pending</v>
      </c>
      <c r="BG3" s="257" t="str">
        <f>"NCR "&amp;'Weekly Progress Report'!Q57</f>
        <v>NCR Avg. Closing
(Days)</v>
      </c>
      <c r="BH3" s="257" t="str">
        <f>"SIR "&amp;'Weekly Progress Report'!N57</f>
        <v>SIR Issued</v>
      </c>
      <c r="BI3" s="257" t="str">
        <f>"SIR "&amp;'Weekly Progress Report'!O57</f>
        <v>SIR Closed</v>
      </c>
      <c r="BJ3" s="257" t="str">
        <f>"SIR "&amp;'Weekly Progress Report'!P57</f>
        <v>SIR Pending</v>
      </c>
      <c r="BK3" s="257" t="str">
        <f>"SIR "&amp;'Weekly Progress Report'!Q57</f>
        <v>SIR Avg. Closing
(Days)</v>
      </c>
      <c r="BL3" s="257" t="str">
        <f>"MIR "&amp;'Weekly Progress Report'!N57</f>
        <v>MIR Issued</v>
      </c>
      <c r="BM3" s="257" t="str">
        <f>"MIR "&amp;'Weekly Progress Report'!O57</f>
        <v>MIR Closed</v>
      </c>
      <c r="BN3" s="257" t="str">
        <f>"MIR "&amp;'Weekly Progress Report'!P57</f>
        <v>MIR Pending</v>
      </c>
      <c r="BO3" s="257" t="str">
        <f>"MIR "&amp;'Weekly Progress Report'!Q57</f>
        <v>MIR Avg. Closing
(Days)</v>
      </c>
      <c r="BP3" s="257" t="str">
        <f>"FIR "&amp;'Weekly Progress Report'!N57</f>
        <v>FIR Issued</v>
      </c>
      <c r="BQ3" s="257" t="str">
        <f>"FIR "&amp;'Weekly Progress Report'!O57</f>
        <v>FIR Closed</v>
      </c>
      <c r="BR3" s="257" t="str">
        <f>"FIR "&amp;'Weekly Progress Report'!P57</f>
        <v>FIR Pending</v>
      </c>
      <c r="BS3" s="260" t="str">
        <f>"FIR "&amp;'Weekly Progress Report'!Q57</f>
        <v>FIR Avg. Closing
(Days)</v>
      </c>
      <c r="BT3" s="259" t="str">
        <f>'Weekly Progress Report'!L65</f>
        <v xml:space="preserve">1 Quality Plan Approval </v>
      </c>
      <c r="BU3" s="257" t="str">
        <f>'Weekly Progress Report'!L66</f>
        <v xml:space="preserve">2 Quality Plan Last Up </v>
      </c>
      <c r="BV3" s="257" t="str">
        <f>'Weekly Progress Report'!L67</f>
        <v xml:space="preserve">3 Safety Plan Approval </v>
      </c>
      <c r="BW3" s="257" t="str">
        <f>'Weekly Progress Report'!L68</f>
        <v xml:space="preserve">4 Safety Plan Last Up </v>
      </c>
      <c r="BX3" s="257" t="str">
        <f>'Weekly Progress Report'!L69</f>
        <v xml:space="preserve">5 Construction Plan Approval </v>
      </c>
      <c r="BY3" s="257" t="str">
        <f>'Weekly Progress Report'!Q65</f>
        <v>6 Baseline Approval</v>
      </c>
      <c r="BZ3" s="257" t="str">
        <f>'Weekly Progress Report'!Q66</f>
        <v>7 No of Approved Version of Schedule</v>
      </c>
      <c r="CA3" s="257" t="str">
        <f>'Weekly Progress Report'!Q67</f>
        <v>8 Last Approved Schedule</v>
      </c>
      <c r="CB3" s="257" t="str">
        <f>'Weekly Progress Report'!Q68</f>
        <v>9 BOQ Approval Date</v>
      </c>
      <c r="CC3" s="260" t="str">
        <f>'Weekly Progress Report'!Q69</f>
        <v>10 No of Approved Version of BOQ</v>
      </c>
      <c r="CD3" s="261" t="str">
        <f>'Weekly Progress Report'!L71</f>
        <v>Total Submitted Invoices</v>
      </c>
      <c r="CE3" s="262" t="str">
        <f>'Weekly Progress Report'!L72</f>
        <v>PM Approved Invoices</v>
      </c>
      <c r="CF3" s="262" t="str">
        <f>'Weekly Progress Report'!L73</f>
        <v xml:space="preserve">No of Paid  Invoices </v>
      </c>
      <c r="CG3" s="262" t="str">
        <f>'Weekly Progress Report'!L74</f>
        <v>No of Pending Invoices</v>
      </c>
      <c r="CH3" s="262" t="str">
        <f>'Weekly Progress Report'!L75</f>
        <v>Advance Payment %</v>
      </c>
      <c r="CI3" s="262" t="str">
        <f>'Weekly Progress Report'!L76</f>
        <v>Retention %</v>
      </c>
      <c r="CJ3" s="262" t="str">
        <f>'Weekly Progress Report'!L77</f>
        <v>Deduction / Penalties %</v>
      </c>
      <c r="CK3" s="262" t="str">
        <f>'Weekly Progress Report'!O71</f>
        <v>Submitted Invoices (SAR)</v>
      </c>
      <c r="CL3" s="262" t="str">
        <f>'Weekly Progress Report'!O72</f>
        <v>PM Approved Invoices (SAR)</v>
      </c>
      <c r="CM3" s="262" t="str">
        <f>'Weekly Progress Report'!O73</f>
        <v>Paid  Invoices (SAR)</v>
      </c>
      <c r="CN3" s="262" t="str">
        <f>'Weekly Progress Report'!O74</f>
        <v>Last Submitted Period</v>
      </c>
      <c r="CO3" s="262" t="str">
        <f>'Weekly Progress Report'!O75</f>
        <v>Advance Payment (SAR)</v>
      </c>
      <c r="CP3" s="262" t="str">
        <f>'Weekly Progress Report'!O76</f>
        <v>Retention (SAR)</v>
      </c>
      <c r="CQ3" s="263" t="str">
        <f>'Weekly Progress Report'!O77</f>
        <v>Deduction / Penalties (SAR)</v>
      </c>
      <c r="CR3" s="259" t="s">
        <v>713</v>
      </c>
      <c r="CS3" s="257" t="s">
        <v>714</v>
      </c>
      <c r="CT3" s="257" t="s">
        <v>715</v>
      </c>
      <c r="CU3" s="257" t="s">
        <v>716</v>
      </c>
      <c r="CV3" s="257" t="s">
        <v>717</v>
      </c>
      <c r="CW3" s="257" t="s">
        <v>718</v>
      </c>
      <c r="CX3" s="260" t="s">
        <v>719</v>
      </c>
      <c r="CY3" s="261" t="str">
        <f>"This Week "&amp;'Weekly Progress Report'!X59</f>
        <v>This Week Total Hours Worked</v>
      </c>
      <c r="CZ3" s="262" t="str">
        <f>"This Week "&amp;'Weekly Progress Report'!X60</f>
        <v>This Week Safe Hours Worked</v>
      </c>
      <c r="DA3" s="262" t="str">
        <f>"This Week "&amp;'Weekly Progress Report'!X61</f>
        <v>This Week LTI</v>
      </c>
      <c r="DB3" s="262" t="str">
        <f>"This Week "&amp;'Weekly Progress Report'!X62</f>
        <v>This Week MTC (Healed w/o Disability)</v>
      </c>
      <c r="DC3" s="262" t="str">
        <f>"This Week "&amp;'Weekly Progress Report'!X63</f>
        <v>This Week MTC (Healed w/ Disability)</v>
      </c>
      <c r="DD3" s="262" t="str">
        <f>"This Week "&amp;'Weekly Progress Report'!X64</f>
        <v>This Week Near Miss</v>
      </c>
      <c r="DE3" s="262" t="str">
        <f>"This Week "&amp;'Weekly Progress Report'!X65</f>
        <v>This Week First Aid Cases</v>
      </c>
      <c r="DF3" s="262" t="str">
        <f>"This Week "&amp;'Weekly Progress Report'!X66</f>
        <v>This Week Fatality</v>
      </c>
      <c r="DG3" s="262" t="str">
        <f>"This Week "&amp;'Weekly Progress Report'!X67</f>
        <v>This Week Fire Incident Cases</v>
      </c>
      <c r="DH3" s="262" t="str">
        <f>"This Week "&amp;'Weekly Progress Report'!X68</f>
        <v>This Week Vehicle Incident</v>
      </c>
      <c r="DI3" s="262" t="str">
        <f>"This Week "&amp;'Weekly Progress Report'!X69</f>
        <v>This Week Property Damages</v>
      </c>
      <c r="DJ3" s="262" t="str">
        <f>"This Week "&amp;'Weekly Progress Report'!X70</f>
        <v xml:space="preserve">This Week Induction Training </v>
      </c>
      <c r="DK3" s="262" t="str">
        <f>"This Week "&amp;'Weekly Progress Report'!X71</f>
        <v>This Week No.of Internal Training</v>
      </c>
      <c r="DL3" s="262" t="str">
        <f>"This Week "&amp;'Weekly Progress Report'!X72</f>
        <v>This Week No.of Internal Audit</v>
      </c>
      <c r="DM3" s="262" t="str">
        <f>"This Week "&amp;'Weekly Progress Report'!X73</f>
        <v>This Week No. of Toolbox Talks</v>
      </c>
      <c r="DN3" s="262" t="str">
        <f>"This Week "&amp;'Weekly Progress Report'!X74</f>
        <v>This Week Safety Awards/Incentives</v>
      </c>
      <c r="DO3" s="262" t="str">
        <f>"This Month "&amp;'Weekly Progress Report'!X59</f>
        <v>This Month Total Hours Worked</v>
      </c>
      <c r="DP3" s="262" t="str">
        <f>"This Month "&amp;'Weekly Progress Report'!X60</f>
        <v>This Month Safe Hours Worked</v>
      </c>
      <c r="DQ3" s="262" t="str">
        <f>"This Month "&amp;'Weekly Progress Report'!X61</f>
        <v>This Month LTI</v>
      </c>
      <c r="DR3" s="262" t="str">
        <f>"This Month "&amp;'Weekly Progress Report'!X62</f>
        <v>This Month MTC (Healed w/o Disability)</v>
      </c>
      <c r="DS3" s="262" t="str">
        <f>"This Month "&amp;'Weekly Progress Report'!X63</f>
        <v>This Month MTC (Healed w/ Disability)</v>
      </c>
      <c r="DT3" s="262" t="str">
        <f>"This Month "&amp;'Weekly Progress Report'!X64</f>
        <v>This Month Near Miss</v>
      </c>
      <c r="DU3" s="262" t="str">
        <f>"This Month "&amp;'Weekly Progress Report'!X65</f>
        <v>This Month First Aid Cases</v>
      </c>
      <c r="DV3" s="262" t="str">
        <f>"This Month "&amp;'Weekly Progress Report'!X66</f>
        <v>This Month Fatality</v>
      </c>
      <c r="DW3" s="262" t="str">
        <f>"This Month "&amp;'Weekly Progress Report'!X67</f>
        <v>This Month Fire Incident Cases</v>
      </c>
      <c r="DX3" s="262" t="str">
        <f>"This Month "&amp;'Weekly Progress Report'!X68</f>
        <v>This Month Vehicle Incident</v>
      </c>
      <c r="DY3" s="262" t="str">
        <f>"This Month "&amp;'Weekly Progress Report'!X69</f>
        <v>This Month Property Damages</v>
      </c>
      <c r="DZ3" s="262" t="str">
        <f>"This Month "&amp;'Weekly Progress Report'!X70</f>
        <v xml:space="preserve">This Month Induction Training </v>
      </c>
      <c r="EA3" s="262" t="str">
        <f>"This Month "&amp;'Weekly Progress Report'!X71</f>
        <v>This Month No.of Internal Training</v>
      </c>
      <c r="EB3" s="262" t="str">
        <f>"This Month "&amp;'Weekly Progress Report'!X72</f>
        <v>This Month No.of Internal Audit</v>
      </c>
      <c r="EC3" s="262" t="str">
        <f>"This Month "&amp;'Weekly Progress Report'!X73</f>
        <v>This Month No. of Toolbox Talks</v>
      </c>
      <c r="ED3" s="262" t="str">
        <f>"This Month "&amp;'Weekly Progress Report'!X74</f>
        <v>This Month Safety Awards/Incentives</v>
      </c>
      <c r="EE3" s="257" t="str">
        <f>"YTD "&amp;'Weekly Progress Report'!X59</f>
        <v>YTD Total Hours Worked</v>
      </c>
      <c r="EF3" s="257" t="str">
        <f>"YTD "&amp;'Weekly Progress Report'!X60</f>
        <v>YTD Safe Hours Worked</v>
      </c>
      <c r="EG3" s="257" t="str">
        <f>"YTD "&amp;'Weekly Progress Report'!X61</f>
        <v>YTD LTI</v>
      </c>
      <c r="EH3" s="257" t="str">
        <f>"YTD "&amp;'Weekly Progress Report'!X62</f>
        <v>YTD MTC (Healed w/o Disability)</v>
      </c>
      <c r="EI3" s="257" t="str">
        <f>"YTD "&amp;'Weekly Progress Report'!X63</f>
        <v>YTD MTC (Healed w/ Disability)</v>
      </c>
      <c r="EJ3" s="257" t="str">
        <f>"YTD "&amp;'Weekly Progress Report'!X64</f>
        <v>YTD Near Miss</v>
      </c>
      <c r="EK3" s="257" t="str">
        <f>"YTD "&amp;'Weekly Progress Report'!X65</f>
        <v>YTD First Aid Cases</v>
      </c>
      <c r="EL3" s="257" t="str">
        <f>"YTD "&amp;'Weekly Progress Report'!X66</f>
        <v>YTD Fatality</v>
      </c>
      <c r="EM3" s="257" t="str">
        <f>"YTD "&amp;'Weekly Progress Report'!X67</f>
        <v>YTD Fire Incident Cases</v>
      </c>
      <c r="EN3" s="257" t="str">
        <f>"YTD "&amp;'Weekly Progress Report'!X68</f>
        <v>YTD Vehicle Incident</v>
      </c>
      <c r="EO3" s="257" t="str">
        <f>"YTD "&amp;'Weekly Progress Report'!X69</f>
        <v>YTD Property Damages</v>
      </c>
      <c r="EP3" s="257" t="str">
        <f>"YTD "&amp;'Weekly Progress Report'!X70</f>
        <v xml:space="preserve">YTD Induction Training </v>
      </c>
      <c r="EQ3" s="257" t="str">
        <f>"YTD "&amp;'Weekly Progress Report'!X71</f>
        <v>YTD No.of Internal Training</v>
      </c>
      <c r="ER3" s="257" t="str">
        <f>"YTD "&amp;'Weekly Progress Report'!X72</f>
        <v>YTD No.of Internal Audit</v>
      </c>
      <c r="ES3" s="257" t="str">
        <f>"YTD "&amp;'Weekly Progress Report'!X73</f>
        <v>YTD No. of Toolbox Talks</v>
      </c>
      <c r="ET3" s="257" t="str">
        <f>"YTD "&amp;'Weekly Progress Report'!X74</f>
        <v>YTD Safety Awards/Incentives</v>
      </c>
      <c r="EU3" s="257" t="str">
        <f>"Cum "&amp;'Weekly Progress Report'!X59</f>
        <v>Cum Total Hours Worked</v>
      </c>
      <c r="EV3" s="257" t="str">
        <f>"Cum "&amp;'Weekly Progress Report'!X60</f>
        <v>Cum Safe Hours Worked</v>
      </c>
      <c r="EW3" s="257" t="str">
        <f>"Cum "&amp;'Weekly Progress Report'!X61</f>
        <v>Cum LTI</v>
      </c>
      <c r="EX3" s="257" t="str">
        <f>"Cum "&amp;'Weekly Progress Report'!X62</f>
        <v>Cum MTC (Healed w/o Disability)</v>
      </c>
      <c r="EY3" s="257" t="str">
        <f>"Cum "&amp;'Weekly Progress Report'!X63</f>
        <v>Cum MTC (Healed w/ Disability)</v>
      </c>
      <c r="EZ3" s="257" t="str">
        <f>"Cum "&amp;'Weekly Progress Report'!X64</f>
        <v>Cum Near Miss</v>
      </c>
      <c r="FA3" s="257" t="str">
        <f>"Cum "&amp;'Weekly Progress Report'!X65</f>
        <v>Cum First Aid Cases</v>
      </c>
      <c r="FB3" s="257" t="str">
        <f>"Cum "&amp;'Weekly Progress Report'!X66</f>
        <v>Cum Fatality</v>
      </c>
      <c r="FC3" s="257" t="str">
        <f>"Cum "&amp;'Weekly Progress Report'!X67</f>
        <v>Cum Fire Incident Cases</v>
      </c>
      <c r="FD3" s="257" t="str">
        <f>"Cum "&amp;'Weekly Progress Report'!X68</f>
        <v>Cum Vehicle Incident</v>
      </c>
      <c r="FE3" s="257" t="str">
        <f>"Cum "&amp;'Weekly Progress Report'!X69</f>
        <v>Cum Property Damages</v>
      </c>
      <c r="FF3" s="257" t="str">
        <f>"Cum "&amp;'Weekly Progress Report'!X70</f>
        <v xml:space="preserve">Cum Induction Training </v>
      </c>
      <c r="FG3" s="257" t="str">
        <f>"Cum "&amp;'Weekly Progress Report'!X71</f>
        <v>Cum No.of Internal Training</v>
      </c>
      <c r="FH3" s="257" t="str">
        <f>"Cum "&amp;'Weekly Progress Report'!X72</f>
        <v>Cum No.of Internal Audit</v>
      </c>
      <c r="FI3" s="257" t="str">
        <f>"Cum "&amp;'Weekly Progress Report'!X73</f>
        <v>Cum No. of Toolbox Talks</v>
      </c>
      <c r="FJ3" s="260" t="str">
        <f>"Cum "&amp;'Weekly Progress Report'!X74</f>
        <v>Cum Safety Awards/Incentives</v>
      </c>
      <c r="FK3" s="259" t="str">
        <f>'Weekly Progress Report'!A86</f>
        <v>Total Act.</v>
      </c>
      <c r="FL3" s="257" t="str">
        <f>'Weekly Progress Report'!B86</f>
        <v>Not Started</v>
      </c>
      <c r="FM3" s="257" t="str">
        <f>'Weekly Progress Report'!C86</f>
        <v>In Progress</v>
      </c>
      <c r="FN3" s="257" t="str">
        <f>'Weekly Progress Report'!D86</f>
        <v>Completed</v>
      </c>
      <c r="FO3" s="257" t="s">
        <v>720</v>
      </c>
      <c r="FP3" s="257" t="s">
        <v>721</v>
      </c>
      <c r="FQ3" s="257" t="s">
        <v>722</v>
      </c>
      <c r="FR3" s="260" t="s">
        <v>723</v>
      </c>
      <c r="FS3" s="259">
        <f>'Weekly Progress Report'!B94</f>
        <v>0</v>
      </c>
      <c r="FT3" s="257">
        <f>'Weekly Progress Report'!D94</f>
        <v>0</v>
      </c>
      <c r="FU3" s="257">
        <f>'Weekly Progress Report'!F94</f>
        <v>0</v>
      </c>
      <c r="FV3" s="257">
        <f>'Weekly Progress Report'!H94</f>
        <v>0</v>
      </c>
      <c r="FW3" s="257">
        <f>'Weekly Progress Report'!J94</f>
        <v>0</v>
      </c>
      <c r="FX3" s="257">
        <f>'Weekly Progress Report'!L94</f>
        <v>0</v>
      </c>
      <c r="FY3" s="257">
        <f>'Weekly Progress Report'!N94</f>
        <v>0</v>
      </c>
      <c r="FZ3" s="257">
        <f>'Weekly Progress Report'!O94</f>
        <v>0</v>
      </c>
      <c r="GA3" s="260">
        <f>'Weekly Progress Report'!P94</f>
        <v>0</v>
      </c>
    </row>
    <row r="4" spans="1:183" s="42" customFormat="1" ht="36" customHeight="1" thickBot="1">
      <c r="A4" s="264">
        <f>'Weekly Progress Report'!AG1</f>
        <v>46308</v>
      </c>
      <c r="B4" s="42" t="str">
        <f>'Weekly Progress Report'!B3</f>
        <v>Construction of Industrial Units for Artisans in Najran</v>
      </c>
      <c r="C4" s="42" t="str">
        <f>'Weekly Progress Report'!B4</f>
        <v>NJR1-05-005</v>
      </c>
      <c r="D4" s="42" t="str">
        <f>'Weekly Progress Report'!B5</f>
        <v>Labenat Al Bena</v>
      </c>
      <c r="E4" s="42" t="str">
        <f>'Weekly Progress Report'!B6</f>
        <v>EGIS</v>
      </c>
      <c r="F4" s="42" t="str">
        <f>'Weekly Progress Report'!E4</f>
        <v>Construction</v>
      </c>
      <c r="G4" s="42" t="str">
        <f>'Weekly Progress Report'!E5</f>
        <v>Active</v>
      </c>
      <c r="H4" s="42" t="str">
        <f>'Weekly Progress Report'!E6</f>
        <v>Eng. Ahmed Kotbi</v>
      </c>
      <c r="I4" s="265" t="str">
        <f>'Weekly Progress Report'!AA3</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J4" s="266">
        <f>'Weekly Progress Report'!H3</f>
        <v>46047</v>
      </c>
      <c r="K4" s="267">
        <f>'Weekly Progress Report'!H4</f>
        <v>46065</v>
      </c>
      <c r="L4" s="267">
        <f>'Weekly Progress Report'!H5</f>
        <v>46084</v>
      </c>
      <c r="M4" s="267">
        <f>'Weekly Progress Report'!H6</f>
        <v>46389</v>
      </c>
      <c r="N4" s="267">
        <f>'Weekly Progress Report'!$J$3</f>
        <v>46047</v>
      </c>
      <c r="O4" s="267">
        <f>'Weekly Progress Report'!$J$4</f>
        <v>46065</v>
      </c>
      <c r="P4" s="267">
        <f>'Weekly Progress Report'!$J$5</f>
        <v>46084</v>
      </c>
      <c r="Q4" s="268">
        <f>'Weekly Progress Report'!$J$6</f>
        <v>46389</v>
      </c>
      <c r="R4" s="268">
        <f>'Weekly Progress Report'!$L$3</f>
        <v>46389</v>
      </c>
      <c r="S4" s="268">
        <f>'Weekly Progress Report'!$L$4</f>
        <v>46310</v>
      </c>
      <c r="T4" s="269">
        <f>'Weekly Progress Report'!$L$5</f>
        <v>46310</v>
      </c>
      <c r="U4" s="270">
        <f>'Weekly Progress Report'!$O$3</f>
        <v>9554134.0000000019</v>
      </c>
      <c r="V4" s="271">
        <f>'Weekly Progress Report'!$O$4</f>
        <v>9554134.0000000019</v>
      </c>
      <c r="W4" s="271">
        <f>'Weekly Progress Report'!$O$5</f>
        <v>9554134.0000000019</v>
      </c>
      <c r="X4" s="272">
        <f>'Weekly Progress Report'!$O$6</f>
        <v>0</v>
      </c>
      <c r="Y4" s="271">
        <f>'Weekly Progress Report'!$S$3</f>
        <v>0</v>
      </c>
      <c r="Z4" s="271">
        <f>'Weekly Progress Report'!$S$4</f>
        <v>7935744</v>
      </c>
      <c r="AA4" s="271">
        <f>'Weekly Progress Report'!$S$5</f>
        <v>-20000</v>
      </c>
      <c r="AB4" s="273">
        <f>'Weekly Progress Report'!$S$6</f>
        <v>9266829.6799999997</v>
      </c>
      <c r="AC4" s="274">
        <f>'Weekly Progress Report'!$J$27</f>
        <v>0.99999989533326616</v>
      </c>
      <c r="AD4" s="275">
        <f>'Weekly Progress Report'!$V$3</f>
        <v>0.75185056018682594</v>
      </c>
      <c r="AE4" s="275">
        <f>'Weekly Progress Report'!$V$4</f>
        <v>0.96947719175803893</v>
      </c>
      <c r="AF4" s="275">
        <f>'Weekly Progress Report'!$X$3</f>
        <v>0.7865743134807418</v>
      </c>
      <c r="AG4" s="275">
        <f>'Weekly Progress Report'!$X$4</f>
        <v>0.96524679029957206</v>
      </c>
      <c r="AH4" s="276">
        <f>'Weekly Progress Report'!$Z$3</f>
        <v>0.88775862068965494</v>
      </c>
      <c r="AI4" s="276">
        <f>'Weekly Progress Report'!$Z$5</f>
        <v>0.83</v>
      </c>
      <c r="AJ4" s="339">
        <f>'Weekly Progress Report'!$E$27</f>
        <v>381787</v>
      </c>
      <c r="AK4" s="339">
        <f>'Weekly Progress Report'!$F$27</f>
        <v>218625</v>
      </c>
      <c r="AL4" s="340">
        <f>AJ4/V4</f>
        <v>3.9960398294602101E-2</v>
      </c>
      <c r="AM4" s="340">
        <f>AK4/V4</f>
        <v>2.2882764675479741E-2</v>
      </c>
      <c r="AN4" s="275">
        <f>'Weekly Progress Report'!S27</f>
        <v>3.1469017475035665E-2</v>
      </c>
      <c r="AO4" s="277">
        <f>'Weekly Progress Report'!T27</f>
        <v>7.9315263908701777E-3</v>
      </c>
      <c r="AP4" s="278">
        <f>'Weekly Progress Report'!C64</f>
        <v>93</v>
      </c>
      <c r="AQ4" s="276">
        <f>'Weekly Progress Report'!I64</f>
        <v>0</v>
      </c>
      <c r="AR4" s="276">
        <f>'Weekly Progress Report'!J64</f>
        <v>0</v>
      </c>
      <c r="AS4" s="279">
        <f>'Weekly Progress Report'!K64</f>
        <v>93</v>
      </c>
      <c r="AT4" s="278">
        <f>'Weekly Progress Report'!C73</f>
        <v>95</v>
      </c>
      <c r="AU4" s="276">
        <f>'Weekly Progress Report'!J73</f>
        <v>0</v>
      </c>
      <c r="AV4" s="279">
        <f>'Weekly Progress Report'!K73</f>
        <v>95</v>
      </c>
      <c r="AW4" s="278">
        <f>'Weekly Progress Report'!C82</f>
        <v>95</v>
      </c>
      <c r="AX4" s="276">
        <f>'Weekly Progress Report'!D82</f>
        <v>95</v>
      </c>
      <c r="AY4" s="276">
        <f>'Weekly Progress Report'!E82</f>
        <v>95</v>
      </c>
      <c r="AZ4" s="276">
        <f>'Weekly Progress Report'!F82</f>
        <v>0</v>
      </c>
      <c r="BA4" s="276">
        <f>'Weekly Progress Report'!G82</f>
        <v>95</v>
      </c>
      <c r="BB4" s="276">
        <f>'Weekly Progress Report'!H82</f>
        <v>0</v>
      </c>
      <c r="BC4" s="269">
        <f>'Weekly Progress Report'!I82</f>
        <v>46274</v>
      </c>
      <c r="BD4" s="278">
        <f>'Weekly Progress Report'!N60</f>
        <v>17</v>
      </c>
      <c r="BE4" s="276">
        <f>'Weekly Progress Report'!O60</f>
        <v>17</v>
      </c>
      <c r="BF4" s="276">
        <f>'Weekly Progress Report'!P60</f>
        <v>0</v>
      </c>
      <c r="BG4" s="276">
        <f>'Weekly Progress Report'!Q60</f>
        <v>3</v>
      </c>
      <c r="BH4" s="276">
        <f>'Weekly Progress Report'!N61</f>
        <v>18</v>
      </c>
      <c r="BI4" s="276">
        <f>'Weekly Progress Report'!O61</f>
        <v>18</v>
      </c>
      <c r="BJ4" s="276">
        <f>'Weekly Progress Report'!P61</f>
        <v>0</v>
      </c>
      <c r="BK4" s="276">
        <f>'Weekly Progress Report'!Q61</f>
        <v>3</v>
      </c>
      <c r="BL4" s="276">
        <f>'Weekly Progress Report'!N62</f>
        <v>64</v>
      </c>
      <c r="BM4" s="276">
        <f>'Weekly Progress Report'!O62</f>
        <v>64</v>
      </c>
      <c r="BN4" s="276">
        <f>'Weekly Progress Report'!P62</f>
        <v>0</v>
      </c>
      <c r="BO4" s="276">
        <f>'Weekly Progress Report'!Q62</f>
        <v>3</v>
      </c>
      <c r="BP4" s="276">
        <f>'Weekly Progress Report'!N63</f>
        <v>407</v>
      </c>
      <c r="BQ4" s="276">
        <f>'Weekly Progress Report'!O63</f>
        <v>407</v>
      </c>
      <c r="BR4" s="276">
        <f>'Weekly Progress Report'!P63</f>
        <v>0</v>
      </c>
      <c r="BS4" s="279">
        <f>'Weekly Progress Report'!Q63</f>
        <v>3</v>
      </c>
      <c r="BT4" s="280">
        <f>'Weekly Progress Report'!O65</f>
        <v>46134</v>
      </c>
      <c r="BU4" s="281">
        <f>'Weekly Progress Report'!O66</f>
        <v>46134</v>
      </c>
      <c r="BV4" s="281">
        <f>'Weekly Progress Report'!O67</f>
        <v>46130</v>
      </c>
      <c r="BW4" s="281">
        <f>'Weekly Progress Report'!O68</f>
        <v>46130</v>
      </c>
      <c r="BX4" s="281">
        <f>'Weekly Progress Report'!O69</f>
        <v>46114</v>
      </c>
      <c r="BY4" s="281">
        <f>'Weekly Progress Report'!U65</f>
        <v>46113</v>
      </c>
      <c r="BZ4" s="276">
        <f>'Weekly Progress Report'!U66</f>
        <v>0</v>
      </c>
      <c r="CA4" s="281">
        <f>'Weekly Progress Report'!U67</f>
        <v>46113</v>
      </c>
      <c r="CB4" s="281" t="str">
        <f>'Weekly Progress Report'!U68</f>
        <v>N/A</v>
      </c>
      <c r="CC4" s="279">
        <f>'Weekly Progress Report'!U69</f>
        <v>0</v>
      </c>
      <c r="CD4" s="270">
        <f>'Weekly Progress Report'!N71</f>
        <v>6</v>
      </c>
      <c r="CE4" s="271">
        <f>'Weekly Progress Report'!N72</f>
        <v>6</v>
      </c>
      <c r="CF4" s="271">
        <f>'Weekly Progress Report'!N73</f>
        <v>4</v>
      </c>
      <c r="CG4" s="271">
        <f>'Weekly Progress Report'!N74</f>
        <v>2</v>
      </c>
      <c r="CH4" s="271">
        <f>'Weekly Progress Report'!N75</f>
        <v>0</v>
      </c>
      <c r="CI4" s="271">
        <f>'Weekly Progress Report'!N76</f>
        <v>0</v>
      </c>
      <c r="CJ4" s="271">
        <f>'Weekly Progress Report'!N77</f>
        <v>2.0933346758586382E-3</v>
      </c>
      <c r="CK4" s="282">
        <f>'Weekly Progress Report'!R71</f>
        <v>7935744</v>
      </c>
      <c r="CL4" s="282">
        <f>'Weekly Progress Report'!R72</f>
        <v>7935744</v>
      </c>
      <c r="CM4" s="282">
        <f>'Weekly Progress Report'!R73</f>
        <v>4460610</v>
      </c>
      <c r="CN4" s="283">
        <f>'Weekly Progress Report'!R74</f>
        <v>46295</v>
      </c>
      <c r="CO4" s="282">
        <f>'Weekly Progress Report'!R75</f>
        <v>0</v>
      </c>
      <c r="CP4" s="282">
        <f>'Weekly Progress Report'!R76</f>
        <v>0</v>
      </c>
      <c r="CQ4" s="284">
        <f>'Weekly Progress Report'!R77</f>
        <v>-20000</v>
      </c>
      <c r="CR4" s="285">
        <f>'Weekly Progress Report'!L81</f>
        <v>13</v>
      </c>
      <c r="CS4" s="276">
        <f>'Weekly Progress Report'!M81</f>
        <v>14</v>
      </c>
      <c r="CT4" s="276">
        <f>'Weekly Progress Report'!O81</f>
        <v>0</v>
      </c>
      <c r="CU4" s="286">
        <f>'Weekly Progress Report'!P81</f>
        <v>119</v>
      </c>
      <c r="CV4" s="276">
        <f>'Weekly Progress Report'!Q81</f>
        <v>21</v>
      </c>
      <c r="CW4" s="276">
        <f>'Weekly Progress Report'!T91</f>
        <v>34</v>
      </c>
      <c r="CX4" s="279">
        <f>'Weekly Progress Report'!U91</f>
        <v>8</v>
      </c>
      <c r="CY4" s="278">
        <f>'Weekly Progress Report'!Z59</f>
        <v>1920</v>
      </c>
      <c r="CZ4" s="276">
        <f>'Weekly Progress Report'!Z60</f>
        <v>2040</v>
      </c>
      <c r="DA4" s="276">
        <f>'Weekly Progress Report'!Z61</f>
        <v>0</v>
      </c>
      <c r="DB4" s="276">
        <f>'Weekly Progress Report'!Z62</f>
        <v>0</v>
      </c>
      <c r="DC4" s="276">
        <f>'Weekly Progress Report'!Z63</f>
        <v>0</v>
      </c>
      <c r="DD4" s="276">
        <f>'Weekly Progress Report'!Z64</f>
        <v>0</v>
      </c>
      <c r="DE4" s="276">
        <f>'Weekly Progress Report'!Z65</f>
        <v>0</v>
      </c>
      <c r="DF4" s="276">
        <f>'Weekly Progress Report'!Z66</f>
        <v>0</v>
      </c>
      <c r="DG4" s="276">
        <f>'Weekly Progress Report'!Z67</f>
        <v>0</v>
      </c>
      <c r="DH4" s="276">
        <f>'Weekly Progress Report'!Z68</f>
        <v>0</v>
      </c>
      <c r="DI4" s="276">
        <f>'Weekly Progress Report'!Z69</f>
        <v>0</v>
      </c>
      <c r="DJ4" s="276" t="str">
        <f>'Weekly Progress Report'!Z70</f>
        <v>1</v>
      </c>
      <c r="DK4" s="276" t="str">
        <f>'Weekly Progress Report'!Z71</f>
        <v>0</v>
      </c>
      <c r="DL4" s="276" t="str">
        <f>'Weekly Progress Report'!Z72</f>
        <v>0</v>
      </c>
      <c r="DM4" s="276">
        <f>'Weekly Progress Report'!Z73</f>
        <v>1</v>
      </c>
      <c r="DN4" s="276" t="str">
        <f>'Weekly Progress Report'!Z74</f>
        <v>1</v>
      </c>
      <c r="DO4" s="276">
        <f>'Weekly Progress Report'!AB59</f>
        <v>3960</v>
      </c>
      <c r="DP4" s="276">
        <f>'Weekly Progress Report'!AB60</f>
        <v>3960</v>
      </c>
      <c r="DQ4" s="276">
        <f>'Weekly Progress Report'!AB61</f>
        <v>0</v>
      </c>
      <c r="DR4" s="276">
        <f>'Weekly Progress Report'!AB62</f>
        <v>0</v>
      </c>
      <c r="DS4" s="276">
        <f>'Weekly Progress Report'!AB63</f>
        <v>0</v>
      </c>
      <c r="DT4" s="276">
        <f>'Weekly Progress Report'!AB64</f>
        <v>0</v>
      </c>
      <c r="DU4" s="276">
        <f>'Weekly Progress Report'!AB65</f>
        <v>0</v>
      </c>
      <c r="DV4" s="276">
        <f>'Weekly Progress Report'!AB66</f>
        <v>0</v>
      </c>
      <c r="DW4" s="276">
        <f>'Weekly Progress Report'!AB67</f>
        <v>0</v>
      </c>
      <c r="DX4" s="276">
        <f>'Weekly Progress Report'!AB68</f>
        <v>0</v>
      </c>
      <c r="DY4" s="276">
        <f>'Weekly Progress Report'!AB69</f>
        <v>0</v>
      </c>
      <c r="DZ4" s="276" t="str">
        <f>'Weekly Progress Report'!AB70</f>
        <v>1</v>
      </c>
      <c r="EA4" s="276" t="str">
        <f>'Weekly Progress Report'!AB71</f>
        <v>0</v>
      </c>
      <c r="EB4" s="276" t="str">
        <f>'Weekly Progress Report'!AB72</f>
        <v>0</v>
      </c>
      <c r="EC4" s="276" t="str">
        <f>'Weekly Progress Report'!AB73</f>
        <v>2</v>
      </c>
      <c r="ED4" s="276" t="str">
        <f>'Weekly Progress Report'!AB74</f>
        <v>1</v>
      </c>
      <c r="EE4" s="276">
        <f>'Weekly Progress Report'!AC59</f>
        <v>82166</v>
      </c>
      <c r="EF4" s="276">
        <f>'Weekly Progress Report'!AC60</f>
        <v>82166</v>
      </c>
      <c r="EG4" s="276">
        <f>'Weekly Progress Report'!AC61</f>
        <v>0</v>
      </c>
      <c r="EH4" s="276">
        <f>'Weekly Progress Report'!AC62</f>
        <v>0</v>
      </c>
      <c r="EI4" s="276">
        <f>'Weekly Progress Report'!AC63</f>
        <v>0</v>
      </c>
      <c r="EJ4" s="276">
        <f>'Weekly Progress Report'!AC64</f>
        <v>2</v>
      </c>
      <c r="EK4" s="276">
        <f>'Weekly Progress Report'!AC65</f>
        <v>1</v>
      </c>
      <c r="EL4" s="276">
        <f>'Weekly Progress Report'!AC66</f>
        <v>0</v>
      </c>
      <c r="EM4" s="276">
        <f>'Weekly Progress Report'!AC67</f>
        <v>1</v>
      </c>
      <c r="EN4" s="276">
        <f>'Weekly Progress Report'!AC68</f>
        <v>0</v>
      </c>
      <c r="EO4" s="276">
        <f>'Weekly Progress Report'!AC69</f>
        <v>0</v>
      </c>
      <c r="EP4" s="276" t="str">
        <f>'Weekly Progress Report'!AC70</f>
        <v>49</v>
      </c>
      <c r="EQ4" s="276" t="str">
        <f>'Weekly Progress Report'!AC71</f>
        <v>4</v>
      </c>
      <c r="ER4" s="276" t="str">
        <f>'Weekly Progress Report'!AC72</f>
        <v>1</v>
      </c>
      <c r="ES4" s="276" t="str">
        <f>'Weekly Progress Report'!AC73</f>
        <v>27</v>
      </c>
      <c r="ET4" s="276" t="str">
        <f>'Weekly Progress Report'!AC74</f>
        <v>3</v>
      </c>
      <c r="EU4" s="276">
        <f>'Weekly Progress Report'!AD59</f>
        <v>82166</v>
      </c>
      <c r="EV4" s="276">
        <f>'Weekly Progress Report'!AD60</f>
        <v>82166</v>
      </c>
      <c r="EW4" s="276">
        <f>'Weekly Progress Report'!AD61</f>
        <v>0</v>
      </c>
      <c r="EX4" s="276">
        <f>'Weekly Progress Report'!AD62</f>
        <v>0</v>
      </c>
      <c r="EY4" s="276">
        <f>'Weekly Progress Report'!AD63</f>
        <v>0</v>
      </c>
      <c r="EZ4" s="276">
        <f>'Weekly Progress Report'!AD64</f>
        <v>2</v>
      </c>
      <c r="FA4" s="276">
        <f>'Weekly Progress Report'!AD65</f>
        <v>1</v>
      </c>
      <c r="FB4" s="276">
        <f>'Weekly Progress Report'!AD66</f>
        <v>0</v>
      </c>
      <c r="FC4" s="276">
        <f>'Weekly Progress Report'!AD67</f>
        <v>1</v>
      </c>
      <c r="FD4" s="276">
        <f>'Weekly Progress Report'!AD68</f>
        <v>0</v>
      </c>
      <c r="FE4" s="276">
        <f>'Weekly Progress Report'!AD69</f>
        <v>0</v>
      </c>
      <c r="FF4" s="276" t="str">
        <f>'Weekly Progress Report'!AD70</f>
        <v>49</v>
      </c>
      <c r="FG4" s="276" t="str">
        <f>'Weekly Progress Report'!AD71</f>
        <v>4</v>
      </c>
      <c r="FH4" s="276" t="str">
        <f>'Weekly Progress Report'!AD72</f>
        <v>1</v>
      </c>
      <c r="FI4" s="276" t="str">
        <f>'Weekly Progress Report'!AD73</f>
        <v>27</v>
      </c>
      <c r="FJ4" s="279" t="str">
        <f>'Weekly Progress Report'!AD74</f>
        <v>3</v>
      </c>
      <c r="FK4" s="287">
        <f>'Weekly Progress Report'!A87</f>
        <v>1462</v>
      </c>
      <c r="FL4" s="272">
        <f>'Weekly Progress Report'!B87</f>
        <v>22</v>
      </c>
      <c r="FM4" s="272">
        <f>'Weekly Progress Report'!C87</f>
        <v>30</v>
      </c>
      <c r="FN4" s="272">
        <f>'Weekly Progress Report'!D87</f>
        <v>1410</v>
      </c>
      <c r="FO4" s="276">
        <f>'Weekly Progress Report'!A91</f>
        <v>0</v>
      </c>
      <c r="FP4" s="276">
        <f>'Weekly Progress Report'!B91</f>
        <v>0</v>
      </c>
      <c r="FQ4" s="276">
        <f>'Weekly Progress Report'!H91</f>
        <v>13</v>
      </c>
      <c r="FR4" s="279">
        <f>'Weekly Progress Report'!I91</f>
        <v>9</v>
      </c>
      <c r="FS4" s="280">
        <f>'Weekly Progress Report'!B99</f>
        <v>0</v>
      </c>
      <c r="FT4" s="281">
        <f>'Weekly Progress Report'!D99</f>
        <v>0</v>
      </c>
      <c r="FU4" s="281">
        <f>'Weekly Progress Report'!F99</f>
        <v>0</v>
      </c>
      <c r="FV4" s="281">
        <f>'Weekly Progress Report'!H99</f>
        <v>0</v>
      </c>
      <c r="FW4" s="281">
        <f>'Weekly Progress Report'!J99</f>
        <v>0</v>
      </c>
      <c r="FX4" s="281">
        <f>'Weekly Progress Report'!L99</f>
        <v>0</v>
      </c>
      <c r="FY4" s="288">
        <f>'Weekly Progress Report'!N99</f>
        <v>0</v>
      </c>
      <c r="FZ4" s="276">
        <f>'Weekly Progress Report'!O99</f>
        <v>0</v>
      </c>
      <c r="GA4" s="279">
        <f>'Weekly Progress Report'!P99</f>
        <v>0</v>
      </c>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41"/>
  <sheetViews>
    <sheetView view="pageBreakPreview" topLeftCell="F55" zoomScale="55" zoomScaleNormal="55" zoomScaleSheetLayoutView="55" workbookViewId="0">
      <selection activeCell="L78" sqref="L77:V78"/>
    </sheetView>
  </sheetViews>
  <sheetFormatPr defaultColWidth="9.109375" defaultRowHeight="15.6" outlineLevelRow="1"/>
  <cols>
    <col min="1" max="1" width="23" style="392" customWidth="1"/>
    <col min="2" max="2" width="12.5546875" style="392" customWidth="1"/>
    <col min="3" max="3" width="16.44140625" style="392" customWidth="1"/>
    <col min="4" max="6" width="12.5546875" style="392" customWidth="1"/>
    <col min="7" max="7" width="13.44140625" style="392" bestFit="1" customWidth="1"/>
    <col min="8" max="8" width="17.109375" style="392" customWidth="1"/>
    <col min="9" max="9" width="14.88671875" style="392" customWidth="1"/>
    <col min="10" max="10" width="14.6640625" style="392" customWidth="1"/>
    <col min="11" max="11" width="12.5546875" style="392" customWidth="1"/>
    <col min="12" max="12" width="15.109375" style="392" customWidth="1"/>
    <col min="13" max="13" width="12.5546875" style="392" customWidth="1"/>
    <col min="14" max="14" width="14.5546875" style="392" customWidth="1"/>
    <col min="15" max="16" width="12.5546875" style="392" customWidth="1"/>
    <col min="17" max="17" width="13.88671875" style="392" customWidth="1"/>
    <col min="18" max="26" width="12.5546875" style="392" customWidth="1"/>
    <col min="27" max="27" width="10.44140625" style="392" customWidth="1"/>
    <col min="28" max="29" width="19.5546875" style="392" customWidth="1"/>
    <col min="30" max="31" width="17" style="392" customWidth="1"/>
    <col min="32" max="33" width="17.44140625" style="392" customWidth="1"/>
    <col min="34" max="38" width="12.5546875" style="392" customWidth="1"/>
    <col min="39" max="39" width="9.5546875" style="392" bestFit="1" customWidth="1"/>
    <col min="40" max="40" width="18.109375" style="392" customWidth="1"/>
    <col min="41" max="41" width="13.5546875" style="392" customWidth="1"/>
    <col min="42" max="43" width="12.109375" style="392" bestFit="1" customWidth="1"/>
    <col min="44" max="44" width="11.5546875" style="392" bestFit="1" customWidth="1"/>
    <col min="45" max="45" width="11.109375" style="392" bestFit="1" customWidth="1"/>
    <col min="46" max="46" width="6.44140625" style="392" customWidth="1"/>
    <col min="47" max="47" width="10" style="392" bestFit="1" customWidth="1"/>
    <col min="48" max="48" width="12.109375" style="392" bestFit="1" customWidth="1"/>
    <col min="49" max="49" width="11.5546875" style="392" bestFit="1" customWidth="1"/>
    <col min="50" max="50" width="11.44140625" style="392" bestFit="1" customWidth="1"/>
    <col min="51" max="51" width="10.44140625" style="392" bestFit="1" customWidth="1"/>
    <col min="52" max="52" width="11.5546875" style="392" bestFit="1" customWidth="1"/>
    <col min="53" max="53" width="9.44140625" style="392" bestFit="1" customWidth="1"/>
    <col min="54" max="215" width="9.109375" style="392"/>
    <col min="216" max="216" width="9.109375" style="392" customWidth="1"/>
    <col min="217" max="16384" width="9.109375" style="392"/>
  </cols>
  <sheetData>
    <row r="1" spans="1:48" ht="33" customHeight="1" thickBot="1">
      <c r="A1" s="1247" t="s">
        <v>891</v>
      </c>
      <c r="B1" s="1248"/>
      <c r="C1" s="1248"/>
      <c r="D1" s="1248"/>
      <c r="E1" s="1248"/>
      <c r="F1" s="1248"/>
      <c r="G1" s="1248"/>
      <c r="H1" s="1248"/>
      <c r="I1" s="1248"/>
      <c r="J1" s="456"/>
      <c r="K1" s="456"/>
      <c r="L1" s="456"/>
      <c r="M1" s="456"/>
      <c r="N1" s="456"/>
      <c r="O1" s="457"/>
      <c r="P1" s="457"/>
      <c r="Q1" s="457"/>
      <c r="R1" s="457"/>
      <c r="S1" s="457"/>
      <c r="T1" s="457"/>
      <c r="U1" s="457"/>
      <c r="V1" s="457"/>
      <c r="W1" s="457"/>
      <c r="X1" s="457"/>
      <c r="Y1" s="458"/>
      <c r="Z1" s="457"/>
      <c r="AA1" s="459"/>
      <c r="AB1" s="459"/>
      <c r="AC1" s="459"/>
      <c r="AD1" s="459"/>
      <c r="AE1" s="459"/>
      <c r="AF1" s="460" t="s">
        <v>204</v>
      </c>
      <c r="AG1" s="461">
        <f>'General Information'!L1</f>
        <v>46308</v>
      </c>
      <c r="AH1" s="462"/>
      <c r="AJ1"/>
      <c r="AK1"/>
    </row>
    <row r="2" spans="1:48" s="474" customFormat="1" ht="20.100000000000001" customHeight="1" thickBot="1">
      <c r="A2" s="463" t="s">
        <v>183</v>
      </c>
      <c r="B2" s="464"/>
      <c r="C2" s="464"/>
      <c r="D2" s="464"/>
      <c r="E2" s="464"/>
      <c r="F2" s="465"/>
      <c r="G2" s="466" t="s">
        <v>185</v>
      </c>
      <c r="H2" s="467"/>
      <c r="I2" s="467"/>
      <c r="J2" s="467"/>
      <c r="K2" s="467"/>
      <c r="L2" s="468"/>
      <c r="M2" s="469" t="s">
        <v>449</v>
      </c>
      <c r="N2" s="470"/>
      <c r="O2" s="467"/>
      <c r="P2" s="467"/>
      <c r="Q2" s="470"/>
      <c r="R2" s="470"/>
      <c r="S2" s="467"/>
      <c r="T2" s="468"/>
      <c r="U2" s="469" t="s">
        <v>203</v>
      </c>
      <c r="V2" s="470"/>
      <c r="W2" s="470"/>
      <c r="X2" s="470"/>
      <c r="Y2" s="470"/>
      <c r="Z2" s="470"/>
      <c r="AA2" s="357" t="s">
        <v>442</v>
      </c>
      <c r="AB2" s="471"/>
      <c r="AC2" s="471"/>
      <c r="AD2" s="472"/>
      <c r="AE2" s="471"/>
      <c r="AF2" s="471"/>
      <c r="AG2" s="471"/>
      <c r="AH2" s="473"/>
      <c r="AJ2"/>
      <c r="AK2"/>
    </row>
    <row r="3" spans="1:48" ht="30" customHeight="1" thickTop="1" thickBot="1">
      <c r="A3" s="290" t="s">
        <v>140</v>
      </c>
      <c r="B3" s="475" t="str">
        <f>'General Information'!C3</f>
        <v>Construction of Industrial Units for Artisans in Najran</v>
      </c>
      <c r="C3" s="476"/>
      <c r="D3" s="477"/>
      <c r="E3" s="477"/>
      <c r="F3" s="478"/>
      <c r="G3" s="295" t="s">
        <v>422</v>
      </c>
      <c r="H3" s="479">
        <f>'General Information'!C12</f>
        <v>46047</v>
      </c>
      <c r="I3" s="299" t="s">
        <v>423</v>
      </c>
      <c r="J3" s="480">
        <f>'General Information'!C16</f>
        <v>46047</v>
      </c>
      <c r="K3" s="299" t="s">
        <v>424</v>
      </c>
      <c r="L3" s="481">
        <f>'General Information'!C20</f>
        <v>46389</v>
      </c>
      <c r="M3" s="1355" t="s">
        <v>195</v>
      </c>
      <c r="N3" s="1352"/>
      <c r="O3" s="1347">
        <f>'Invoice Log'!E3</f>
        <v>9554134.0000000019</v>
      </c>
      <c r="P3" s="1348"/>
      <c r="Q3" s="1351" t="s">
        <v>763</v>
      </c>
      <c r="R3" s="1352"/>
      <c r="S3" s="1341">
        <f>'Invoice Log'!I3</f>
        <v>0</v>
      </c>
      <c r="T3" s="1342" t="s">
        <v>10</v>
      </c>
      <c r="U3" s="303" t="s">
        <v>492</v>
      </c>
      <c r="V3" s="482">
        <f>K27</f>
        <v>0.75185056018682594</v>
      </c>
      <c r="W3" s="306" t="s">
        <v>493</v>
      </c>
      <c r="X3" s="482">
        <f>W27</f>
        <v>0.7865743134807418</v>
      </c>
      <c r="Y3" s="1274" t="s">
        <v>39</v>
      </c>
      <c r="Z3" s="483">
        <f>'Quality-Stat'!J43</f>
        <v>0.88775862068965494</v>
      </c>
      <c r="AA3" s="1356" t="str">
        <f>+Progress!B1</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AB3" s="1356"/>
      <c r="AC3" s="1356"/>
      <c r="AD3" s="1356"/>
      <c r="AE3" s="1356"/>
      <c r="AF3" s="1356"/>
      <c r="AG3" s="1356"/>
      <c r="AH3" s="1357"/>
      <c r="AJ3"/>
      <c r="AK3"/>
    </row>
    <row r="4" spans="1:48" ht="42" customHeight="1" thickBot="1">
      <c r="A4" s="290" t="s">
        <v>112</v>
      </c>
      <c r="B4" s="484" t="str">
        <f>'General Information'!C4</f>
        <v>NJR1-05-005</v>
      </c>
      <c r="C4" s="485"/>
      <c r="D4" s="292" t="s">
        <v>79</v>
      </c>
      <c r="E4" s="486" t="str">
        <f>'General Information'!C7</f>
        <v>Construction</v>
      </c>
      <c r="F4" s="487"/>
      <c r="G4" s="296" t="s">
        <v>425</v>
      </c>
      <c r="H4" s="488">
        <f>'General Information'!C13</f>
        <v>46065</v>
      </c>
      <c r="I4" s="300" t="s">
        <v>426</v>
      </c>
      <c r="J4" s="489">
        <f>'General Information'!C17</f>
        <v>46065</v>
      </c>
      <c r="K4" s="300" t="s">
        <v>427</v>
      </c>
      <c r="L4" s="490">
        <f>'General Information'!C21</f>
        <v>46310</v>
      </c>
      <c r="M4" s="1343" t="s">
        <v>196</v>
      </c>
      <c r="N4" s="1344"/>
      <c r="O4" s="1347">
        <f>'Invoice Log'!E4</f>
        <v>9554134.0000000019</v>
      </c>
      <c r="P4" s="1348" t="s">
        <v>10</v>
      </c>
      <c r="Q4" s="1353" t="s">
        <v>201</v>
      </c>
      <c r="R4" s="1344"/>
      <c r="S4" s="1341">
        <f>'Invoice Log'!I5</f>
        <v>7935744</v>
      </c>
      <c r="T4" s="1342"/>
      <c r="U4" s="304" t="s">
        <v>495</v>
      </c>
      <c r="V4" s="491">
        <f>L27</f>
        <v>0.96947719175803893</v>
      </c>
      <c r="W4" s="306" t="s">
        <v>494</v>
      </c>
      <c r="X4" s="491">
        <f>X27</f>
        <v>0.96524679029957206</v>
      </c>
      <c r="Y4" s="1275"/>
      <c r="Z4" s="492" t="str">
        <f>REPT("¢",IF(INT(+Z3*10)&gt;5,5,INT(+Z3*10)))&amp;REPT("£",IF(INT(+Z3*10)&gt;5,0,5-INT(+Z3*10)))&amp;CHAR(10)&amp;REPT("¢",+IF(INT(+Z3*10)&gt;5,-5+INT(+Z3*10),0))&amp;REPT("£",IF(INT(+Z3*10)&gt;5,10-INT(+Z3*10),5))</f>
        <v>¢¢¢¢¢
¢¢¢££</v>
      </c>
      <c r="AA4" s="1358"/>
      <c r="AB4" s="1358"/>
      <c r="AC4" s="1358"/>
      <c r="AD4" s="1358"/>
      <c r="AE4" s="1358"/>
      <c r="AF4" s="1358"/>
      <c r="AG4" s="1358"/>
      <c r="AH4" s="1359"/>
      <c r="AJ4"/>
      <c r="AK4"/>
    </row>
    <row r="5" spans="1:48" ht="30" customHeight="1" thickBot="1">
      <c r="A5" s="290" t="s">
        <v>21</v>
      </c>
      <c r="B5" s="484" t="str">
        <f>'General Information'!C5</f>
        <v>Labenat Al Bena</v>
      </c>
      <c r="C5" s="485"/>
      <c r="D5" s="293" t="s">
        <v>73</v>
      </c>
      <c r="E5" s="486" t="str">
        <f>'General Information'!C8</f>
        <v>Active</v>
      </c>
      <c r="F5" s="487"/>
      <c r="G5" s="297" t="s">
        <v>428</v>
      </c>
      <c r="H5" s="493">
        <f>'General Information'!C14</f>
        <v>46084</v>
      </c>
      <c r="I5" s="301" t="s">
        <v>429</v>
      </c>
      <c r="J5" s="494">
        <f>'General Information'!C18</f>
        <v>46084</v>
      </c>
      <c r="K5" s="301" t="s">
        <v>194</v>
      </c>
      <c r="L5" s="495">
        <f>'General Information'!C22</f>
        <v>46310</v>
      </c>
      <c r="M5" s="1343" t="s">
        <v>197</v>
      </c>
      <c r="N5" s="1344"/>
      <c r="O5" s="1347">
        <f>'Invoice Log'!E5</f>
        <v>9554134.0000000019</v>
      </c>
      <c r="P5" s="1348" t="e">
        <f>+#REF!+#REF!+O5</f>
        <v>#REF!</v>
      </c>
      <c r="Q5" s="1353" t="s">
        <v>762</v>
      </c>
      <c r="R5" s="1344"/>
      <c r="S5" s="1341">
        <f>'Invoice Log'!I6</f>
        <v>-20000</v>
      </c>
      <c r="T5" s="1342"/>
      <c r="U5" s="304" t="s">
        <v>30</v>
      </c>
      <c r="V5" s="977">
        <f>V4-V3</f>
        <v>0.21762663157121298</v>
      </c>
      <c r="W5" s="306" t="s">
        <v>30</v>
      </c>
      <c r="X5" s="977">
        <f>Y27</f>
        <v>0.17867247681883025</v>
      </c>
      <c r="Y5" s="1272" t="s">
        <v>750</v>
      </c>
      <c r="Z5" s="483">
        <f>HSE!AE6</f>
        <v>0.83</v>
      </c>
      <c r="AA5" s="1358"/>
      <c r="AB5" s="1358"/>
      <c r="AC5" s="1358"/>
      <c r="AD5" s="1358"/>
      <c r="AE5" s="1358"/>
      <c r="AF5" s="1358"/>
      <c r="AG5" s="1358"/>
      <c r="AH5" s="1359"/>
      <c r="AJ5"/>
      <c r="AK5"/>
    </row>
    <row r="6" spans="1:48" ht="30" customHeight="1" thickBot="1">
      <c r="A6" s="291" t="s">
        <v>184</v>
      </c>
      <c r="B6" s="496" t="str">
        <f>'General Information'!C6</f>
        <v>EGIS</v>
      </c>
      <c r="C6" s="497"/>
      <c r="D6" s="294" t="s">
        <v>446</v>
      </c>
      <c r="E6" s="498" t="str">
        <f>'General Information'!C9</f>
        <v>Eng. Ahmed Kotbi</v>
      </c>
      <c r="F6" s="499"/>
      <c r="G6" s="298" t="s">
        <v>187</v>
      </c>
      <c r="H6" s="500">
        <f>'General Information'!C15</f>
        <v>46389</v>
      </c>
      <c r="I6" s="302" t="s">
        <v>191</v>
      </c>
      <c r="J6" s="501">
        <f>'General Information'!C19</f>
        <v>46389</v>
      </c>
      <c r="K6" s="302" t="s">
        <v>30</v>
      </c>
      <c r="L6" s="502">
        <f>'General Information'!C23</f>
        <v>79</v>
      </c>
      <c r="M6" s="1345" t="s">
        <v>198</v>
      </c>
      <c r="N6" s="1346"/>
      <c r="O6" s="1349">
        <f>O4-O5</f>
        <v>0</v>
      </c>
      <c r="P6" s="1350"/>
      <c r="Q6" s="1354" t="s">
        <v>751</v>
      </c>
      <c r="R6" s="1346"/>
      <c r="S6" s="1341">
        <f>'FIR Summary'!H17</f>
        <v>9266829.6799999997</v>
      </c>
      <c r="T6" s="1342"/>
      <c r="U6" s="305" t="s">
        <v>34</v>
      </c>
      <c r="V6" s="875">
        <f>V4/V3</f>
        <v>1.2894546377901686</v>
      </c>
      <c r="W6" s="307" t="s">
        <v>34</v>
      </c>
      <c r="X6" s="875">
        <f>X4/X3</f>
        <v>1.2271526971535218</v>
      </c>
      <c r="Y6" s="1273"/>
      <c r="Z6" s="503" t="str">
        <f>REPT("¢",IF(INT(+Z5*10)&gt;5,5,INT(+Z5*10)))&amp;REPT("£",IF(INT(+Z5*10)&gt;5,0,5-INT(+Z5*10)))&amp;CHAR(10)&amp;REPT("¢",+IF(INT(+Z5*10)&gt;5,-5+INT(+Z5*10),0))&amp;REPT("£",IF(INT(+Z5*10)&gt;5,10-INT(+Z5*10),5))</f>
        <v>¢¢¢¢¢
¢¢¢££</v>
      </c>
      <c r="AA6" s="1360"/>
      <c r="AB6" s="1360"/>
      <c r="AC6" s="1360"/>
      <c r="AD6" s="1360"/>
      <c r="AE6" s="1360"/>
      <c r="AF6" s="1360"/>
      <c r="AG6" s="1360"/>
      <c r="AH6" s="1361"/>
      <c r="AJ6" s="2"/>
      <c r="AL6" s="2"/>
    </row>
    <row r="7" spans="1:48" customFormat="1" ht="5.4" customHeight="1" thickBot="1">
      <c r="A7" s="504"/>
      <c r="AH7" s="361"/>
    </row>
    <row r="8" spans="1:48" s="508" customFormat="1" ht="29.1" customHeight="1" thickBot="1">
      <c r="A8" s="505" t="s">
        <v>134</v>
      </c>
      <c r="B8" s="506"/>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7"/>
      <c r="AK8" s="509"/>
      <c r="AL8" s="510"/>
      <c r="AM8" s="510"/>
      <c r="AN8" s="510"/>
      <c r="AO8" s="510"/>
      <c r="AP8" s="510"/>
      <c r="AQ8" s="510"/>
      <c r="AR8" s="510"/>
      <c r="AS8" s="510"/>
      <c r="AT8" s="510"/>
      <c r="AU8" s="510"/>
    </row>
    <row r="9" spans="1:48" s="474" customFormat="1" ht="20.100000000000001" customHeight="1" thickBot="1">
      <c r="A9" s="156" t="s">
        <v>128</v>
      </c>
      <c r="B9" s="511"/>
      <c r="C9" s="359"/>
      <c r="D9" s="359"/>
      <c r="E9" s="356"/>
      <c r="F9" s="356"/>
      <c r="G9" s="356"/>
      <c r="H9" s="356"/>
      <c r="I9" s="356"/>
      <c r="J9" s="356"/>
      <c r="K9" s="356"/>
      <c r="L9" s="356"/>
      <c r="M9" s="356"/>
      <c r="N9" s="358"/>
      <c r="O9" s="1263" t="s">
        <v>129</v>
      </c>
      <c r="P9" s="1264"/>
      <c r="Q9" s="1264"/>
      <c r="R9" s="1264"/>
      <c r="S9" s="1264"/>
      <c r="T9" s="1264"/>
      <c r="U9" s="1264"/>
      <c r="V9" s="1264"/>
      <c r="W9" s="1264"/>
      <c r="X9" s="1264"/>
      <c r="Y9" s="1264"/>
      <c r="Z9" s="1264"/>
      <c r="AA9" s="356" t="s">
        <v>450</v>
      </c>
      <c r="AB9" s="356"/>
      <c r="AC9" s="356"/>
      <c r="AD9" s="356"/>
      <c r="AE9" s="356"/>
      <c r="AF9" s="356"/>
      <c r="AG9" s="356"/>
      <c r="AH9" s="512"/>
      <c r="AI9" s="513"/>
      <c r="AK9" s="514"/>
      <c r="AL9" s="514"/>
      <c r="AM9" s="514"/>
      <c r="AN9" s="514"/>
      <c r="AO9" s="514"/>
      <c r="AP9" s="514"/>
      <c r="AQ9" s="514"/>
      <c r="AR9" s="514"/>
      <c r="AS9" s="514"/>
      <c r="AT9" s="514"/>
      <c r="AU9" s="514"/>
    </row>
    <row r="10" spans="1:48" ht="20.100000000000001" customHeight="1" thickBot="1">
      <c r="A10" s="1278" t="s">
        <v>23</v>
      </c>
      <c r="B10" s="1279"/>
      <c r="C10" s="1293" t="s">
        <v>141</v>
      </c>
      <c r="D10" s="1286" t="s">
        <v>32</v>
      </c>
      <c r="E10" s="1265" t="s">
        <v>19</v>
      </c>
      <c r="F10" s="1266"/>
      <c r="G10" s="1265" t="s">
        <v>33</v>
      </c>
      <c r="H10" s="1265"/>
      <c r="I10" s="1265"/>
      <c r="J10" s="1265"/>
      <c r="K10" s="1265"/>
      <c r="L10" s="1265"/>
      <c r="M10" s="1265"/>
      <c r="N10" s="1266"/>
      <c r="O10" s="131" t="s">
        <v>654</v>
      </c>
      <c r="P10" s="1276" t="s">
        <v>32</v>
      </c>
      <c r="Q10" s="1290" t="s">
        <v>130</v>
      </c>
      <c r="R10" s="1291"/>
      <c r="S10" s="1291"/>
      <c r="T10" s="1292"/>
      <c r="U10" s="515" t="s">
        <v>131</v>
      </c>
      <c r="V10" s="516"/>
      <c r="W10" s="516"/>
      <c r="X10" s="516"/>
      <c r="Y10" s="516"/>
      <c r="Z10" s="517"/>
      <c r="AH10" s="518"/>
      <c r="AK10" s="519"/>
      <c r="AL10" s="519"/>
      <c r="AM10" s="519"/>
      <c r="AN10" s="519"/>
      <c r="AO10" s="519"/>
      <c r="AP10" s="519"/>
      <c r="AQ10" s="519"/>
      <c r="AR10" s="519"/>
      <c r="AS10" s="519"/>
      <c r="AT10" s="519"/>
      <c r="AU10" s="519"/>
    </row>
    <row r="11" spans="1:48" ht="29.4" thickBot="1">
      <c r="A11" s="1280"/>
      <c r="B11" s="1281"/>
      <c r="C11" s="1294"/>
      <c r="D11" s="1287"/>
      <c r="E11" s="520" t="s">
        <v>18</v>
      </c>
      <c r="F11" s="521" t="s">
        <v>25</v>
      </c>
      <c r="G11" s="520" t="s">
        <v>1429</v>
      </c>
      <c r="H11" s="522" t="s">
        <v>739</v>
      </c>
      <c r="I11" s="523" t="s">
        <v>25</v>
      </c>
      <c r="J11" s="523" t="s">
        <v>1428</v>
      </c>
      <c r="K11" s="522" t="s">
        <v>740</v>
      </c>
      <c r="L11" s="524" t="s">
        <v>119</v>
      </c>
      <c r="M11" s="523" t="s">
        <v>30</v>
      </c>
      <c r="N11" s="525" t="s">
        <v>34</v>
      </c>
      <c r="O11" s="526" t="s">
        <v>132</v>
      </c>
      <c r="P11" s="1277"/>
      <c r="Q11" s="523" t="s">
        <v>18</v>
      </c>
      <c r="R11" s="523" t="s">
        <v>25</v>
      </c>
      <c r="S11" s="523" t="s">
        <v>24</v>
      </c>
      <c r="T11" s="523" t="s">
        <v>119</v>
      </c>
      <c r="U11" s="523" t="s">
        <v>18</v>
      </c>
      <c r="V11" s="523" t="s">
        <v>25</v>
      </c>
      <c r="W11" s="523" t="s">
        <v>24</v>
      </c>
      <c r="X11" s="523" t="s">
        <v>119</v>
      </c>
      <c r="Y11" s="523" t="s">
        <v>30</v>
      </c>
      <c r="Z11" s="525" t="s">
        <v>34</v>
      </c>
      <c r="AH11" s="518"/>
      <c r="AL11" s="519"/>
      <c r="AM11" s="519"/>
      <c r="AN11" s="519"/>
      <c r="AO11" s="519"/>
      <c r="AP11" s="519"/>
      <c r="AQ11" s="519"/>
      <c r="AR11" s="519"/>
      <c r="AS11" s="519"/>
      <c r="AT11" s="519"/>
      <c r="AU11" s="519"/>
      <c r="AV11" s="519"/>
    </row>
    <row r="12" spans="1:48" s="1" customFormat="1" ht="15.75" customHeight="1">
      <c r="A12" s="1270" t="str">
        <f>+Progress!A7</f>
        <v xml:space="preserve">  MOBILIZATION</v>
      </c>
      <c r="B12" s="1271"/>
      <c r="C12" s="869">
        <f>+Progress!C7</f>
        <v>0</v>
      </c>
      <c r="D12" s="527">
        <f t="shared" ref="D12:D26" si="0">IF(ISBLANK(C12),"",C12/$C$27)</f>
        <v>0</v>
      </c>
      <c r="E12" s="528">
        <f>+Progress!E7</f>
        <v>0</v>
      </c>
      <c r="F12" s="529">
        <f>+Progress!F7</f>
        <v>0</v>
      </c>
      <c r="G12" s="530">
        <f>Progress!G7</f>
        <v>0</v>
      </c>
      <c r="H12" s="531">
        <f>+Progress!H7</f>
        <v>0</v>
      </c>
      <c r="I12" s="529">
        <f>+Progress!I7</f>
        <v>0</v>
      </c>
      <c r="J12" s="854">
        <f>IFERROR(IF(ISBLANK(G12),"",G12/C12),0)</f>
        <v>0</v>
      </c>
      <c r="K12" s="532">
        <f t="shared" ref="K12:K22" si="1">IFERROR(IF(ISBLANK(H12),"",H12/C12),0)</f>
        <v>0</v>
      </c>
      <c r="L12" s="533">
        <f t="shared" ref="L12:L22" si="2">IFERROR(IF(ISBLANK(I12),"",I12/C12),0)</f>
        <v>0</v>
      </c>
      <c r="M12" s="534">
        <f t="shared" ref="M12:M21" si="3">IFERROR(L12-K12,"")</f>
        <v>0</v>
      </c>
      <c r="N12" s="535" t="str">
        <f t="shared" ref="N12:N21" si="4">IFERROR(L12/K12,"")</f>
        <v/>
      </c>
      <c r="O12" s="536">
        <f>+Progress!K7</f>
        <v>8972.7999999999993</v>
      </c>
      <c r="P12" s="537">
        <f t="shared" ref="P12:P26" si="5">IF(ISBLANK(O12),"",O12/$O$27)</f>
        <v>3.9999999999999994E-2</v>
      </c>
      <c r="Q12" s="528">
        <f>+Progress!M7</f>
        <v>0</v>
      </c>
      <c r="R12" s="538">
        <f>+Progress!N7</f>
        <v>0</v>
      </c>
      <c r="S12" s="539">
        <f>IFERROR(IF(ISBLANK(Q12),"",Q12/O12),0)</f>
        <v>0</v>
      </c>
      <c r="T12" s="540">
        <f>IFERROR(IF(ISBLANK(R12),"",R12/O12),0)</f>
        <v>0</v>
      </c>
      <c r="U12" s="530">
        <f>+Progress!O7</f>
        <v>8972.7999999999993</v>
      </c>
      <c r="V12" s="531">
        <f>+Progress!P7</f>
        <v>8972.7999999999993</v>
      </c>
      <c r="W12" s="532">
        <f>IFERROR(IF(ISBLANK(U12),"",U12/O12),0)</f>
        <v>1</v>
      </c>
      <c r="X12" s="533">
        <f>IFERROR(IF(ISBLANK(V12),"",V12/O12),0)</f>
        <v>1</v>
      </c>
      <c r="Y12" s="534">
        <f>IFERROR(X12-W12,"")</f>
        <v>0</v>
      </c>
      <c r="Z12" s="535">
        <f>IFERROR(X12/W12,"")</f>
        <v>1</v>
      </c>
      <c r="AH12" s="541"/>
      <c r="AL12"/>
      <c r="AM12"/>
      <c r="AN12"/>
      <c r="AO12"/>
      <c r="AP12"/>
      <c r="AQ12"/>
      <c r="AR12"/>
      <c r="AS12"/>
      <c r="AT12"/>
      <c r="AU12"/>
      <c r="AV12"/>
    </row>
    <row r="13" spans="1:48" s="1" customFormat="1" ht="15.6" customHeight="1">
      <c r="A13" s="1270" t="str">
        <f>+Progress!A8</f>
        <v>ENGINEERING</v>
      </c>
      <c r="B13" s="1271"/>
      <c r="C13" s="870">
        <f>Progress!C8</f>
        <v>281825.21999999997</v>
      </c>
      <c r="D13" s="527">
        <f t="shared" si="0"/>
        <v>2.9497725277874476E-2</v>
      </c>
      <c r="E13" s="849">
        <f>+Progress!E8</f>
        <v>0</v>
      </c>
      <c r="F13" s="850">
        <f>+Progress!F8</f>
        <v>0</v>
      </c>
      <c r="G13" s="530">
        <f>Progress!G8</f>
        <v>281825</v>
      </c>
      <c r="H13" s="531">
        <f>+Progress!H8</f>
        <v>281825</v>
      </c>
      <c r="I13" s="850">
        <f>+Progress!I8</f>
        <v>281825</v>
      </c>
      <c r="J13" s="855">
        <f t="shared" ref="J13:J14" si="6">IFERROR(IF(ISBLANK(G13),"",G13/C13),0)</f>
        <v>0.99999921937433434</v>
      </c>
      <c r="K13" s="547">
        <f t="shared" ref="K13:K14" si="7">IFERROR(IF(ISBLANK(H13),"",H13/C13),0)</f>
        <v>0.99999921937433434</v>
      </c>
      <c r="L13" s="548">
        <f t="shared" ref="L13:L14" si="8">IFERROR(IF(ISBLANK(I13),"",I13/C13),0)</f>
        <v>0.99999921937433434</v>
      </c>
      <c r="M13" s="534">
        <f t="shared" ref="M13:M14" si="9">IFERROR(L13-K13,"")</f>
        <v>0</v>
      </c>
      <c r="N13" s="535">
        <f t="shared" ref="N13:N14" si="10">IFERROR(L13/K13,"")</f>
        <v>1</v>
      </c>
      <c r="O13" s="536">
        <f>+Progress!K8</f>
        <v>8972.7999999999993</v>
      </c>
      <c r="P13" s="537">
        <f t="shared" si="5"/>
        <v>3.9999999999999994E-2</v>
      </c>
      <c r="Q13" s="543">
        <f>+Progress!M8</f>
        <v>0</v>
      </c>
      <c r="R13" s="552">
        <f>+Progress!N8</f>
        <v>0</v>
      </c>
      <c r="S13" s="539">
        <f t="shared" ref="S13:S14" si="11">IFERROR(IF(ISBLANK(Q13),"",Q13/O13),0)</f>
        <v>0</v>
      </c>
      <c r="T13" s="540">
        <f t="shared" ref="T13:T14" si="12">IFERROR(IF(ISBLANK(R13),"",R13/O13),0)</f>
        <v>0</v>
      </c>
      <c r="U13" s="545">
        <f>+Progress!O8</f>
        <v>8972.7999999999993</v>
      </c>
      <c r="V13" s="546">
        <f>+Progress!P8</f>
        <v>8972.7999999999993</v>
      </c>
      <c r="W13" s="547">
        <f t="shared" ref="W13:W14" si="13">IFERROR(IF(ISBLANK(U13),"",U13/O13),0)</f>
        <v>1</v>
      </c>
      <c r="X13" s="548">
        <f t="shared" ref="X13:X14" si="14">IFERROR(IF(ISBLANK(V13),"",V13/O13),0)</f>
        <v>1</v>
      </c>
      <c r="Y13" s="549">
        <f t="shared" ref="Y13:Y14" si="15">IFERROR(X13-W13,"")</f>
        <v>0</v>
      </c>
      <c r="Z13" s="550">
        <f t="shared" ref="Z13:Z14" si="16">IFERROR(X13/W13,"")</f>
        <v>1</v>
      </c>
      <c r="AH13" s="541"/>
      <c r="AL13"/>
      <c r="AM13"/>
      <c r="AN13"/>
      <c r="AO13"/>
      <c r="AP13"/>
      <c r="AQ13"/>
      <c r="AR13"/>
      <c r="AS13"/>
      <c r="AT13"/>
      <c r="AU13"/>
      <c r="AV13"/>
    </row>
    <row r="14" spans="1:48" s="1" customFormat="1" ht="15.75" customHeight="1">
      <c r="A14" s="1270" t="str">
        <f>+Progress!A9</f>
        <v>PROCUREMENT</v>
      </c>
      <c r="B14" s="1271"/>
      <c r="C14" s="870">
        <f>Progress!C9</f>
        <v>2536426.98</v>
      </c>
      <c r="D14" s="527">
        <f t="shared" si="0"/>
        <v>0.26547952750087028</v>
      </c>
      <c r="E14" s="543">
        <f>+Progress!E9</f>
        <v>152357</v>
      </c>
      <c r="F14" s="544">
        <f>+Progress!F9</f>
        <v>0</v>
      </c>
      <c r="G14" s="545">
        <f>Progress!G9</f>
        <v>2536427</v>
      </c>
      <c r="H14" s="546">
        <f>+Progress!H9</f>
        <v>2457598</v>
      </c>
      <c r="I14" s="544">
        <f>+Progress!I9</f>
        <v>2536427</v>
      </c>
      <c r="J14" s="851">
        <f t="shared" si="6"/>
        <v>1.0000000078851077</v>
      </c>
      <c r="K14" s="851">
        <f t="shared" si="7"/>
        <v>0.96892125000184315</v>
      </c>
      <c r="L14" s="852">
        <f t="shared" si="8"/>
        <v>1.0000000078851077</v>
      </c>
      <c r="M14" s="534">
        <f t="shared" si="9"/>
        <v>3.1078757883264529E-2</v>
      </c>
      <c r="N14" s="535">
        <f t="shared" si="10"/>
        <v>1.0320756283167547</v>
      </c>
      <c r="O14" s="536">
        <f>+Progress!K9</f>
        <v>26918.400000000001</v>
      </c>
      <c r="P14" s="537">
        <f t="shared" si="5"/>
        <v>0.12000000000000001</v>
      </c>
      <c r="Q14" s="849">
        <f>+Progress!M9</f>
        <v>171.13000000000102</v>
      </c>
      <c r="R14" s="853">
        <f>+Progress!N9</f>
        <v>0</v>
      </c>
      <c r="S14" s="539">
        <f t="shared" si="11"/>
        <v>6.3573615073704605E-3</v>
      </c>
      <c r="T14" s="540">
        <f t="shared" si="12"/>
        <v>0</v>
      </c>
      <c r="U14" s="530">
        <f>+Progress!O9</f>
        <v>26338.75</v>
      </c>
      <c r="V14" s="531">
        <f>+Progress!P9</f>
        <v>26918.400000000001</v>
      </c>
      <c r="W14" s="851">
        <f t="shared" si="13"/>
        <v>0.97846640216357583</v>
      </c>
      <c r="X14" s="852">
        <f t="shared" si="14"/>
        <v>1</v>
      </c>
      <c r="Y14" s="534">
        <f t="shared" si="15"/>
        <v>2.1533597836424168E-2</v>
      </c>
      <c r="Z14" s="535">
        <f t="shared" si="16"/>
        <v>1.0220074984575958</v>
      </c>
      <c r="AH14" s="541"/>
      <c r="AL14"/>
      <c r="AM14"/>
      <c r="AN14"/>
      <c r="AO14"/>
      <c r="AP14"/>
      <c r="AQ14"/>
      <c r="AR14"/>
      <c r="AS14"/>
      <c r="AT14"/>
      <c r="AU14"/>
      <c r="AV14"/>
    </row>
    <row r="15" spans="1:48" s="1" customFormat="1" ht="15.75" customHeight="1">
      <c r="A15" s="1257" t="str">
        <f>Progress!A11</f>
        <v>Site Works</v>
      </c>
      <c r="B15" s="1258"/>
      <c r="C15" s="867">
        <f>Progress!C11</f>
        <v>682299</v>
      </c>
      <c r="D15" s="542">
        <f t="shared" si="0"/>
        <v>7.1414007800183671E-2</v>
      </c>
      <c r="E15" s="543">
        <f>Progress!E11</f>
        <v>48693</v>
      </c>
      <c r="F15" s="546">
        <f>Progress!F11</f>
        <v>0</v>
      </c>
      <c r="G15" s="543">
        <f>Progress!G11</f>
        <v>682299</v>
      </c>
      <c r="H15" s="546">
        <f>Progress!H11</f>
        <v>189310</v>
      </c>
      <c r="I15" s="544">
        <f>Progress!I11</f>
        <v>682299</v>
      </c>
      <c r="J15" s="547">
        <f t="shared" ref="J15:J23" si="17">IFERROR(IF(ISBLANK(G15),"",G15/C15),0)</f>
        <v>1</v>
      </c>
      <c r="K15" s="547">
        <f t="shared" si="1"/>
        <v>0.27745900257804862</v>
      </c>
      <c r="L15" s="548">
        <f t="shared" si="2"/>
        <v>1</v>
      </c>
      <c r="M15" s="549">
        <f t="shared" si="3"/>
        <v>0.72254099742195144</v>
      </c>
      <c r="N15" s="550">
        <f t="shared" si="4"/>
        <v>3.6041360731076013</v>
      </c>
      <c r="O15" s="536">
        <f>Progress!K11</f>
        <v>10600</v>
      </c>
      <c r="P15" s="551">
        <f t="shared" si="5"/>
        <v>4.7253922967189728E-2</v>
      </c>
      <c r="Q15" s="543">
        <f>Progress!M11</f>
        <v>1552</v>
      </c>
      <c r="R15" s="552">
        <f>Progress!N11</f>
        <v>0</v>
      </c>
      <c r="S15" s="553">
        <f t="shared" ref="S15:S27" si="18">IFERROR(IF(ISBLANK(Q15),"",Q15/O15),0)</f>
        <v>0.14641509433962263</v>
      </c>
      <c r="T15" s="554">
        <f t="shared" ref="T15:T27" si="19">IFERROR(IF(ISBLANK(R15),"",R15/O15),0)</f>
        <v>0</v>
      </c>
      <c r="U15" s="545">
        <f>Progress!O11</f>
        <v>5528</v>
      </c>
      <c r="V15" s="546">
        <f>Progress!P11</f>
        <v>10600</v>
      </c>
      <c r="W15" s="547">
        <f t="shared" ref="W15:W27" si="20">IFERROR(IF(ISBLANK(U15),"",U15/O15),0)</f>
        <v>0.52150943396226412</v>
      </c>
      <c r="X15" s="548">
        <f t="shared" ref="X15:X27" si="21">IFERROR(IF(ISBLANK(V15),"",V15/O15),0)</f>
        <v>1</v>
      </c>
      <c r="Y15" s="549">
        <f t="shared" ref="Y15:Y22" si="22">IFERROR(X15-W15,"")</f>
        <v>0.47849056603773588</v>
      </c>
      <c r="Z15" s="550">
        <f t="shared" ref="Z15:Z22" si="23">IFERROR(X15/W15,"")</f>
        <v>1.9175108538350218</v>
      </c>
      <c r="AH15" s="541"/>
      <c r="AL15"/>
      <c r="AM15"/>
      <c r="AN15"/>
      <c r="AO15"/>
      <c r="AP15"/>
      <c r="AQ15"/>
      <c r="AR15"/>
      <c r="AS15"/>
      <c r="AT15"/>
      <c r="AU15"/>
      <c r="AV15"/>
    </row>
    <row r="16" spans="1:48" s="1" customFormat="1" ht="15.75" customHeight="1">
      <c r="A16" s="1257" t="str">
        <f>Progress!A12</f>
        <v>Concrete</v>
      </c>
      <c r="B16" s="1258"/>
      <c r="C16" s="867">
        <f>Progress!C12</f>
        <v>508590</v>
      </c>
      <c r="D16" s="542">
        <f t="shared" si="0"/>
        <v>5.3232454139747254E-2</v>
      </c>
      <c r="E16" s="543">
        <f>Progress!E12</f>
        <v>0</v>
      </c>
      <c r="F16" s="546">
        <f>Progress!F12</f>
        <v>0</v>
      </c>
      <c r="G16" s="543">
        <f>Progress!G12</f>
        <v>508590</v>
      </c>
      <c r="H16" s="546">
        <f>Progress!H12</f>
        <v>508590</v>
      </c>
      <c r="I16" s="544">
        <f>Progress!I12</f>
        <v>508590</v>
      </c>
      <c r="J16" s="547">
        <f t="shared" si="17"/>
        <v>1</v>
      </c>
      <c r="K16" s="547">
        <f t="shared" si="1"/>
        <v>1</v>
      </c>
      <c r="L16" s="548">
        <f t="shared" si="2"/>
        <v>1</v>
      </c>
      <c r="M16" s="549">
        <f t="shared" si="3"/>
        <v>0</v>
      </c>
      <c r="N16" s="550">
        <f t="shared" si="4"/>
        <v>1</v>
      </c>
      <c r="O16" s="536">
        <f>Progress!K12</f>
        <v>38936</v>
      </c>
      <c r="P16" s="551">
        <f t="shared" si="5"/>
        <v>0.17357346647646218</v>
      </c>
      <c r="Q16" s="543">
        <f>Progress!M12</f>
        <v>0</v>
      </c>
      <c r="R16" s="552">
        <f>Progress!N12</f>
        <v>0</v>
      </c>
      <c r="S16" s="553">
        <f t="shared" si="18"/>
        <v>0</v>
      </c>
      <c r="T16" s="554">
        <f t="shared" si="19"/>
        <v>0</v>
      </c>
      <c r="U16" s="545">
        <f>Progress!O12</f>
        <v>38936</v>
      </c>
      <c r="V16" s="546">
        <f>Progress!P12</f>
        <v>38936</v>
      </c>
      <c r="W16" s="547">
        <f t="shared" si="20"/>
        <v>1</v>
      </c>
      <c r="X16" s="548">
        <f t="shared" si="21"/>
        <v>1</v>
      </c>
      <c r="Y16" s="549">
        <f t="shared" si="22"/>
        <v>0</v>
      </c>
      <c r="Z16" s="550">
        <f t="shared" si="23"/>
        <v>1</v>
      </c>
      <c r="AA16"/>
      <c r="AB16"/>
      <c r="AC16"/>
      <c r="AD16"/>
      <c r="AE16"/>
      <c r="AF16"/>
      <c r="AG16"/>
      <c r="AH16" s="361"/>
      <c r="AJ16" s="1">
        <v>0</v>
      </c>
      <c r="AL16"/>
      <c r="AM16"/>
      <c r="AN16"/>
      <c r="AO16"/>
      <c r="AP16"/>
      <c r="AQ16"/>
      <c r="AR16"/>
      <c r="AS16"/>
      <c r="AT16"/>
      <c r="AU16"/>
      <c r="AV16"/>
    </row>
    <row r="17" spans="1:50" s="1" customFormat="1" ht="15.75" customHeight="1">
      <c r="A17" s="1257" t="str">
        <f>Progress!A13</f>
        <v>Masonry Work</v>
      </c>
      <c r="B17" s="1258"/>
      <c r="C17" s="867">
        <f>Progress!C13</f>
        <v>25032</v>
      </c>
      <c r="D17" s="542">
        <f t="shared" si="0"/>
        <v>2.6200176803046725E-3</v>
      </c>
      <c r="E17" s="543">
        <f>Progress!E13</f>
        <v>699</v>
      </c>
      <c r="F17" s="546">
        <f>Progress!F13</f>
        <v>0</v>
      </c>
      <c r="G17" s="543">
        <f>Progress!G13</f>
        <v>25032</v>
      </c>
      <c r="H17" s="546">
        <f>Progress!H13</f>
        <v>25032</v>
      </c>
      <c r="I17" s="544">
        <f>Progress!I13</f>
        <v>25032</v>
      </c>
      <c r="J17" s="547">
        <f t="shared" si="17"/>
        <v>1</v>
      </c>
      <c r="K17" s="547">
        <f t="shared" si="1"/>
        <v>1</v>
      </c>
      <c r="L17" s="548">
        <f t="shared" si="2"/>
        <v>1</v>
      </c>
      <c r="M17" s="549">
        <f t="shared" si="3"/>
        <v>0</v>
      </c>
      <c r="N17" s="555">
        <f t="shared" si="4"/>
        <v>1</v>
      </c>
      <c r="O17" s="536">
        <f>Progress!K13</f>
        <v>4992</v>
      </c>
      <c r="P17" s="551">
        <f t="shared" si="5"/>
        <v>2.225392296718973E-2</v>
      </c>
      <c r="Q17" s="543">
        <f>Progress!M13</f>
        <v>384</v>
      </c>
      <c r="R17" s="552">
        <f>Progress!N13</f>
        <v>0</v>
      </c>
      <c r="S17" s="553">
        <f t="shared" si="18"/>
        <v>7.6923076923076927E-2</v>
      </c>
      <c r="T17" s="554">
        <f t="shared" si="19"/>
        <v>0</v>
      </c>
      <c r="U17" s="545">
        <f>Progress!O13</f>
        <v>4992</v>
      </c>
      <c r="V17" s="546">
        <f>Progress!P13</f>
        <v>4992</v>
      </c>
      <c r="W17" s="547">
        <f t="shared" si="20"/>
        <v>1</v>
      </c>
      <c r="X17" s="548">
        <f t="shared" si="21"/>
        <v>1</v>
      </c>
      <c r="Y17" s="549">
        <f t="shared" si="22"/>
        <v>0</v>
      </c>
      <c r="Z17" s="550">
        <f t="shared" si="23"/>
        <v>1</v>
      </c>
      <c r="AA17"/>
      <c r="AB17"/>
      <c r="AC17"/>
      <c r="AD17"/>
      <c r="AE17"/>
      <c r="AF17"/>
      <c r="AG17"/>
      <c r="AH17" s="361"/>
      <c r="AJ17" s="1">
        <v>0</v>
      </c>
      <c r="AL17"/>
      <c r="AM17"/>
      <c r="AN17"/>
      <c r="AO17"/>
      <c r="AP17"/>
      <c r="AQ17"/>
      <c r="AR17"/>
      <c r="AS17"/>
      <c r="AT17"/>
      <c r="AU17"/>
      <c r="AV17"/>
    </row>
    <row r="18" spans="1:50" s="1" customFormat="1" ht="15.75" customHeight="1">
      <c r="A18" s="1257" t="str">
        <f>Progress!A14</f>
        <v>Metal Works</v>
      </c>
      <c r="B18" s="1258"/>
      <c r="C18" s="867">
        <f>Progress!C14</f>
        <v>43560</v>
      </c>
      <c r="D18" s="542">
        <f t="shared" si="0"/>
        <v>4.5592829240201152E-3</v>
      </c>
      <c r="E18" s="543">
        <f>Progress!E14</f>
        <v>2160</v>
      </c>
      <c r="F18" s="546">
        <f>Progress!F14</f>
        <v>0</v>
      </c>
      <c r="G18" s="543">
        <f>Progress!G14</f>
        <v>43560</v>
      </c>
      <c r="H18" s="546">
        <f>Progress!H14</f>
        <v>8640</v>
      </c>
      <c r="I18" s="544">
        <f>Progress!I14</f>
        <v>43560</v>
      </c>
      <c r="J18" s="547">
        <f t="shared" si="17"/>
        <v>1</v>
      </c>
      <c r="K18" s="547">
        <f t="shared" si="1"/>
        <v>0.19834710743801653</v>
      </c>
      <c r="L18" s="548">
        <f t="shared" si="2"/>
        <v>1</v>
      </c>
      <c r="M18" s="549">
        <f t="shared" si="3"/>
        <v>0.80165289256198347</v>
      </c>
      <c r="N18" s="550">
        <f t="shared" si="4"/>
        <v>5.041666666666667</v>
      </c>
      <c r="O18" s="536">
        <f>Progress!K14</f>
        <v>1288</v>
      </c>
      <c r="P18" s="551">
        <f t="shared" si="5"/>
        <v>5.741797432239658E-3</v>
      </c>
      <c r="Q18" s="543">
        <f>Progress!M14</f>
        <v>96</v>
      </c>
      <c r="R18" s="552">
        <f>Progress!N14</f>
        <v>0</v>
      </c>
      <c r="S18" s="553">
        <f t="shared" si="18"/>
        <v>7.4534161490683232E-2</v>
      </c>
      <c r="T18" s="554">
        <f t="shared" si="19"/>
        <v>0</v>
      </c>
      <c r="U18" s="545">
        <f>Progress!O14</f>
        <v>384</v>
      </c>
      <c r="V18" s="546">
        <f>Progress!P14</f>
        <v>1288</v>
      </c>
      <c r="W18" s="547">
        <f t="shared" si="20"/>
        <v>0.29813664596273293</v>
      </c>
      <c r="X18" s="548">
        <f t="shared" si="21"/>
        <v>1</v>
      </c>
      <c r="Y18" s="549">
        <f t="shared" si="22"/>
        <v>0.70186335403726707</v>
      </c>
      <c r="Z18" s="550">
        <f t="shared" si="23"/>
        <v>3.3541666666666665</v>
      </c>
      <c r="AA18"/>
      <c r="AB18"/>
      <c r="AC18"/>
      <c r="AD18"/>
      <c r="AE18"/>
      <c r="AF18"/>
      <c r="AG18"/>
      <c r="AH18" s="361"/>
      <c r="AI18" s="556"/>
      <c r="AJ18" s="557"/>
      <c r="AK18" s="557"/>
      <c r="AL18"/>
      <c r="AM18"/>
      <c r="AN18"/>
      <c r="AO18"/>
      <c r="AP18"/>
      <c r="AQ18"/>
      <c r="AR18"/>
      <c r="AS18"/>
      <c r="AT18"/>
      <c r="AU18"/>
      <c r="AV18"/>
    </row>
    <row r="19" spans="1:50" s="1" customFormat="1" ht="15.75" customHeight="1">
      <c r="A19" s="1257" t="str">
        <f>Progress!A15</f>
        <v>Thermal &amp; Moisture Protection</v>
      </c>
      <c r="B19" s="1258"/>
      <c r="C19" s="867">
        <f>Progress!C15</f>
        <v>114132</v>
      </c>
      <c r="D19" s="542">
        <f t="shared" si="0"/>
        <v>1.1945823661254908E-2</v>
      </c>
      <c r="E19" s="543">
        <f>Progress!E15</f>
        <v>2911</v>
      </c>
      <c r="F19" s="546">
        <f>Progress!F15</f>
        <v>0</v>
      </c>
      <c r="G19" s="543">
        <f>Progress!G15</f>
        <v>114132</v>
      </c>
      <c r="H19" s="546">
        <f>Progress!H15</f>
        <v>104262</v>
      </c>
      <c r="I19" s="544">
        <f>Progress!I15</f>
        <v>114132</v>
      </c>
      <c r="J19" s="547">
        <f t="shared" si="17"/>
        <v>1</v>
      </c>
      <c r="K19" s="547">
        <f t="shared" si="1"/>
        <v>0.91352118599516352</v>
      </c>
      <c r="L19" s="548">
        <f t="shared" si="2"/>
        <v>1</v>
      </c>
      <c r="M19" s="549">
        <f t="shared" si="3"/>
        <v>8.647881400483648E-2</v>
      </c>
      <c r="N19" s="550">
        <f t="shared" si="4"/>
        <v>1.0946653622604592</v>
      </c>
      <c r="O19" s="536">
        <f>Progress!K15</f>
        <v>5984</v>
      </c>
      <c r="P19" s="551">
        <f t="shared" si="5"/>
        <v>2.667617689015692E-2</v>
      </c>
      <c r="Q19" s="543">
        <f>Progress!M15</f>
        <v>560</v>
      </c>
      <c r="R19" s="552">
        <f>Progress!N15</f>
        <v>0</v>
      </c>
      <c r="S19" s="553">
        <f t="shared" si="18"/>
        <v>9.3582887700534759E-2</v>
      </c>
      <c r="T19" s="554">
        <f t="shared" si="19"/>
        <v>0</v>
      </c>
      <c r="U19" s="545">
        <f>Progress!O15</f>
        <v>4880</v>
      </c>
      <c r="V19" s="546">
        <f>Progress!P15</f>
        <v>5984</v>
      </c>
      <c r="W19" s="547">
        <f t="shared" si="20"/>
        <v>0.81550802139037437</v>
      </c>
      <c r="X19" s="548">
        <f t="shared" si="21"/>
        <v>1</v>
      </c>
      <c r="Y19" s="549">
        <f t="shared" si="22"/>
        <v>0.18449197860962563</v>
      </c>
      <c r="Z19" s="550">
        <f t="shared" si="23"/>
        <v>1.2262295081967212</v>
      </c>
      <c r="AA19"/>
      <c r="AB19"/>
      <c r="AC19"/>
      <c r="AD19"/>
      <c r="AE19"/>
      <c r="AF19"/>
      <c r="AG19"/>
      <c r="AH19" s="361"/>
      <c r="AI19" s="556"/>
      <c r="AJ19" s="557"/>
      <c r="AK19" s="557"/>
      <c r="AL19" s="558"/>
      <c r="AM19"/>
      <c r="AN19"/>
      <c r="AO19"/>
      <c r="AP19"/>
      <c r="AQ19"/>
      <c r="AR19"/>
      <c r="AS19"/>
      <c r="AT19"/>
      <c r="AU19"/>
      <c r="AV19"/>
    </row>
    <row r="20" spans="1:50" s="1" customFormat="1" ht="15.75" customHeight="1">
      <c r="A20" s="1257" t="str">
        <f>Progress!A16</f>
        <v>Doors and Windows</v>
      </c>
      <c r="B20" s="1258"/>
      <c r="C20" s="867">
        <f>Progress!C16</f>
        <v>198780</v>
      </c>
      <c r="D20" s="542">
        <f t="shared" si="0"/>
        <v>2.0805653343359012E-2</v>
      </c>
      <c r="E20" s="543">
        <f>Progress!E16</f>
        <v>63746</v>
      </c>
      <c r="F20" s="546">
        <f>Progress!F16</f>
        <v>0</v>
      </c>
      <c r="G20" s="543">
        <f>Progress!G16</f>
        <v>198780</v>
      </c>
      <c r="H20" s="546">
        <f>Progress!H16</f>
        <v>150146</v>
      </c>
      <c r="I20" s="544">
        <f>Progress!I16</f>
        <v>198780</v>
      </c>
      <c r="J20" s="547">
        <f t="shared" si="17"/>
        <v>1</v>
      </c>
      <c r="K20" s="547">
        <f t="shared" si="1"/>
        <v>0.75533755911057454</v>
      </c>
      <c r="L20" s="548">
        <f t="shared" si="2"/>
        <v>1</v>
      </c>
      <c r="M20" s="549">
        <f t="shared" si="3"/>
        <v>0.24466244088942546</v>
      </c>
      <c r="N20" s="550">
        <f t="shared" si="4"/>
        <v>1.3239113929109001</v>
      </c>
      <c r="O20" s="536">
        <f>Progress!K16</f>
        <v>8048</v>
      </c>
      <c r="P20" s="551">
        <f t="shared" si="5"/>
        <v>3.5877318116975747E-2</v>
      </c>
      <c r="Q20" s="543">
        <f>Progress!M16</f>
        <v>1432</v>
      </c>
      <c r="R20" s="552">
        <f>Progress!N16</f>
        <v>0</v>
      </c>
      <c r="S20" s="553">
        <f t="shared" si="18"/>
        <v>0.17793240556660039</v>
      </c>
      <c r="T20" s="554">
        <f t="shared" si="19"/>
        <v>0</v>
      </c>
      <c r="U20" s="545">
        <f>Progress!O16</f>
        <v>2584</v>
      </c>
      <c r="V20" s="546">
        <f>Progress!P16</f>
        <v>8048</v>
      </c>
      <c r="W20" s="547">
        <f t="shared" si="20"/>
        <v>0.32107355864811132</v>
      </c>
      <c r="X20" s="548">
        <f t="shared" si="21"/>
        <v>1</v>
      </c>
      <c r="Y20" s="549">
        <f t="shared" si="22"/>
        <v>0.67892644135188873</v>
      </c>
      <c r="Z20" s="550">
        <f t="shared" si="23"/>
        <v>3.1145510835913313</v>
      </c>
      <c r="AA20"/>
      <c r="AB20"/>
      <c r="AC20"/>
      <c r="AD20"/>
      <c r="AE20"/>
      <c r="AF20"/>
      <c r="AG20"/>
      <c r="AH20" s="361"/>
      <c r="AI20" s="556"/>
      <c r="AJ20" s="557"/>
      <c r="AK20" s="557"/>
      <c r="AL20"/>
      <c r="AM20"/>
      <c r="AN20"/>
      <c r="AO20"/>
      <c r="AP20"/>
      <c r="AQ20"/>
      <c r="AR20"/>
      <c r="AS20"/>
      <c r="AT20"/>
      <c r="AU20"/>
      <c r="AV20"/>
    </row>
    <row r="21" spans="1:50" s="1" customFormat="1" ht="15.75" customHeight="1">
      <c r="A21" s="1257" t="str">
        <f>Progress!A17</f>
        <v>Finishes</v>
      </c>
      <c r="B21" s="1258"/>
      <c r="C21" s="867">
        <f>Progress!C17</f>
        <v>173460</v>
      </c>
      <c r="D21" s="559">
        <f t="shared" si="0"/>
        <v>1.8155491643721974E-2</v>
      </c>
      <c r="E21" s="543">
        <f>Progress!E17</f>
        <v>3633</v>
      </c>
      <c r="F21" s="546">
        <f>Progress!F17</f>
        <v>0</v>
      </c>
      <c r="G21" s="543">
        <f>Progress!G17</f>
        <v>173460</v>
      </c>
      <c r="H21" s="546">
        <f>Progress!H17</f>
        <v>14069</v>
      </c>
      <c r="I21" s="544">
        <f>Progress!I17</f>
        <v>173460</v>
      </c>
      <c r="J21" s="547">
        <f t="shared" si="17"/>
        <v>1</v>
      </c>
      <c r="K21" s="547">
        <f t="shared" si="1"/>
        <v>8.1108036434912947E-2</v>
      </c>
      <c r="L21" s="548">
        <f t="shared" si="2"/>
        <v>1</v>
      </c>
      <c r="M21" s="549">
        <f t="shared" si="3"/>
        <v>0.91889196356508707</v>
      </c>
      <c r="N21" s="550">
        <f t="shared" si="4"/>
        <v>12.329234487170375</v>
      </c>
      <c r="O21" s="536">
        <f>Progress!K17</f>
        <v>11200</v>
      </c>
      <c r="P21" s="542">
        <f t="shared" si="5"/>
        <v>4.9928673323823107E-2</v>
      </c>
      <c r="Q21" s="543">
        <f>Progress!M17</f>
        <v>480</v>
      </c>
      <c r="R21" s="552">
        <f>Progress!N17</f>
        <v>0</v>
      </c>
      <c r="S21" s="553">
        <f t="shared" si="18"/>
        <v>4.2857142857142858E-2</v>
      </c>
      <c r="T21" s="554">
        <f t="shared" si="19"/>
        <v>0</v>
      </c>
      <c r="U21" s="545">
        <f>Progress!O17</f>
        <v>2560</v>
      </c>
      <c r="V21" s="546">
        <f>Progress!P17</f>
        <v>11200</v>
      </c>
      <c r="W21" s="547">
        <f t="shared" si="20"/>
        <v>0.22857142857142856</v>
      </c>
      <c r="X21" s="548">
        <f t="shared" si="21"/>
        <v>1</v>
      </c>
      <c r="Y21" s="549">
        <f t="shared" si="22"/>
        <v>0.77142857142857146</v>
      </c>
      <c r="Z21" s="550">
        <f t="shared" si="23"/>
        <v>4.375</v>
      </c>
      <c r="AA21"/>
      <c r="AB21"/>
      <c r="AC21"/>
      <c r="AD21"/>
      <c r="AE21"/>
      <c r="AF21"/>
      <c r="AG21"/>
      <c r="AH21" s="361"/>
      <c r="AI21" s="556"/>
      <c r="AJ21" s="557"/>
      <c r="AK21" s="557"/>
      <c r="AL21" s="560"/>
      <c r="AM21"/>
      <c r="AN21"/>
      <c r="AO21"/>
      <c r="AP21"/>
      <c r="AQ21"/>
      <c r="AR21"/>
      <c r="AS21"/>
      <c r="AT21"/>
      <c r="AU21"/>
      <c r="AV21"/>
    </row>
    <row r="22" spans="1:50" s="1" customFormat="1" ht="15.75" customHeight="1">
      <c r="A22" s="1257" t="str">
        <f>Progress!A18</f>
        <v>Specialties</v>
      </c>
      <c r="B22" s="1258"/>
      <c r="C22" s="867">
        <f>Progress!C18</f>
        <v>27450</v>
      </c>
      <c r="D22" s="561">
        <f t="shared" si="0"/>
        <v>2.8731018426159816E-3</v>
      </c>
      <c r="E22" s="543">
        <f>Progress!E18</f>
        <v>0</v>
      </c>
      <c r="F22" s="546">
        <f>Progress!F18</f>
        <v>0</v>
      </c>
      <c r="G22" s="543">
        <f>Progress!G18</f>
        <v>27450</v>
      </c>
      <c r="H22" s="546">
        <f>Progress!H18</f>
        <v>0</v>
      </c>
      <c r="I22" s="544">
        <f>Progress!I18</f>
        <v>27450</v>
      </c>
      <c r="J22" s="547">
        <f t="shared" si="17"/>
        <v>1</v>
      </c>
      <c r="K22" s="547">
        <f t="shared" si="1"/>
        <v>0</v>
      </c>
      <c r="L22" s="548">
        <f t="shared" si="2"/>
        <v>1</v>
      </c>
      <c r="M22" s="549">
        <f t="shared" ref="M22" si="24">IFERROR(L22-K22,"")</f>
        <v>1</v>
      </c>
      <c r="N22" s="550" t="str">
        <f t="shared" ref="N22" si="25">IFERROR(L22/K22,"")</f>
        <v/>
      </c>
      <c r="O22" s="536">
        <f>Progress!K18</f>
        <v>1392</v>
      </c>
      <c r="P22" s="562">
        <f t="shared" si="5"/>
        <v>6.205420827389444E-3</v>
      </c>
      <c r="Q22" s="543">
        <f>Progress!M18</f>
        <v>0</v>
      </c>
      <c r="R22" s="552">
        <f>Progress!N18</f>
        <v>0</v>
      </c>
      <c r="S22" s="553">
        <f t="shared" si="18"/>
        <v>0</v>
      </c>
      <c r="T22" s="554">
        <f t="shared" si="19"/>
        <v>0</v>
      </c>
      <c r="U22" s="545">
        <f>Progress!O18</f>
        <v>0</v>
      </c>
      <c r="V22" s="546">
        <f>Progress!P18</f>
        <v>1392</v>
      </c>
      <c r="W22" s="547">
        <f t="shared" si="20"/>
        <v>0</v>
      </c>
      <c r="X22" s="548">
        <f t="shared" si="21"/>
        <v>1</v>
      </c>
      <c r="Y22" s="549">
        <f t="shared" si="22"/>
        <v>1</v>
      </c>
      <c r="Z22" s="550" t="str">
        <f t="shared" si="23"/>
        <v/>
      </c>
      <c r="AA22"/>
      <c r="AB22"/>
      <c r="AC22"/>
      <c r="AD22"/>
      <c r="AE22"/>
      <c r="AF22"/>
      <c r="AG22"/>
      <c r="AH22" s="361"/>
      <c r="AI22"/>
      <c r="AJ22" s="556"/>
      <c r="AK22" s="557"/>
      <c r="AL22" s="557"/>
      <c r="AM22" s="560"/>
      <c r="AN22"/>
      <c r="AO22"/>
      <c r="AP22"/>
      <c r="AQ22"/>
      <c r="AR22"/>
      <c r="AS22"/>
      <c r="AT22"/>
      <c r="AU22"/>
      <c r="AV22"/>
      <c r="AW22"/>
    </row>
    <row r="23" spans="1:50" s="1" customFormat="1" ht="15.75" customHeight="1">
      <c r="A23" s="1257" t="str">
        <f>Progress!A19</f>
        <v>Pre Engineered Structure</v>
      </c>
      <c r="B23" s="1258"/>
      <c r="C23" s="867">
        <f>Progress!C19</f>
        <v>1223640</v>
      </c>
      <c r="D23" s="562">
        <f t="shared" si="0"/>
        <v>0.12807440213838323</v>
      </c>
      <c r="E23" s="543">
        <f>Progress!E19</f>
        <v>0</v>
      </c>
      <c r="F23" s="546">
        <f>Progress!F19</f>
        <v>0</v>
      </c>
      <c r="G23" s="543">
        <f>Progress!G19</f>
        <v>1223640</v>
      </c>
      <c r="H23" s="546">
        <f>Progress!H19</f>
        <v>1223640</v>
      </c>
      <c r="I23" s="544">
        <f>Progress!I19</f>
        <v>1188960</v>
      </c>
      <c r="J23" s="547">
        <f t="shared" si="17"/>
        <v>1</v>
      </c>
      <c r="K23" s="547">
        <f t="shared" ref="K23" si="26">IFERROR(IF(ISBLANK(I23),"",I23/C23),0)</f>
        <v>0.97165833088163189</v>
      </c>
      <c r="L23" s="548">
        <f t="shared" ref="L23" si="27">IFERROR(IF(ISBLANK(I23),"",I23/C23),0)</f>
        <v>0.97165833088163189</v>
      </c>
      <c r="M23" s="549">
        <f>IFERROR(L23-K23,"")</f>
        <v>0</v>
      </c>
      <c r="N23" s="550">
        <f>IFERROR(L23/K23,"")</f>
        <v>1</v>
      </c>
      <c r="O23" s="536">
        <f>Progress!K19</f>
        <v>18224</v>
      </c>
      <c r="P23" s="562">
        <f t="shared" si="5"/>
        <v>8.1241084165477886E-2</v>
      </c>
      <c r="Q23" s="543">
        <f>Progress!M19</f>
        <v>0</v>
      </c>
      <c r="R23" s="552">
        <f>Progress!N19</f>
        <v>0</v>
      </c>
      <c r="S23" s="553">
        <f t="shared" si="18"/>
        <v>0</v>
      </c>
      <c r="T23" s="554">
        <f t="shared" si="19"/>
        <v>0</v>
      </c>
      <c r="U23" s="545">
        <f>Progress!O19</f>
        <v>18224</v>
      </c>
      <c r="V23" s="546">
        <f>Progress!P19</f>
        <v>16640</v>
      </c>
      <c r="W23" s="547">
        <f t="shared" si="20"/>
        <v>1</v>
      </c>
      <c r="X23" s="548">
        <f t="shared" si="21"/>
        <v>0.91308165057067603</v>
      </c>
      <c r="Y23" s="549">
        <f>IFERROR(X23-W23,"")</f>
        <v>-8.6918349429323971E-2</v>
      </c>
      <c r="Z23" s="550">
        <f>IFERROR(X23/W23,"")</f>
        <v>0.91308165057067603</v>
      </c>
      <c r="AA23"/>
      <c r="AB23"/>
      <c r="AC23"/>
      <c r="AD23"/>
      <c r="AE23"/>
      <c r="AF23"/>
      <c r="AG23"/>
      <c r="AH23" s="361"/>
      <c r="AJ23" s="556"/>
      <c r="AK23" s="557"/>
      <c r="AL23" s="557"/>
      <c r="AM23"/>
      <c r="AN23"/>
      <c r="AO23"/>
      <c r="AP23"/>
      <c r="AQ23"/>
      <c r="AR23"/>
      <c r="AS23"/>
      <c r="AT23"/>
      <c r="AU23"/>
      <c r="AV23"/>
      <c r="AW23"/>
    </row>
    <row r="24" spans="1:50" s="1" customFormat="1" ht="15.75" customHeight="1" outlineLevel="1">
      <c r="A24" s="1257" t="str">
        <f>Progress!A20</f>
        <v>Mechanical Work</v>
      </c>
      <c r="B24" s="1258"/>
      <c r="C24" s="868">
        <f>Progress!C20</f>
        <v>1175904</v>
      </c>
      <c r="D24" s="562">
        <f t="shared" si="0"/>
        <v>0.12307803093404383</v>
      </c>
      <c r="E24" s="543">
        <f>Progress!E20</f>
        <v>6048</v>
      </c>
      <c r="F24" s="546">
        <f>Progress!F20</f>
        <v>201600</v>
      </c>
      <c r="G24" s="543">
        <f>Progress!G20</f>
        <v>1175904</v>
      </c>
      <c r="H24" s="546">
        <f>Progress!H20</f>
        <v>1099852</v>
      </c>
      <c r="I24" s="544">
        <f>Progress!I20</f>
        <v>1175904</v>
      </c>
      <c r="J24" s="547">
        <f t="shared" ref="J24:J26" si="28">IFERROR(IF(ISBLANK(G24),"",G24/C24),0)</f>
        <v>1</v>
      </c>
      <c r="K24" s="547">
        <f t="shared" ref="K24:K26" si="29">IFERROR(IF(ISBLANK(I24),"",I24/C24),0)</f>
        <v>1</v>
      </c>
      <c r="L24" s="548">
        <f t="shared" ref="L24:L26" si="30">IFERROR(IF(ISBLANK(I24),"",I24/C24),0)</f>
        <v>1</v>
      </c>
      <c r="M24" s="549">
        <f t="shared" ref="M24:M26" si="31">IFERROR(L24-K24,"")</f>
        <v>0</v>
      </c>
      <c r="N24" s="550">
        <f t="shared" ref="N24:N26" si="32">IFERROR(L24/K24,"")</f>
        <v>1</v>
      </c>
      <c r="O24" s="536">
        <f>Progress!K20</f>
        <v>29328</v>
      </c>
      <c r="P24" s="562">
        <f t="shared" si="5"/>
        <v>0.13074179743223965</v>
      </c>
      <c r="Q24" s="543">
        <f>Progress!M20</f>
        <v>592</v>
      </c>
      <c r="R24" s="552">
        <f>Progress!N20</f>
        <v>1152</v>
      </c>
      <c r="S24" s="553">
        <f t="shared" ref="S24:S26" si="33">IFERROR(IF(ISBLANK(Q24),"",Q24/O24),0)</f>
        <v>2.0185488270594652E-2</v>
      </c>
      <c r="T24" s="554">
        <f t="shared" ref="T24:T26" si="34">IFERROR(IF(ISBLANK(R24),"",R24/O24),0)</f>
        <v>3.927986906710311E-2</v>
      </c>
      <c r="U24" s="545">
        <f>Progress!O20</f>
        <v>24816</v>
      </c>
      <c r="V24" s="546">
        <f>Progress!P20</f>
        <v>29328</v>
      </c>
      <c r="W24" s="547">
        <f t="shared" ref="W24:W26" si="35">IFERROR(IF(ISBLANK(U24),"",U24/O24),0)</f>
        <v>0.84615384615384615</v>
      </c>
      <c r="X24" s="548">
        <f t="shared" ref="X24:X26" si="36">IFERROR(IF(ISBLANK(V24),"",V24/O24),0)</f>
        <v>1</v>
      </c>
      <c r="Y24" s="549">
        <f t="shared" ref="Y24:Y26" si="37">IFERROR(X24-W24,"")</f>
        <v>0.15384615384615385</v>
      </c>
      <c r="Z24" s="550">
        <f t="shared" ref="Z24:Z26" si="38">IFERROR(X24/W24,"")</f>
        <v>1.1818181818181819</v>
      </c>
      <c r="AA24"/>
      <c r="AB24"/>
      <c r="AC24"/>
      <c r="AD24"/>
      <c r="AE24"/>
      <c r="AF24"/>
      <c r="AG24"/>
      <c r="AH24" s="361"/>
      <c r="AJ24" s="556"/>
      <c r="AK24" s="557"/>
      <c r="AL24" s="557"/>
      <c r="AM24"/>
      <c r="AN24"/>
      <c r="AO24"/>
      <c r="AP24"/>
      <c r="AQ24"/>
      <c r="AR24"/>
      <c r="AS24"/>
      <c r="AT24"/>
      <c r="AU24"/>
      <c r="AV24"/>
      <c r="AW24"/>
    </row>
    <row r="25" spans="1:50" s="1" customFormat="1" ht="15.75" customHeight="1" outlineLevel="1">
      <c r="A25" s="1257" t="str">
        <f>Progress!A21</f>
        <v>Electrical Work</v>
      </c>
      <c r="B25" s="1258"/>
      <c r="C25" s="868">
        <f>Progress!C21</f>
        <v>1607621.4</v>
      </c>
      <c r="D25" s="562">
        <f t="shared" si="0"/>
        <v>0.16826448111362055</v>
      </c>
      <c r="E25" s="543">
        <f>Progress!E21</f>
        <v>101540</v>
      </c>
      <c r="F25" s="546">
        <f>Progress!F21</f>
        <v>15744</v>
      </c>
      <c r="G25" s="543">
        <f>Progress!G21</f>
        <v>1607621</v>
      </c>
      <c r="H25" s="546">
        <f>Progress!H21</f>
        <v>1120317</v>
      </c>
      <c r="I25" s="544">
        <f>Progress!I21</f>
        <v>1581472</v>
      </c>
      <c r="J25" s="547">
        <f t="shared" si="28"/>
        <v>0.99999975118519824</v>
      </c>
      <c r="K25" s="547">
        <f t="shared" si="29"/>
        <v>0.98373410555495222</v>
      </c>
      <c r="L25" s="548">
        <f t="shared" si="30"/>
        <v>0.98373410555495222</v>
      </c>
      <c r="M25" s="549">
        <f t="shared" si="31"/>
        <v>0</v>
      </c>
      <c r="N25" s="550">
        <f t="shared" si="32"/>
        <v>1</v>
      </c>
      <c r="O25" s="536">
        <f>Progress!K21</f>
        <v>41144</v>
      </c>
      <c r="P25" s="562">
        <f t="shared" si="5"/>
        <v>0.18341654778887304</v>
      </c>
      <c r="Q25" s="543">
        <f>Progress!M21</f>
        <v>1792</v>
      </c>
      <c r="R25" s="552">
        <f>Progress!N21</f>
        <v>537.59999999999854</v>
      </c>
      <c r="S25" s="553">
        <f t="shared" si="33"/>
        <v>4.3554345712619097E-2</v>
      </c>
      <c r="T25" s="554">
        <f t="shared" si="34"/>
        <v>1.3066303713785693E-2</v>
      </c>
      <c r="U25" s="545">
        <f>Progress!O21</f>
        <v>29256</v>
      </c>
      <c r="V25" s="546">
        <f>Progress!P21</f>
        <v>40090.559999999998</v>
      </c>
      <c r="W25" s="547">
        <f t="shared" si="35"/>
        <v>0.71106358156717864</v>
      </c>
      <c r="X25" s="548">
        <f t="shared" si="36"/>
        <v>0.97439626677036739</v>
      </c>
      <c r="Y25" s="549">
        <f t="shared" si="37"/>
        <v>0.26333268520318875</v>
      </c>
      <c r="Z25" s="550">
        <f t="shared" si="38"/>
        <v>1.3703363412633305</v>
      </c>
      <c r="AA25"/>
      <c r="AB25"/>
      <c r="AC25"/>
      <c r="AD25"/>
      <c r="AE25"/>
      <c r="AF25"/>
      <c r="AG25"/>
      <c r="AH25" s="361"/>
      <c r="AI25"/>
      <c r="AM25"/>
      <c r="AN25"/>
      <c r="AO25"/>
      <c r="AP25"/>
      <c r="AQ25"/>
      <c r="AR25"/>
      <c r="AS25"/>
      <c r="AT25"/>
      <c r="AU25"/>
      <c r="AV25"/>
      <c r="AW25"/>
    </row>
    <row r="26" spans="1:50" s="1" customFormat="1" ht="15.75" customHeight="1" outlineLevel="1">
      <c r="A26" s="1257" t="str">
        <f>Progress!A23</f>
        <v xml:space="preserve">  Close-Out</v>
      </c>
      <c r="B26" s="1258"/>
      <c r="C26" s="871">
        <f>Progress!C23</f>
        <v>955413.4</v>
      </c>
      <c r="D26" s="562">
        <f t="shared" si="0"/>
        <v>0.1</v>
      </c>
      <c r="E26" s="543">
        <f>Progress!E23</f>
        <v>0</v>
      </c>
      <c r="F26" s="546">
        <f>Progress!F23</f>
        <v>1281</v>
      </c>
      <c r="G26" s="543">
        <f>Progress!G23</f>
        <v>955413</v>
      </c>
      <c r="H26" s="546">
        <f>Progress!H23</f>
        <v>0</v>
      </c>
      <c r="I26" s="544">
        <f>Progress!I23</f>
        <v>724624</v>
      </c>
      <c r="J26" s="547">
        <f t="shared" si="28"/>
        <v>0.99999958133306477</v>
      </c>
      <c r="K26" s="547">
        <f t="shared" si="29"/>
        <v>0.75844027307969508</v>
      </c>
      <c r="L26" s="548">
        <f t="shared" si="30"/>
        <v>0.75844027307969508</v>
      </c>
      <c r="M26" s="549">
        <f t="shared" si="31"/>
        <v>0</v>
      </c>
      <c r="N26" s="550">
        <f t="shared" si="32"/>
        <v>1</v>
      </c>
      <c r="O26" s="536">
        <f>Progress!K22</f>
        <v>8320</v>
      </c>
      <c r="P26" s="562">
        <f t="shared" si="5"/>
        <v>3.7089871611982884E-2</v>
      </c>
      <c r="Q26" s="543">
        <f>Progress!M23</f>
        <v>0</v>
      </c>
      <c r="R26" s="552">
        <f>Progress!N23</f>
        <v>89.599999999999909</v>
      </c>
      <c r="S26" s="553">
        <f t="shared" si="33"/>
        <v>0</v>
      </c>
      <c r="T26" s="554">
        <f t="shared" si="34"/>
        <v>1.0769230769230758E-2</v>
      </c>
      <c r="U26" s="545">
        <f>Progress!O23</f>
        <v>0</v>
      </c>
      <c r="V26" s="546">
        <f>Progress!P23</f>
        <v>3161.6</v>
      </c>
      <c r="W26" s="547">
        <f t="shared" si="35"/>
        <v>0</v>
      </c>
      <c r="X26" s="548">
        <f t="shared" si="36"/>
        <v>0.38</v>
      </c>
      <c r="Y26" s="549">
        <f t="shared" si="37"/>
        <v>0.38</v>
      </c>
      <c r="Z26" s="550" t="str">
        <f t="shared" si="38"/>
        <v/>
      </c>
      <c r="AA26"/>
      <c r="AB26"/>
      <c r="AC26"/>
      <c r="AD26"/>
      <c r="AE26"/>
      <c r="AF26"/>
      <c r="AG26"/>
      <c r="AH26" s="361"/>
      <c r="AI26"/>
      <c r="AM26"/>
      <c r="AN26"/>
      <c r="AO26"/>
      <c r="AP26"/>
      <c r="AQ26"/>
      <c r="AR26"/>
      <c r="AS26"/>
      <c r="AT26"/>
      <c r="AU26"/>
      <c r="AV26"/>
      <c r="AW26"/>
    </row>
    <row r="27" spans="1:50" s="580" customFormat="1" ht="20.100000000000001" customHeight="1" thickBot="1">
      <c r="A27" s="157"/>
      <c r="B27" s="136" t="s">
        <v>5</v>
      </c>
      <c r="C27" s="865">
        <f t="shared" ref="C27:I27" si="39">SUM(C12:C26)</f>
        <v>9554134</v>
      </c>
      <c r="D27" s="563">
        <f t="shared" si="39"/>
        <v>1</v>
      </c>
      <c r="E27" s="564">
        <f t="shared" si="39"/>
        <v>381787</v>
      </c>
      <c r="F27" s="565">
        <f t="shared" si="39"/>
        <v>218625</v>
      </c>
      <c r="G27" s="137">
        <f t="shared" si="39"/>
        <v>9554133</v>
      </c>
      <c r="H27" s="566">
        <f t="shared" si="39"/>
        <v>7183281</v>
      </c>
      <c r="I27" s="565">
        <f t="shared" si="39"/>
        <v>9262515</v>
      </c>
      <c r="J27" s="567">
        <f>IFERROR(IF(ISBLANK(G27),"",G27/C27),0)</f>
        <v>0.99999989533326616</v>
      </c>
      <c r="K27" s="567">
        <f>IFERROR(IF(ISBLANK(H27),"",H27/C27),0)</f>
        <v>0.75185056018682594</v>
      </c>
      <c r="L27" s="568">
        <f>IFERROR(IF(ISBLANK(I27),"",I27/C27),0)</f>
        <v>0.96947719175803893</v>
      </c>
      <c r="M27" s="569">
        <f>+L27-K27</f>
        <v>0.21762663157121298</v>
      </c>
      <c r="N27" s="570">
        <f>L27/K27</f>
        <v>1.2894546377901686</v>
      </c>
      <c r="O27" s="571">
        <f>SUM(O12:O26)</f>
        <v>224320</v>
      </c>
      <c r="P27" s="572">
        <f>SUM(P12:P26)</f>
        <v>1.0000000000000002</v>
      </c>
      <c r="Q27" s="564">
        <f>SUM(Q12:Q26)</f>
        <v>7059.130000000001</v>
      </c>
      <c r="R27" s="573">
        <f>SUM(R12:R26)</f>
        <v>1779.1999999999985</v>
      </c>
      <c r="S27" s="574">
        <f t="shared" si="18"/>
        <v>3.1469017475035665E-2</v>
      </c>
      <c r="T27" s="575">
        <f t="shared" si="19"/>
        <v>7.9315263908701777E-3</v>
      </c>
      <c r="U27" s="576">
        <f>SUM(U12:U26)</f>
        <v>176444.35</v>
      </c>
      <c r="V27" s="577">
        <f>SUM(V12:V26)</f>
        <v>216524.16</v>
      </c>
      <c r="W27" s="567">
        <f t="shared" si="20"/>
        <v>0.7865743134807418</v>
      </c>
      <c r="X27" s="568">
        <f t="shared" si="21"/>
        <v>0.96524679029957206</v>
      </c>
      <c r="Y27" s="569">
        <f>+X27-W27</f>
        <v>0.17867247681883025</v>
      </c>
      <c r="Z27" s="570">
        <f>X27/W27</f>
        <v>1.2271526971535218</v>
      </c>
      <c r="AA27" s="578"/>
      <c r="AB27" s="578"/>
      <c r="AC27" s="578"/>
      <c r="AD27" s="578"/>
      <c r="AE27" s="578"/>
      <c r="AF27" s="578"/>
      <c r="AG27" s="578"/>
      <c r="AH27" s="579"/>
      <c r="AI27" s="578"/>
      <c r="AM27" s="578"/>
      <c r="AN27" s="578"/>
      <c r="AO27" s="578"/>
      <c r="AP27" s="578"/>
      <c r="AQ27" s="578"/>
      <c r="AR27" s="578"/>
      <c r="AS27" s="578"/>
      <c r="AT27" s="578"/>
      <c r="AU27" s="578"/>
      <c r="AV27" s="578"/>
      <c r="AW27" s="578"/>
    </row>
    <row r="28" spans="1:50" ht="24" customHeight="1" thickTop="1" thickBot="1">
      <c r="A28" s="581"/>
      <c r="G28" s="582"/>
      <c r="H28" s="583"/>
      <c r="I28" s="583"/>
      <c r="J28" s="583"/>
      <c r="K28" s="583"/>
      <c r="L28" s="583"/>
      <c r="M28" s="583"/>
      <c r="N28" s="584"/>
      <c r="Z28"/>
      <c r="AA28" s="330" t="s">
        <v>205</v>
      </c>
      <c r="AB28" s="331"/>
      <c r="AC28" s="331"/>
      <c r="AD28" s="332"/>
      <c r="AE28" s="331"/>
      <c r="AF28" s="331"/>
      <c r="AG28" s="331"/>
      <c r="AH28" s="333"/>
      <c r="AJ28" s="519"/>
      <c r="AN28" s="519"/>
      <c r="AO28" s="519"/>
      <c r="AP28" s="519"/>
      <c r="AQ28" s="519"/>
      <c r="AR28" s="519"/>
      <c r="AS28" s="519"/>
      <c r="AT28" s="519"/>
      <c r="AU28" s="519"/>
      <c r="AV28" s="519"/>
      <c r="AW28" s="519"/>
      <c r="AX28" s="519"/>
    </row>
    <row r="29" spans="1:50" ht="30" customHeight="1">
      <c r="A29" s="581"/>
      <c r="Z29"/>
      <c r="AA29" s="334" t="s">
        <v>169</v>
      </c>
      <c r="AB29" s="1131" t="s">
        <v>176</v>
      </c>
      <c r="AC29" s="1132"/>
      <c r="AD29" s="335" t="s">
        <v>177</v>
      </c>
      <c r="AE29" s="335" t="s">
        <v>452</v>
      </c>
      <c r="AF29" s="335" t="s">
        <v>178</v>
      </c>
      <c r="AG29" s="335" t="s">
        <v>73</v>
      </c>
      <c r="AH29" s="336" t="s">
        <v>170</v>
      </c>
      <c r="AJ29" s="519"/>
      <c r="AN29" s="519"/>
      <c r="AO29" s="519"/>
      <c r="AP29" s="519"/>
      <c r="AQ29" s="519"/>
      <c r="AR29" s="519"/>
      <c r="AS29" s="519"/>
      <c r="AT29" s="519"/>
      <c r="AU29" s="519"/>
      <c r="AV29" s="519"/>
      <c r="AW29" s="519"/>
      <c r="AX29" s="519"/>
    </row>
    <row r="30" spans="1:50" ht="27" customHeight="1">
      <c r="A30" s="581"/>
      <c r="Z30"/>
      <c r="AA30" s="794">
        <f>+Milestones!A4</f>
        <v>1</v>
      </c>
      <c r="AB30" s="1133" t="str">
        <f>+Milestones!B4</f>
        <v>Award Date</v>
      </c>
      <c r="AC30" s="1133"/>
      <c r="AD30" s="607">
        <f>+Milestones!C4</f>
        <v>46047</v>
      </c>
      <c r="AE30" s="607">
        <f>+Milestones!D4</f>
        <v>46047</v>
      </c>
      <c r="AF30" s="608">
        <f>+Milestones!E4</f>
        <v>46047</v>
      </c>
      <c r="AG30" s="607" t="str">
        <f>+Milestones!F4</f>
        <v>A</v>
      </c>
      <c r="AH30" s="609">
        <f>+Milestones!G4</f>
        <v>0</v>
      </c>
      <c r="AN30" s="519"/>
      <c r="AO30" s="519"/>
      <c r="AP30" s="519"/>
      <c r="AQ30" s="519"/>
      <c r="AR30" s="519"/>
      <c r="AS30" s="519"/>
      <c r="AT30" s="519"/>
      <c r="AU30" s="519"/>
      <c r="AV30" s="519"/>
      <c r="AW30" s="519"/>
      <c r="AX30" s="519"/>
    </row>
    <row r="31" spans="1:50" ht="27" customHeight="1">
      <c r="A31" s="581"/>
      <c r="Z31"/>
      <c r="AA31" s="795">
        <f>+Milestones!A5</f>
        <v>2</v>
      </c>
      <c r="AB31" s="1134" t="str">
        <f>+Milestones!B5</f>
        <v>Contract Sign Date</v>
      </c>
      <c r="AC31" s="1134"/>
      <c r="AD31" s="610">
        <f>+Milestones!C5</f>
        <v>46065</v>
      </c>
      <c r="AE31" s="610">
        <f>+Milestones!D5</f>
        <v>46065</v>
      </c>
      <c r="AF31" s="611">
        <f>+Milestones!E5</f>
        <v>46065</v>
      </c>
      <c r="AG31" s="610" t="str">
        <f>+Milestones!F5</f>
        <v>A</v>
      </c>
      <c r="AH31" s="612">
        <f>+Milestones!G5</f>
        <v>0</v>
      </c>
      <c r="AN31" s="519"/>
      <c r="AO31" s="519"/>
      <c r="AP31" s="519"/>
      <c r="AQ31" s="519"/>
      <c r="AR31" s="519"/>
      <c r="AS31" s="519"/>
      <c r="AT31" s="519"/>
      <c r="AU31" s="519"/>
      <c r="AV31" s="519"/>
      <c r="AW31" s="519"/>
      <c r="AX31" s="519"/>
    </row>
    <row r="32" spans="1:50" ht="27" customHeight="1">
      <c r="A32" s="581"/>
      <c r="Z32"/>
      <c r="AA32" s="795">
        <f>+Milestones!A6</f>
        <v>3</v>
      </c>
      <c r="AB32" s="1134" t="str">
        <f>+Milestones!B6</f>
        <v>Site Handover Date</v>
      </c>
      <c r="AC32" s="1134"/>
      <c r="AD32" s="610">
        <f>+Milestones!C6</f>
        <v>46084</v>
      </c>
      <c r="AE32" s="610">
        <f>+Milestones!D6</f>
        <v>46084</v>
      </c>
      <c r="AF32" s="611">
        <f>+Milestones!E6</f>
        <v>46084</v>
      </c>
      <c r="AG32" s="610" t="str">
        <f>+Milestones!F6</f>
        <v>A</v>
      </c>
      <c r="AH32" s="612">
        <f>+Milestones!G6</f>
        <v>0</v>
      </c>
      <c r="AN32" s="519"/>
      <c r="AO32" s="519"/>
      <c r="AP32" s="519"/>
      <c r="AQ32" s="519"/>
      <c r="AR32" s="519"/>
      <c r="AS32" s="519"/>
      <c r="AT32" s="519"/>
      <c r="AU32" s="519"/>
      <c r="AV32" s="519"/>
      <c r="AW32" s="519"/>
      <c r="AX32" s="519"/>
    </row>
    <row r="33" spans="1:50" ht="27" customHeight="1">
      <c r="A33" s="581"/>
      <c r="Z33"/>
      <c r="AA33" s="795">
        <f>+Milestones!A7</f>
        <v>4</v>
      </c>
      <c r="AB33" s="1134" t="str">
        <f>+Milestones!B7</f>
        <v>Complete Mobilization</v>
      </c>
      <c r="AC33" s="1134"/>
      <c r="AD33" s="610">
        <f>+Milestones!C7</f>
        <v>45747</v>
      </c>
      <c r="AE33" s="610">
        <f>+Milestones!D7</f>
        <v>45747</v>
      </c>
      <c r="AF33" s="611">
        <f>+Milestones!E7</f>
        <v>45747</v>
      </c>
      <c r="AG33" s="610" t="str">
        <f>+Milestones!F7</f>
        <v>A</v>
      </c>
      <c r="AH33" s="612">
        <f>+Milestones!G7</f>
        <v>0</v>
      </c>
      <c r="AN33" s="519"/>
      <c r="AO33" s="519"/>
      <c r="AP33" s="519"/>
      <c r="AQ33" s="519"/>
      <c r="AR33" s="519"/>
      <c r="AS33" s="519"/>
      <c r="AT33" s="519"/>
      <c r="AU33" s="519"/>
      <c r="AV33" s="519"/>
      <c r="AW33" s="519"/>
      <c r="AX33" s="519"/>
    </row>
    <row r="34" spans="1:50" ht="27" customHeight="1">
      <c r="A34" s="581"/>
      <c r="Z34"/>
      <c r="AA34" s="795">
        <f>+Milestones!A8</f>
        <v>5</v>
      </c>
      <c r="AB34" s="1134" t="str">
        <f>+Milestones!B8</f>
        <v>Complete existing condition survey, submission of Final Reports</v>
      </c>
      <c r="AC34" s="1134"/>
      <c r="AD34" s="610">
        <f>+Milestones!C8</f>
        <v>45747</v>
      </c>
      <c r="AE34" s="610">
        <f>+Milestones!D8</f>
        <v>45747</v>
      </c>
      <c r="AF34" s="611">
        <f>+Milestones!E8</f>
        <v>45747</v>
      </c>
      <c r="AG34" s="610" t="str">
        <f>+Milestones!F8</f>
        <v>A</v>
      </c>
      <c r="AH34" s="612">
        <f>+Milestones!G8</f>
        <v>0</v>
      </c>
      <c r="AK34" s="519"/>
      <c r="AL34" s="519"/>
      <c r="AM34" s="519"/>
      <c r="AN34" s="519"/>
      <c r="AO34" s="519"/>
      <c r="AP34" s="519"/>
      <c r="AQ34" s="519"/>
      <c r="AR34" s="519"/>
      <c r="AS34" s="519"/>
      <c r="AT34" s="519"/>
      <c r="AU34" s="519"/>
      <c r="AV34" s="519"/>
      <c r="AW34" s="519"/>
      <c r="AX34" s="519"/>
    </row>
    <row r="35" spans="1:50" ht="27" customHeight="1">
      <c r="A35" s="581"/>
      <c r="Z35"/>
      <c r="AA35" s="795">
        <f>+Milestones!A9</f>
        <v>6</v>
      </c>
      <c r="AB35" s="1134" t="str">
        <f>+Milestones!B9</f>
        <v>Completion of Long Lead Procurement and Material Delivery</v>
      </c>
      <c r="AC35" s="1134"/>
      <c r="AD35" s="610">
        <f>+Milestones!C9</f>
        <v>46322</v>
      </c>
      <c r="AE35" s="610">
        <f>+Milestones!D9</f>
        <v>46322</v>
      </c>
      <c r="AF35" s="611">
        <f>+Milestones!E9</f>
        <v>46322</v>
      </c>
      <c r="AG35" s="610" t="str">
        <f>+Milestones!F9</f>
        <v>A</v>
      </c>
      <c r="AH35" s="612">
        <f>+Milestones!G9</f>
        <v>0</v>
      </c>
      <c r="AK35" s="519"/>
      <c r="AL35" s="519"/>
      <c r="AM35" s="519"/>
      <c r="AN35" s="519"/>
      <c r="AO35" s="519"/>
      <c r="AP35" s="519"/>
      <c r="AQ35" s="519"/>
      <c r="AR35" s="519"/>
      <c r="AS35" s="519"/>
      <c r="AT35" s="519"/>
      <c r="AU35" s="519"/>
      <c r="AV35" s="519"/>
      <c r="AW35" s="519"/>
      <c r="AX35" s="519"/>
    </row>
    <row r="36" spans="1:50" ht="27" customHeight="1">
      <c r="A36" s="581"/>
      <c r="Z36"/>
      <c r="AA36" s="795">
        <f>+Milestones!A10</f>
        <v>7</v>
      </c>
      <c r="AB36" s="1134" t="str">
        <f>+Milestones!B10</f>
        <v>Completion of Short Lead Procurement and Material Delivery</v>
      </c>
      <c r="AC36" s="1134"/>
      <c r="AD36" s="610">
        <f>+Milestones!C10</f>
        <v>46324</v>
      </c>
      <c r="AE36" s="610">
        <f>+Milestones!D10</f>
        <v>46270</v>
      </c>
      <c r="AF36" s="611">
        <f>+Milestones!E10</f>
        <v>46270</v>
      </c>
      <c r="AG36" s="610" t="str">
        <f>+Milestones!F10</f>
        <v>A</v>
      </c>
      <c r="AH36" s="612">
        <f>+Milestones!G10</f>
        <v>0</v>
      </c>
      <c r="AK36" s="519"/>
      <c r="AL36" s="519"/>
      <c r="AM36" s="519"/>
      <c r="AN36" s="519"/>
      <c r="AO36" s="519"/>
      <c r="AP36" s="519"/>
      <c r="AQ36" s="519"/>
      <c r="AR36" s="519"/>
      <c r="AS36" s="519"/>
      <c r="AT36" s="519"/>
      <c r="AU36" s="519"/>
      <c r="AV36" s="519"/>
      <c r="AW36" s="519"/>
      <c r="AX36" s="519"/>
    </row>
    <row r="37" spans="1:50" ht="27" customHeight="1">
      <c r="A37" s="581"/>
      <c r="Z37"/>
      <c r="AA37" s="795">
        <f>+Milestones!A11</f>
        <v>8</v>
      </c>
      <c r="AB37" s="1134" t="str">
        <f>+Milestones!B11</f>
        <v>Complete All Warehouse</v>
      </c>
      <c r="AC37" s="1134"/>
      <c r="AD37" s="610">
        <f>+Milestones!C11</f>
        <v>46355</v>
      </c>
      <c r="AE37" s="610">
        <f>+Milestones!D11</f>
        <v>46298</v>
      </c>
      <c r="AF37" s="611">
        <f>+Milestones!E11</f>
        <v>46298</v>
      </c>
      <c r="AG37" s="610" t="str">
        <f>+Milestones!F11</f>
        <v>A</v>
      </c>
      <c r="AH37" s="612">
        <f>+Milestones!G11</f>
        <v>0</v>
      </c>
      <c r="AK37" s="519"/>
      <c r="AL37" s="519"/>
      <c r="AM37" s="519"/>
      <c r="AN37" s="519"/>
      <c r="AO37" s="519"/>
      <c r="AP37" s="519"/>
      <c r="AQ37" s="519"/>
      <c r="AR37" s="519"/>
      <c r="AS37" s="519"/>
      <c r="AT37" s="519"/>
      <c r="AU37" s="519"/>
      <c r="AV37" s="519"/>
      <c r="AW37" s="519"/>
      <c r="AX37" s="519"/>
    </row>
    <row r="38" spans="1:50" ht="27" customHeight="1">
      <c r="A38" s="581"/>
      <c r="Z38"/>
      <c r="AA38" s="796">
        <f>+Milestones!A12</f>
        <v>9</v>
      </c>
      <c r="AB38" s="1135" t="str">
        <f>+Milestones!B12</f>
        <v>Complete All Outside Mosque (Prayer Room)</v>
      </c>
      <c r="AC38" s="1135"/>
      <c r="AD38" s="613">
        <f>+Milestones!C12</f>
        <v>46361</v>
      </c>
      <c r="AE38" s="613">
        <f>+Milestones!D12</f>
        <v>46295</v>
      </c>
      <c r="AF38" s="614">
        <f>+Milestones!E12</f>
        <v>46295</v>
      </c>
      <c r="AG38" s="613" t="str">
        <f>+Milestones!F12</f>
        <v>A</v>
      </c>
      <c r="AH38" s="615">
        <f>+Milestones!G12</f>
        <v>0</v>
      </c>
      <c r="AN38" s="519"/>
      <c r="AO38" s="585"/>
      <c r="AP38" s="519"/>
      <c r="AQ38" s="519"/>
      <c r="AR38" s="519"/>
      <c r="AS38" s="519"/>
      <c r="AT38" s="519"/>
      <c r="AU38" s="519"/>
      <c r="AV38" s="519"/>
      <c r="AW38" s="519"/>
      <c r="AX38" s="519"/>
    </row>
    <row r="39" spans="1:50" ht="14.85" customHeight="1">
      <c r="A39" s="581"/>
      <c r="Z39"/>
      <c r="AA39" s="586"/>
      <c r="AB39" s="587"/>
      <c r="AC39" s="587"/>
      <c r="AD39" s="587"/>
      <c r="AE39" s="587"/>
      <c r="AF39" s="587"/>
      <c r="AG39" s="587"/>
      <c r="AH39" s="588"/>
      <c r="AN39" s="519"/>
      <c r="AO39" s="585"/>
      <c r="AP39" s="519"/>
      <c r="AQ39" s="519"/>
      <c r="AR39" s="519"/>
      <c r="AS39" s="519"/>
      <c r="AT39" s="519"/>
      <c r="AU39" s="519"/>
      <c r="AV39" s="519"/>
      <c r="AW39" s="519"/>
      <c r="AX39" s="519"/>
    </row>
    <row r="40" spans="1:50" s="590" customFormat="1" ht="14.4" customHeight="1">
      <c r="A40" s="589"/>
      <c r="T40" s="392"/>
      <c r="U40" s="392"/>
      <c r="V40" s="392"/>
      <c r="W40" s="392"/>
      <c r="X40" s="392"/>
      <c r="Y40" s="392"/>
      <c r="Z40"/>
      <c r="AA40" s="591"/>
      <c r="AB40" s="587"/>
      <c r="AC40" s="587"/>
      <c r="AD40" s="587"/>
      <c r="AE40" s="587"/>
      <c r="AF40" s="587"/>
      <c r="AG40" s="587"/>
      <c r="AH40" s="588"/>
      <c r="AN40" s="592"/>
      <c r="AO40" s="585"/>
      <c r="AP40" s="593"/>
      <c r="AQ40" s="519"/>
      <c r="AR40" s="519"/>
      <c r="AS40" s="519"/>
      <c r="AT40" s="519"/>
      <c r="AU40" s="519"/>
      <c r="AV40" s="519"/>
      <c r="AW40" s="519"/>
      <c r="AX40" s="519"/>
    </row>
    <row r="41" spans="1:50">
      <c r="A41" s="581"/>
      <c r="Z41"/>
      <c r="AA41" s="591"/>
      <c r="AB41" s="587"/>
      <c r="AC41" s="587"/>
      <c r="AD41" s="587"/>
      <c r="AE41" s="587"/>
      <c r="AF41" s="587"/>
      <c r="AG41" s="587"/>
      <c r="AH41" s="588"/>
      <c r="AN41" s="592"/>
      <c r="AO41" s="585"/>
      <c r="AP41" s="593"/>
      <c r="AQ41" s="519"/>
      <c r="AR41" s="519"/>
      <c r="AS41" s="519"/>
      <c r="AT41" s="519"/>
      <c r="AU41" s="519"/>
      <c r="AV41" s="519"/>
      <c r="AW41" s="519"/>
      <c r="AX41" s="519"/>
    </row>
    <row r="42" spans="1:50">
      <c r="A42" s="581"/>
      <c r="Z42"/>
      <c r="AA42" s="591"/>
      <c r="AB42" s="587"/>
      <c r="AC42" s="587"/>
      <c r="AD42" s="587"/>
      <c r="AE42" s="587"/>
      <c r="AF42" s="587"/>
      <c r="AG42" s="587"/>
      <c r="AH42" s="588"/>
      <c r="AN42" s="594"/>
      <c r="AO42" s="585"/>
      <c r="AP42" s="593"/>
      <c r="AQ42" s="519"/>
      <c r="AR42" s="519"/>
      <c r="AS42" s="519"/>
      <c r="AT42" s="519"/>
      <c r="AU42" s="519"/>
      <c r="AV42" s="519"/>
      <c r="AW42" s="519"/>
      <c r="AX42" s="519"/>
    </row>
    <row r="43" spans="1:50" ht="14.4" customHeight="1">
      <c r="A43" s="581"/>
      <c r="Z43"/>
      <c r="AA43" s="591"/>
      <c r="AB43" s="587"/>
      <c r="AC43" s="587"/>
      <c r="AD43" s="587"/>
      <c r="AE43" s="587"/>
      <c r="AF43" s="587"/>
      <c r="AG43" s="587"/>
      <c r="AH43" s="588"/>
      <c r="AN43" s="519"/>
      <c r="AO43" s="519"/>
      <c r="AP43" s="519"/>
      <c r="AQ43" s="519"/>
      <c r="AR43" s="519"/>
      <c r="AS43" s="519"/>
      <c r="AT43" s="519"/>
      <c r="AU43" s="519"/>
      <c r="AV43" s="519"/>
      <c r="AW43" s="519"/>
      <c r="AX43" s="519"/>
    </row>
    <row r="44" spans="1:50" ht="14.4" customHeight="1">
      <c r="A44" s="581"/>
      <c r="Z44"/>
      <c r="AA44" s="591"/>
      <c r="AB44" s="587"/>
      <c r="AC44" s="587"/>
      <c r="AD44" s="587"/>
      <c r="AE44" s="587"/>
      <c r="AF44" s="587"/>
      <c r="AG44" s="587"/>
      <c r="AH44" s="588"/>
      <c r="AM44" s="580"/>
      <c r="AN44" s="519"/>
      <c r="AO44" s="519"/>
      <c r="AP44" s="519"/>
      <c r="AQ44" s="519"/>
      <c r="AR44" s="519"/>
      <c r="AS44" s="519"/>
      <c r="AT44" s="519"/>
      <c r="AU44" s="519"/>
      <c r="AV44" s="519"/>
      <c r="AW44" s="519"/>
      <c r="AX44" s="519"/>
    </row>
    <row r="45" spans="1:50" ht="14.4" customHeight="1">
      <c r="A45" s="581"/>
      <c r="Z45"/>
      <c r="AA45" s="591"/>
      <c r="AB45" s="587"/>
      <c r="AC45" s="587"/>
      <c r="AD45" s="587"/>
      <c r="AE45" s="587"/>
      <c r="AF45" s="587"/>
      <c r="AG45" s="587"/>
      <c r="AH45" s="588"/>
      <c r="AN45" s="519"/>
      <c r="AO45" s="519"/>
      <c r="AP45" s="519"/>
      <c r="AQ45" s="519"/>
      <c r="AR45" s="519"/>
      <c r="AS45" s="519"/>
      <c r="AT45" s="519"/>
      <c r="AU45" s="519"/>
      <c r="AV45" s="519"/>
      <c r="AW45" s="519"/>
      <c r="AX45" s="519"/>
    </row>
    <row r="46" spans="1:50">
      <c r="A46" s="581"/>
      <c r="Z46"/>
      <c r="AA46" s="591"/>
      <c r="AB46" s="587"/>
      <c r="AC46" s="587"/>
      <c r="AD46" s="587"/>
      <c r="AE46" s="587"/>
      <c r="AF46" s="587"/>
      <c r="AG46" s="587"/>
      <c r="AH46" s="588"/>
      <c r="AN46" s="519"/>
      <c r="AO46" s="519"/>
      <c r="AP46" s="519"/>
      <c r="AQ46" s="519"/>
      <c r="AR46" s="519"/>
      <c r="AS46" s="519"/>
      <c r="AT46" s="519"/>
      <c r="AU46" s="519"/>
      <c r="AV46" s="519"/>
      <c r="AW46" s="519"/>
      <c r="AX46" s="519"/>
    </row>
    <row r="47" spans="1:50" ht="15" customHeight="1">
      <c r="A47" s="581"/>
      <c r="Z47"/>
      <c r="AA47" s="591"/>
      <c r="AB47" s="587"/>
      <c r="AC47" s="587"/>
      <c r="AD47" s="587"/>
      <c r="AE47" s="587"/>
      <c r="AF47" s="587"/>
      <c r="AG47" s="587"/>
      <c r="AH47" s="588"/>
      <c r="AN47" s="519"/>
      <c r="AO47" s="519"/>
      <c r="AP47" s="519"/>
      <c r="AQ47" s="519"/>
      <c r="AR47" s="519"/>
      <c r="AS47" s="519"/>
      <c r="AT47" s="519"/>
      <c r="AU47" s="519"/>
      <c r="AV47" s="519"/>
      <c r="AW47" s="519"/>
      <c r="AX47" s="519"/>
    </row>
    <row r="48" spans="1:50" ht="15" customHeight="1">
      <c r="A48" s="581"/>
      <c r="Z48"/>
      <c r="AA48" s="591"/>
      <c r="AB48" s="587"/>
      <c r="AC48" s="587"/>
      <c r="AD48" s="587"/>
      <c r="AE48" s="587"/>
      <c r="AF48" s="587"/>
      <c r="AG48" s="587"/>
      <c r="AH48" s="588"/>
    </row>
    <row r="49" spans="1:49" ht="15" customHeight="1">
      <c r="A49" s="581"/>
      <c r="Z49"/>
      <c r="AA49" s="591"/>
      <c r="AB49" s="587"/>
      <c r="AC49" s="587"/>
      <c r="AD49" s="587"/>
      <c r="AE49" s="587"/>
      <c r="AF49" s="587"/>
      <c r="AG49" s="587"/>
      <c r="AH49" s="588"/>
    </row>
    <row r="50" spans="1:49" ht="15" customHeight="1">
      <c r="A50" s="581"/>
      <c r="Z50"/>
      <c r="AA50" s="591"/>
      <c r="AB50" s="587"/>
      <c r="AC50" s="587"/>
      <c r="AD50" s="587"/>
      <c r="AE50" s="587"/>
      <c r="AF50" s="587"/>
      <c r="AG50" s="587"/>
      <c r="AH50" s="588"/>
    </row>
    <row r="51" spans="1:49" ht="15" customHeight="1">
      <c r="A51" s="581"/>
      <c r="X51" s="595"/>
      <c r="Z51"/>
      <c r="AA51" s="591"/>
      <c r="AB51" s="587"/>
      <c r="AC51" s="587"/>
      <c r="AD51" s="587"/>
      <c r="AE51" s="587"/>
      <c r="AF51" s="587"/>
      <c r="AG51" s="587"/>
      <c r="AH51" s="588"/>
    </row>
    <row r="52" spans="1:49" ht="5.0999999999999996" customHeight="1">
      <c r="A52" s="581"/>
      <c r="AA52" s="596"/>
      <c r="AB52" s="597"/>
      <c r="AC52" s="597"/>
      <c r="AD52" s="597"/>
      <c r="AE52" s="597"/>
      <c r="AH52" s="518"/>
      <c r="AJ52" s="392" t="s">
        <v>703</v>
      </c>
    </row>
    <row r="53" spans="1:49" ht="20.100000000000001" customHeight="1">
      <c r="A53" s="581"/>
      <c r="AA53" s="598"/>
      <c r="AB53" s="597"/>
      <c r="AC53" s="597"/>
      <c r="AD53" s="597"/>
      <c r="AE53" s="597"/>
      <c r="AH53" s="518"/>
    </row>
    <row r="54" spans="1:49" s="508" customFormat="1" ht="29.1" customHeight="1" thickBot="1">
      <c r="A54" s="352" t="s">
        <v>206</v>
      </c>
      <c r="B54" s="353"/>
      <c r="C54" s="353"/>
      <c r="D54" s="353"/>
      <c r="E54" s="353"/>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c r="AH54" s="354"/>
      <c r="AM54" s="510"/>
      <c r="AN54" s="510"/>
      <c r="AO54" s="510"/>
      <c r="AP54" s="510"/>
      <c r="AQ54" s="510"/>
      <c r="AR54" s="510"/>
      <c r="AS54" s="510"/>
      <c r="AT54" s="510"/>
      <c r="AU54" s="510"/>
      <c r="AV54" s="510"/>
      <c r="AW54" s="510"/>
    </row>
    <row r="55" spans="1:49" s="474" customFormat="1" ht="20.100000000000001" customHeight="1" thickBot="1">
      <c r="A55" s="355" t="s">
        <v>453</v>
      </c>
      <c r="B55" s="356"/>
      <c r="C55" s="356"/>
      <c r="D55" s="356"/>
      <c r="E55" s="356"/>
      <c r="F55" s="356"/>
      <c r="G55" s="356"/>
      <c r="H55" s="356"/>
      <c r="I55" s="356"/>
      <c r="J55" s="356"/>
      <c r="K55" s="356"/>
      <c r="L55" s="1267" t="s">
        <v>331</v>
      </c>
      <c r="M55" s="1268"/>
      <c r="N55" s="1268"/>
      <c r="O55" s="1268"/>
      <c r="P55" s="1268"/>
      <c r="Q55" s="1268"/>
      <c r="R55" s="1268"/>
      <c r="S55" s="1268"/>
      <c r="T55" s="1268"/>
      <c r="U55" s="1268"/>
      <c r="V55" s="1269"/>
      <c r="W55" s="359" t="s">
        <v>135</v>
      </c>
      <c r="X55" s="359"/>
      <c r="Y55" s="359"/>
      <c r="Z55" s="359"/>
      <c r="AA55" s="359"/>
      <c r="AB55" s="359"/>
      <c r="AC55" s="359"/>
      <c r="AD55" s="359"/>
      <c r="AE55" s="359"/>
      <c r="AF55" s="359"/>
      <c r="AG55" s="359"/>
      <c r="AH55" s="360"/>
      <c r="AI55" s="514"/>
      <c r="AJ55" s="514"/>
      <c r="AK55" s="514"/>
      <c r="AL55" s="514"/>
      <c r="AM55" s="514"/>
      <c r="AN55" s="514"/>
      <c r="AO55" s="514"/>
      <c r="AP55" s="514"/>
      <c r="AQ55" s="514"/>
    </row>
    <row r="56" spans="1:49" s="600" customFormat="1" ht="20.100000000000001" customHeight="1" thickBot="1">
      <c r="A56" s="318" t="s">
        <v>207</v>
      </c>
      <c r="B56" s="319"/>
      <c r="C56" s="319"/>
      <c r="D56" s="319"/>
      <c r="E56" s="319"/>
      <c r="F56" s="319"/>
      <c r="G56" s="319"/>
      <c r="H56" s="319"/>
      <c r="I56" s="319"/>
      <c r="J56" s="319"/>
      <c r="K56" s="328"/>
      <c r="L56" s="1249" t="s">
        <v>223</v>
      </c>
      <c r="M56" s="1249"/>
      <c r="N56" s="1249"/>
      <c r="O56" s="1249"/>
      <c r="P56" s="1249"/>
      <c r="Q56" s="1249"/>
      <c r="R56" s="1249"/>
      <c r="S56" s="1249"/>
      <c r="T56" s="1249"/>
      <c r="U56" s="1249"/>
      <c r="V56" s="1250"/>
      <c r="W56" s="329" t="s">
        <v>313</v>
      </c>
      <c r="X56" s="329"/>
      <c r="Y56" s="329"/>
      <c r="Z56" s="329"/>
      <c r="AA56" s="329"/>
      <c r="AB56" s="329"/>
      <c r="AC56" s="329"/>
      <c r="AD56" s="329"/>
      <c r="AE56" s="1372" t="s">
        <v>490</v>
      </c>
      <c r="AF56" s="1372"/>
      <c r="AG56" s="1372"/>
      <c r="AH56" s="1373"/>
      <c r="AI56" s="599"/>
      <c r="AJ56" s="599"/>
      <c r="AK56" s="599"/>
      <c r="AL56" s="599"/>
      <c r="AM56" s="599"/>
      <c r="AN56" s="599"/>
    </row>
    <row r="57" spans="1:49" ht="15.75" customHeight="1">
      <c r="A57" s="1259" t="s">
        <v>216</v>
      </c>
      <c r="B57" s="1260"/>
      <c r="C57" s="1288" t="s">
        <v>5</v>
      </c>
      <c r="D57" s="324" t="s">
        <v>727</v>
      </c>
      <c r="E57" s="325"/>
      <c r="F57" s="325"/>
      <c r="G57" s="325"/>
      <c r="H57" s="326"/>
      <c r="I57" s="1230" t="s">
        <v>432</v>
      </c>
      <c r="J57" s="1230" t="s">
        <v>162</v>
      </c>
      <c r="K57" s="1222" t="s">
        <v>220</v>
      </c>
      <c r="L57" s="1237" t="s">
        <v>223</v>
      </c>
      <c r="M57" s="1238"/>
      <c r="N57" s="1235" t="s">
        <v>127</v>
      </c>
      <c r="O57" s="1243" t="s">
        <v>93</v>
      </c>
      <c r="P57" s="1243" t="s">
        <v>4</v>
      </c>
      <c r="Q57" s="1241" t="s">
        <v>168</v>
      </c>
      <c r="R57" s="1327" t="s">
        <v>162</v>
      </c>
      <c r="S57" s="1328"/>
      <c r="T57" s="1328"/>
      <c r="U57" s="1328"/>
      <c r="V57" s="1328"/>
      <c r="W57" s="1255" t="s">
        <v>323</v>
      </c>
      <c r="X57" s="1251" t="s">
        <v>1</v>
      </c>
      <c r="Y57" s="1252"/>
      <c r="Z57" s="1251" t="s">
        <v>308</v>
      </c>
      <c r="AA57" s="1252"/>
      <c r="AB57" s="1368" t="s">
        <v>309</v>
      </c>
      <c r="AC57" s="1368" t="s">
        <v>310</v>
      </c>
      <c r="AD57" s="1370" t="s">
        <v>20</v>
      </c>
      <c r="AF57"/>
      <c r="AG57"/>
      <c r="AH57" s="361"/>
      <c r="AI57"/>
      <c r="AJ57"/>
      <c r="AK57"/>
      <c r="AL57"/>
    </row>
    <row r="58" spans="1:49" ht="15" customHeight="1">
      <c r="A58" s="1261"/>
      <c r="B58" s="1262"/>
      <c r="C58" s="1289"/>
      <c r="D58" s="327" t="s">
        <v>172</v>
      </c>
      <c r="E58" s="327" t="s">
        <v>208</v>
      </c>
      <c r="F58" s="327" t="s">
        <v>209</v>
      </c>
      <c r="G58" s="327" t="s">
        <v>210</v>
      </c>
      <c r="H58" s="327" t="s">
        <v>211</v>
      </c>
      <c r="I58" s="1231"/>
      <c r="J58" s="1231"/>
      <c r="K58" s="1223"/>
      <c r="L58" s="1239"/>
      <c r="M58" s="1240"/>
      <c r="N58" s="1236"/>
      <c r="O58" s="1244"/>
      <c r="P58" s="1244"/>
      <c r="Q58" s="1242"/>
      <c r="R58" s="1331" t="s">
        <v>163</v>
      </c>
      <c r="S58" s="1331" t="s">
        <v>164</v>
      </c>
      <c r="T58" s="1331" t="s">
        <v>165</v>
      </c>
      <c r="U58" s="1331" t="s">
        <v>166</v>
      </c>
      <c r="V58" s="1329" t="s">
        <v>167</v>
      </c>
      <c r="W58" s="1256"/>
      <c r="X58" s="1253"/>
      <c r="Y58" s="1254"/>
      <c r="Z58" s="1308"/>
      <c r="AA58" s="1309"/>
      <c r="AB58" s="1369"/>
      <c r="AC58" s="1369"/>
      <c r="AD58" s="1371"/>
      <c r="AF58"/>
      <c r="AG58"/>
      <c r="AH58" s="361"/>
      <c r="AI58"/>
      <c r="AJ58"/>
      <c r="AK58"/>
      <c r="AL58"/>
    </row>
    <row r="59" spans="1:49" s="590" customFormat="1" ht="18.600000000000001" customHeight="1">
      <c r="A59" s="1310" t="str">
        <f>'Quality-Stat'!$A$13</f>
        <v>Structural</v>
      </c>
      <c r="B59" s="1311"/>
      <c r="C59" s="362">
        <f>IF('Quality-Stat'!D13="","",'Quality-Stat'!D13)</f>
        <v>19</v>
      </c>
      <c r="D59" s="362">
        <f>IF('Quality-Stat'!E13="","",'Quality-Stat'!E13)</f>
        <v>19</v>
      </c>
      <c r="E59" s="362">
        <f>IF('Quality-Stat'!F13="","",'Quality-Stat'!F13)</f>
        <v>0</v>
      </c>
      <c r="F59" s="362">
        <f>IF('Quality-Stat'!G13="","",'Quality-Stat'!G13)</f>
        <v>0</v>
      </c>
      <c r="G59" s="362" t="str">
        <f>IF('Quality-Stat'!H13="","",'Quality-Stat'!H13)</f>
        <v/>
      </c>
      <c r="H59" s="362">
        <f>IF('Quality-Stat'!I13="","",'Quality-Stat'!I13)</f>
        <v>19</v>
      </c>
      <c r="I59" s="362">
        <f>IF('Quality-Stat'!J13="","",'Quality-Stat'!J13)</f>
        <v>0</v>
      </c>
      <c r="J59" s="362">
        <f>IF('Quality-Stat'!K13="","",'Quality-Stat'!K13)</f>
        <v>0</v>
      </c>
      <c r="K59" s="363">
        <f>IF('Quality-Stat'!L13="","",'Quality-Stat'!L13)</f>
        <v>19</v>
      </c>
      <c r="L59" s="1239"/>
      <c r="M59" s="1240"/>
      <c r="N59" s="1236"/>
      <c r="O59" s="1244"/>
      <c r="P59" s="1244"/>
      <c r="Q59" s="1242"/>
      <c r="R59" s="1242"/>
      <c r="S59" s="1242"/>
      <c r="T59" s="1242"/>
      <c r="U59" s="1242"/>
      <c r="V59" s="1330"/>
      <c r="W59" s="1188" t="s">
        <v>690</v>
      </c>
      <c r="X59" s="1364" t="str">
        <f>'[35]HSE-Stat'!B4</f>
        <v>Total Hours Worked</v>
      </c>
      <c r="Y59" s="1365"/>
      <c r="Z59" s="1143">
        <f>'HSE-Stat'!D4</f>
        <v>1920</v>
      </c>
      <c r="AA59" s="1144"/>
      <c r="AB59" s="364">
        <f>'HSE-Stat'!E4</f>
        <v>3960</v>
      </c>
      <c r="AC59" s="365">
        <f>'HSE-Stat'!F4</f>
        <v>82166</v>
      </c>
      <c r="AD59" s="366">
        <f>'HSE-Stat'!G4</f>
        <v>82166</v>
      </c>
      <c r="AF59"/>
      <c r="AG59" t="s">
        <v>322</v>
      </c>
      <c r="AH59" s="367">
        <f>+SUM(AD70:AD74)</f>
        <v>0</v>
      </c>
      <c r="AI59"/>
      <c r="AJ59"/>
      <c r="AK59"/>
      <c r="AL59"/>
      <c r="AM59"/>
    </row>
    <row r="60" spans="1:49" ht="18.600000000000001" customHeight="1">
      <c r="A60" s="1282" t="str">
        <f>'Quality-Stat'!$A$14</f>
        <v>Architectural</v>
      </c>
      <c r="B60" s="1283"/>
      <c r="C60" s="368">
        <f>IF('Quality-Stat'!D14="","",'Quality-Stat'!D14)</f>
        <v>15</v>
      </c>
      <c r="D60" s="368">
        <f>IF('Quality-Stat'!E14="","",'Quality-Stat'!E14)</f>
        <v>15</v>
      </c>
      <c r="E60" s="368">
        <f>IF('Quality-Stat'!F14="","",'Quality-Stat'!F14)</f>
        <v>0</v>
      </c>
      <c r="F60" s="368">
        <f>IF('Quality-Stat'!G14="","",'Quality-Stat'!G14)</f>
        <v>0</v>
      </c>
      <c r="G60" s="368" t="str">
        <f>IF('Quality-Stat'!H14="","",'Quality-Stat'!H14)</f>
        <v/>
      </c>
      <c r="H60" s="368">
        <f>IF('Quality-Stat'!I14="","",'Quality-Stat'!I14)</f>
        <v>15</v>
      </c>
      <c r="I60" s="368">
        <f>IF('Quality-Stat'!J14="","",'Quality-Stat'!J14)</f>
        <v>0</v>
      </c>
      <c r="J60" s="368">
        <f>IF('Quality-Stat'!K14="","",'Quality-Stat'!K14)</f>
        <v>0</v>
      </c>
      <c r="K60" s="369">
        <f>IF('Quality-Stat'!L14="","",'Quality-Stat'!L14)</f>
        <v>15</v>
      </c>
      <c r="L60" s="1224" t="s">
        <v>724</v>
      </c>
      <c r="M60" s="1225"/>
      <c r="N60" s="370">
        <f>'Quality-Stat'!C5</f>
        <v>17</v>
      </c>
      <c r="O60" s="371">
        <f>'Quality-Stat'!D5</f>
        <v>17</v>
      </c>
      <c r="P60" s="371">
        <f>'Quality-Stat'!E5</f>
        <v>0</v>
      </c>
      <c r="Q60" s="371">
        <f>'Quality-Stat'!F5</f>
        <v>3</v>
      </c>
      <c r="R60" s="371">
        <f>'Quality-Stat'!G5</f>
        <v>0</v>
      </c>
      <c r="S60" s="371">
        <f>'Quality-Stat'!H5</f>
        <v>0</v>
      </c>
      <c r="T60" s="371">
        <f>'Quality-Stat'!I5</f>
        <v>0</v>
      </c>
      <c r="U60" s="371">
        <f>'Quality-Stat'!J5</f>
        <v>0</v>
      </c>
      <c r="V60" s="372">
        <f>'Quality-Stat'!K5</f>
        <v>0</v>
      </c>
      <c r="W60" s="1189"/>
      <c r="X60" s="1152" t="str">
        <f>'[35]HSE-Stat'!B5</f>
        <v>Safe Hours Worked</v>
      </c>
      <c r="Y60" s="1153"/>
      <c r="Z60" s="1148">
        <f>'HSE-Stat'!D5</f>
        <v>2040</v>
      </c>
      <c r="AA60" s="1149"/>
      <c r="AB60" s="373">
        <f>'HSE-Stat'!E5</f>
        <v>3960</v>
      </c>
      <c r="AC60" s="374">
        <f>'HSE-Stat'!F5</f>
        <v>82166</v>
      </c>
      <c r="AD60" s="375">
        <f>'HSE-Stat'!G5</f>
        <v>82166</v>
      </c>
      <c r="AF60"/>
      <c r="AG60" t="s">
        <v>321</v>
      </c>
      <c r="AH60" s="367">
        <f>SUM(AD61:AD69)</f>
        <v>4</v>
      </c>
      <c r="AI60"/>
      <c r="AJ60"/>
      <c r="AK60"/>
      <c r="AL60"/>
      <c r="AM60"/>
    </row>
    <row r="61" spans="1:49" ht="18.600000000000001" customHeight="1">
      <c r="A61" s="1282" t="str">
        <f>'Quality-Stat'!$A$15</f>
        <v>Mechanical, Electrical , &amp; External Infra</v>
      </c>
      <c r="B61" s="1283"/>
      <c r="C61" s="368">
        <f>IF('Quality-Stat'!D15="","",'Quality-Stat'!D15)</f>
        <v>47</v>
      </c>
      <c r="D61" s="368">
        <f>IF('Quality-Stat'!E15="","",'Quality-Stat'!E15)</f>
        <v>47</v>
      </c>
      <c r="E61" s="368">
        <f>IF('Quality-Stat'!F15="","",'Quality-Stat'!F15)</f>
        <v>0</v>
      </c>
      <c r="F61" s="368">
        <f>IF('Quality-Stat'!G15="","",'Quality-Stat'!G15)</f>
        <v>0</v>
      </c>
      <c r="G61" s="368" t="str">
        <f>IF('Quality-Stat'!H15="","",'Quality-Stat'!H15)</f>
        <v/>
      </c>
      <c r="H61" s="368">
        <f>IF('Quality-Stat'!I15="","",'Quality-Stat'!I15)</f>
        <v>47</v>
      </c>
      <c r="I61" s="368">
        <f>IF('Quality-Stat'!J15="","",'Quality-Stat'!J15)</f>
        <v>0</v>
      </c>
      <c r="J61" s="368">
        <f>IF('Quality-Stat'!K15="","",'Quality-Stat'!K15)</f>
        <v>0</v>
      </c>
      <c r="K61" s="369">
        <f>IF('Quality-Stat'!L15="","",'Quality-Stat'!L15)</f>
        <v>47</v>
      </c>
      <c r="L61" s="1224" t="s">
        <v>712</v>
      </c>
      <c r="M61" s="1225"/>
      <c r="N61" s="780">
        <f>'Quality-Stat'!C6</f>
        <v>18</v>
      </c>
      <c r="O61" s="781">
        <f>'Quality-Stat'!D6</f>
        <v>18</v>
      </c>
      <c r="P61" s="377">
        <f>'Quality-Stat'!E6</f>
        <v>0</v>
      </c>
      <c r="Q61" s="377">
        <f>'Quality-Stat'!F6</f>
        <v>3</v>
      </c>
      <c r="R61" s="377">
        <f>'Quality-Stat'!G6</f>
        <v>0</v>
      </c>
      <c r="S61" s="377">
        <f>'Quality-Stat'!H6</f>
        <v>0</v>
      </c>
      <c r="T61" s="377">
        <f>'Quality-Stat'!I6</f>
        <v>0</v>
      </c>
      <c r="U61" s="377">
        <f>'Quality-Stat'!J6</f>
        <v>0</v>
      </c>
      <c r="V61" s="378">
        <f>'Quality-Stat'!K6</f>
        <v>0</v>
      </c>
      <c r="W61" s="1188" t="s">
        <v>321</v>
      </c>
      <c r="X61" s="1152" t="str">
        <f>'[35]HSE-Stat'!B6</f>
        <v>LTI</v>
      </c>
      <c r="Y61" s="1153"/>
      <c r="Z61" s="1148">
        <f>'[36]HSE-Stat'!D6</f>
        <v>0</v>
      </c>
      <c r="AA61" s="1149"/>
      <c r="AB61" s="373">
        <f>'[36]HSE-Stat'!E6</f>
        <v>0</v>
      </c>
      <c r="AC61" s="374">
        <f>'[36]HSE-Stat'!F6</f>
        <v>0</v>
      </c>
      <c r="AD61" s="375">
        <f>'[36]HSE-Stat'!G6</f>
        <v>0</v>
      </c>
      <c r="AF61"/>
      <c r="AG61"/>
      <c r="AH61" s="361"/>
      <c r="AI61"/>
      <c r="AJ61"/>
      <c r="AK61"/>
      <c r="AL61"/>
      <c r="AM61"/>
    </row>
    <row r="62" spans="1:49" ht="18.600000000000001" customHeight="1">
      <c r="A62" s="1282" t="str">
        <f>'Quality-Stat'!A16:C16</f>
        <v>Road</v>
      </c>
      <c r="B62" s="1283"/>
      <c r="C62" s="368">
        <f>IF('Quality-Stat'!D16="","",'Quality-Stat'!D16)</f>
        <v>12</v>
      </c>
      <c r="D62" s="368">
        <f>IF('Quality-Stat'!E16="","",'Quality-Stat'!E16)</f>
        <v>12</v>
      </c>
      <c r="E62" s="368">
        <f>IF('Quality-Stat'!F16="","",'Quality-Stat'!F16)</f>
        <v>0</v>
      </c>
      <c r="F62" s="368">
        <f>IF('Quality-Stat'!G16="","",'Quality-Stat'!G16)</f>
        <v>0</v>
      </c>
      <c r="G62" s="368" t="str">
        <f>IF('Quality-Stat'!H16="","",'Quality-Stat'!H16)</f>
        <v/>
      </c>
      <c r="H62" s="368">
        <f>IF('Quality-Stat'!I16="","",'Quality-Stat'!I16)</f>
        <v>12</v>
      </c>
      <c r="I62" s="368">
        <f>IF('Quality-Stat'!J16="","",'Quality-Stat'!J16)</f>
        <v>0</v>
      </c>
      <c r="J62" s="368">
        <f>IF('Quality-Stat'!K16="","",'Quality-Stat'!K16)</f>
        <v>0</v>
      </c>
      <c r="K62" s="369">
        <f>IF('Quality-Stat'!L16="","",'Quality-Stat'!L16)</f>
        <v>12</v>
      </c>
      <c r="L62" s="1224" t="s">
        <v>454</v>
      </c>
      <c r="M62" s="1225"/>
      <c r="N62" s="376">
        <f>'Quality-Stat'!C7</f>
        <v>64</v>
      </c>
      <c r="O62" s="377">
        <f>'Quality-Stat'!D7</f>
        <v>64</v>
      </c>
      <c r="P62" s="377">
        <f>'Quality-Stat'!E7</f>
        <v>0</v>
      </c>
      <c r="Q62" s="377">
        <f>'Quality-Stat'!F6</f>
        <v>3</v>
      </c>
      <c r="R62" s="377">
        <f>'Quality-Stat'!G7</f>
        <v>0</v>
      </c>
      <c r="S62" s="377">
        <f>'Quality-Stat'!H7</f>
        <v>0</v>
      </c>
      <c r="T62" s="377">
        <f>'Quality-Stat'!I7</f>
        <v>0</v>
      </c>
      <c r="U62" s="377">
        <f>'Quality-Stat'!J7</f>
        <v>0</v>
      </c>
      <c r="V62" s="378">
        <f>'Quality-Stat'!K7</f>
        <v>0</v>
      </c>
      <c r="W62" s="1189"/>
      <c r="X62" s="1366" t="str">
        <f>'[35]HSE-Stat'!B7</f>
        <v>MTC (Healed w/o Disability)</v>
      </c>
      <c r="Y62" s="1367"/>
      <c r="Z62" s="1148">
        <f>'[36]HSE-Stat'!D7</f>
        <v>0</v>
      </c>
      <c r="AA62" s="1149"/>
      <c r="AB62" s="373">
        <f>'[36]HSE-Stat'!E7</f>
        <v>0</v>
      </c>
      <c r="AC62" s="374">
        <f>'[36]HSE-Stat'!F7</f>
        <v>0</v>
      </c>
      <c r="AD62" s="375">
        <f>'[36]HSE-Stat'!G7</f>
        <v>0</v>
      </c>
      <c r="AF62"/>
      <c r="AG62"/>
      <c r="AH62" s="361"/>
      <c r="AI62"/>
      <c r="AJ62"/>
      <c r="AK62"/>
      <c r="AL62"/>
      <c r="AM62"/>
    </row>
    <row r="63" spans="1:49" ht="18.600000000000001" customHeight="1">
      <c r="A63" s="1284"/>
      <c r="B63" s="1285"/>
      <c r="C63" s="379" t="str">
        <f>IF('Quality-Stat'!D18="","",'Quality-Stat'!D18)</f>
        <v/>
      </c>
      <c r="D63" s="379" t="str">
        <f>IF('Quality-Stat'!E18="","",'Quality-Stat'!E18)</f>
        <v/>
      </c>
      <c r="E63" s="379" t="str">
        <f>IF('Quality-Stat'!F18="","",'Quality-Stat'!F18)</f>
        <v/>
      </c>
      <c r="F63" s="379" t="str">
        <f>IF('Quality-Stat'!G18="","",'Quality-Stat'!G18)</f>
        <v/>
      </c>
      <c r="G63" s="379" t="str">
        <f>IF('Quality-Stat'!H18="","",'Quality-Stat'!H18)</f>
        <v/>
      </c>
      <c r="H63" s="379" t="str">
        <f>IF('Quality-Stat'!I18="","",'Quality-Stat'!I18)</f>
        <v/>
      </c>
      <c r="I63" s="379" t="str">
        <f>IF('Quality-Stat'!J18="","",'Quality-Stat'!J18)</f>
        <v/>
      </c>
      <c r="J63" s="379" t="str">
        <f>IF('Quality-Stat'!K18="","",'Quality-Stat'!K18)</f>
        <v/>
      </c>
      <c r="K63" s="380" t="str">
        <f>IF('Quality-Stat'!L18="","",'Quality-Stat'!L18)</f>
        <v/>
      </c>
      <c r="L63" s="1336" t="s">
        <v>455</v>
      </c>
      <c r="M63" s="1337"/>
      <c r="N63" s="381">
        <f>'Quality-Stat'!C8</f>
        <v>407</v>
      </c>
      <c r="O63" s="382">
        <f>'Quality-Stat'!D8</f>
        <v>407</v>
      </c>
      <c r="P63" s="382">
        <f>'Quality-Stat'!E8</f>
        <v>0</v>
      </c>
      <c r="Q63" s="382">
        <f>'Quality-Stat'!F7</f>
        <v>3</v>
      </c>
      <c r="R63" s="382">
        <f>'Quality-Stat'!G8</f>
        <v>0</v>
      </c>
      <c r="S63" s="382">
        <f>'Quality-Stat'!H8</f>
        <v>0</v>
      </c>
      <c r="T63" s="382">
        <f>'Quality-Stat'!I8</f>
        <v>0</v>
      </c>
      <c r="U63" s="382">
        <f>'Quality-Stat'!J8</f>
        <v>0</v>
      </c>
      <c r="V63" s="383">
        <f>'Quality-Stat'!K8</f>
        <v>0</v>
      </c>
      <c r="W63" s="1189"/>
      <c r="X63" s="1366" t="str">
        <f>'[35]HSE-Stat'!B8</f>
        <v>MTC (Healed w/ Disability)</v>
      </c>
      <c r="Y63" s="1367"/>
      <c r="Z63" s="1148">
        <f>'[36]HSE-Stat'!D8</f>
        <v>0</v>
      </c>
      <c r="AA63" s="1149"/>
      <c r="AB63" s="373">
        <f>'[36]HSE-Stat'!E8</f>
        <v>0</v>
      </c>
      <c r="AC63" s="374">
        <f>'[36]HSE-Stat'!F8</f>
        <v>0</v>
      </c>
      <c r="AD63" s="375">
        <f>'[36]HSE-Stat'!G8</f>
        <v>0</v>
      </c>
      <c r="AF63"/>
      <c r="AG63"/>
      <c r="AH63" s="361"/>
      <c r="AI63"/>
      <c r="AJ63"/>
      <c r="AK63"/>
      <c r="AL63"/>
      <c r="AM63"/>
    </row>
    <row r="64" spans="1:49" ht="18.600000000000001" customHeight="1" thickBot="1">
      <c r="A64" s="1168" t="s">
        <v>215</v>
      </c>
      <c r="B64" s="1169"/>
      <c r="C64" s="384">
        <f t="shared" ref="C64:K64" si="40">SUM(C59:C63)</f>
        <v>93</v>
      </c>
      <c r="D64" s="384">
        <f t="shared" si="40"/>
        <v>93</v>
      </c>
      <c r="E64" s="384">
        <f t="shared" si="40"/>
        <v>0</v>
      </c>
      <c r="F64" s="384">
        <f t="shared" si="40"/>
        <v>0</v>
      </c>
      <c r="G64" s="384">
        <f t="shared" si="40"/>
        <v>0</v>
      </c>
      <c r="H64" s="384">
        <f t="shared" si="40"/>
        <v>93</v>
      </c>
      <c r="I64" s="384">
        <f t="shared" si="40"/>
        <v>0</v>
      </c>
      <c r="J64" s="384">
        <f t="shared" si="40"/>
        <v>0</v>
      </c>
      <c r="K64" s="384">
        <f t="shared" si="40"/>
        <v>93</v>
      </c>
      <c r="L64" s="385" t="s">
        <v>456</v>
      </c>
      <c r="M64" s="386"/>
      <c r="N64" s="387"/>
      <c r="O64" s="388"/>
      <c r="P64" s="388"/>
      <c r="Q64" s="388"/>
      <c r="R64" s="388"/>
      <c r="S64" s="388"/>
      <c r="T64" s="388"/>
      <c r="U64" s="389"/>
      <c r="V64" s="390"/>
      <c r="W64" s="1189"/>
      <c r="X64" s="1152" t="str">
        <f>'[35]HSE-Stat'!B9</f>
        <v>Near Miss</v>
      </c>
      <c r="Y64" s="1153"/>
      <c r="Z64" s="1148">
        <v>0</v>
      </c>
      <c r="AA64" s="1149"/>
      <c r="AB64" s="373">
        <v>0</v>
      </c>
      <c r="AC64" s="374">
        <f>'[36]HSE-Stat'!F9</f>
        <v>2</v>
      </c>
      <c r="AD64" s="375">
        <f>'[36]HSE-Stat'!G9</f>
        <v>2</v>
      </c>
      <c r="AF64"/>
      <c r="AG64"/>
      <c r="AH64" s="361"/>
      <c r="AI64"/>
      <c r="AJ64"/>
      <c r="AK64"/>
      <c r="AL64"/>
      <c r="AM64"/>
    </row>
    <row r="65" spans="1:34" ht="15" customHeight="1" thickBot="1">
      <c r="A65" s="318" t="s">
        <v>221</v>
      </c>
      <c r="B65" s="319"/>
      <c r="C65" s="319"/>
      <c r="D65" s="319"/>
      <c r="E65" s="319"/>
      <c r="F65" s="319"/>
      <c r="G65" s="319"/>
      <c r="H65" s="319"/>
      <c r="I65" s="319"/>
      <c r="J65" s="319"/>
      <c r="K65" s="321"/>
      <c r="L65" s="1338" t="s">
        <v>437</v>
      </c>
      <c r="M65" s="1339"/>
      <c r="N65" s="1339"/>
      <c r="O65" s="1226">
        <f>'General Information'!C27</f>
        <v>46134</v>
      </c>
      <c r="P65" s="1227"/>
      <c r="Q65" s="1332" t="s">
        <v>457</v>
      </c>
      <c r="R65" s="1246"/>
      <c r="S65" s="1246"/>
      <c r="T65" s="1246"/>
      <c r="U65" s="1232">
        <f>'General Information'!C39</f>
        <v>46113</v>
      </c>
      <c r="V65" s="1232"/>
      <c r="W65" s="1189"/>
      <c r="X65" s="1152" t="str">
        <f>'[35]HSE-Stat'!B10</f>
        <v>First Aid Cases</v>
      </c>
      <c r="Y65" s="1153"/>
      <c r="Z65" s="1148">
        <f>'[36]HSE-Stat'!D10</f>
        <v>0</v>
      </c>
      <c r="AA65" s="1149"/>
      <c r="AB65" s="373">
        <f>'[36]HSE-Stat'!E10</f>
        <v>0</v>
      </c>
      <c r="AC65" s="374">
        <f>'[36]HSE-Stat'!F10</f>
        <v>1</v>
      </c>
      <c r="AD65" s="375">
        <f>'[36]HSE-Stat'!G10</f>
        <v>1</v>
      </c>
      <c r="AE65" s="1305" t="s">
        <v>491</v>
      </c>
      <c r="AF65" s="1306"/>
      <c r="AG65" s="1306"/>
      <c r="AH65" s="1307"/>
    </row>
    <row r="66" spans="1:34" ht="15.6" customHeight="1">
      <c r="A66" s="1301" t="s">
        <v>216</v>
      </c>
      <c r="B66" s="1302"/>
      <c r="C66" s="1295" t="s">
        <v>5</v>
      </c>
      <c r="D66" s="322" t="s">
        <v>728</v>
      </c>
      <c r="E66" s="322"/>
      <c r="F66" s="322"/>
      <c r="G66" s="322"/>
      <c r="H66" s="322"/>
      <c r="I66" s="1297" t="s">
        <v>326</v>
      </c>
      <c r="J66" s="1228" t="s">
        <v>162</v>
      </c>
      <c r="K66" s="1299" t="s">
        <v>220</v>
      </c>
      <c r="L66" s="1245" t="s">
        <v>438</v>
      </c>
      <c r="M66" s="1246"/>
      <c r="N66" s="1246"/>
      <c r="O66" s="1226">
        <f>'General Information'!C28</f>
        <v>46134</v>
      </c>
      <c r="P66" s="1227"/>
      <c r="Q66" s="1332" t="s">
        <v>458</v>
      </c>
      <c r="R66" s="1246"/>
      <c r="S66" s="1246"/>
      <c r="T66" s="1246"/>
      <c r="U66" s="1233">
        <f>'General Information'!C40</f>
        <v>0</v>
      </c>
      <c r="V66" s="1233"/>
      <c r="W66" s="1189"/>
      <c r="X66" s="1152" t="str">
        <f>'[35]HSE-Stat'!B11</f>
        <v>Fatality</v>
      </c>
      <c r="Y66" s="1153"/>
      <c r="Z66" s="1148">
        <f>'[36]HSE-Stat'!D11</f>
        <v>0</v>
      </c>
      <c r="AA66" s="1149"/>
      <c r="AB66" s="373">
        <f>'[36]HSE-Stat'!E11</f>
        <v>0</v>
      </c>
      <c r="AC66" s="374">
        <f>'[36]HSE-Stat'!F11</f>
        <v>0</v>
      </c>
      <c r="AD66" s="375">
        <f>'[36]HSE-Stat'!G11</f>
        <v>0</v>
      </c>
      <c r="AE66" s="1305"/>
      <c r="AF66" s="1306"/>
      <c r="AG66" s="1306"/>
      <c r="AH66" s="1307"/>
    </row>
    <row r="67" spans="1:34" ht="15.75" customHeight="1">
      <c r="A67" s="1303"/>
      <c r="B67" s="1304"/>
      <c r="C67" s="1296"/>
      <c r="D67" s="323" t="s">
        <v>172</v>
      </c>
      <c r="E67" s="323" t="s">
        <v>208</v>
      </c>
      <c r="F67" s="323" t="s">
        <v>209</v>
      </c>
      <c r="G67" s="323" t="s">
        <v>210</v>
      </c>
      <c r="H67" s="323" t="s">
        <v>211</v>
      </c>
      <c r="I67" s="1298" t="s">
        <v>212</v>
      </c>
      <c r="J67" s="1229"/>
      <c r="K67" s="1300"/>
      <c r="L67" s="1245" t="s">
        <v>439</v>
      </c>
      <c r="M67" s="1246"/>
      <c r="N67" s="1246"/>
      <c r="O67" s="1226">
        <f>'General Information'!C31</f>
        <v>46130</v>
      </c>
      <c r="P67" s="1227"/>
      <c r="Q67" s="1332" t="s">
        <v>459</v>
      </c>
      <c r="R67" s="1246"/>
      <c r="S67" s="1246"/>
      <c r="T67" s="1246"/>
      <c r="U67" s="1232">
        <f>'General Information'!C41</f>
        <v>46113</v>
      </c>
      <c r="V67" s="1234"/>
      <c r="W67" s="1189"/>
      <c r="X67" s="1152" t="str">
        <f>'[35]HSE-Stat'!B12</f>
        <v>Fire Incident Cases</v>
      </c>
      <c r="Y67" s="1153"/>
      <c r="Z67" s="1148">
        <f>'[36]HSE-Stat'!D12</f>
        <v>0</v>
      </c>
      <c r="AA67" s="1149"/>
      <c r="AB67" s="373">
        <f>'[36]HSE-Stat'!E12</f>
        <v>0</v>
      </c>
      <c r="AC67" s="374">
        <f>'[36]HSE-Stat'!F12</f>
        <v>1</v>
      </c>
      <c r="AD67" s="375">
        <f>'[36]HSE-Stat'!G12</f>
        <v>1</v>
      </c>
      <c r="AF67"/>
      <c r="AG67"/>
      <c r="AH67" s="361"/>
    </row>
    <row r="68" spans="1:34" ht="18.600000000000001" customHeight="1">
      <c r="A68" s="1159" t="str">
        <f>'Quality-Stat'!$A$25</f>
        <v xml:space="preserve">Earthworks </v>
      </c>
      <c r="B68" s="1160"/>
      <c r="C68" s="362">
        <f>IF('Quality-Stat'!D25="","",'Quality-Stat'!D25)</f>
        <v>8</v>
      </c>
      <c r="D68" s="362">
        <f>IF('Quality-Stat'!E25="","",'Quality-Stat'!E25)</f>
        <v>8</v>
      </c>
      <c r="E68" s="362">
        <f>IF('Quality-Stat'!F25="","",'Quality-Stat'!F25)</f>
        <v>0</v>
      </c>
      <c r="F68" s="362" t="str">
        <f>IF('Quality-Stat'!G25="","",'Quality-Stat'!G25)</f>
        <v/>
      </c>
      <c r="G68" s="362" t="str">
        <f>IF('Quality-Stat'!H25="","",'Quality-Stat'!H25)</f>
        <v/>
      </c>
      <c r="H68" s="362">
        <f>IF('Quality-Stat'!I25="","",'Quality-Stat'!I25)</f>
        <v>8</v>
      </c>
      <c r="I68" s="362">
        <f>IF('Quality-Stat'!J25="","",'Quality-Stat'!J25)</f>
        <v>0</v>
      </c>
      <c r="J68" s="362">
        <f>IF('Quality-Stat'!K25="","",'Quality-Stat'!K25)</f>
        <v>0</v>
      </c>
      <c r="K68" s="363">
        <f>IF('Quality-Stat'!L25="","",'Quality-Stat'!L25)</f>
        <v>8</v>
      </c>
      <c r="L68" s="1245" t="s">
        <v>440</v>
      </c>
      <c r="M68" s="1246"/>
      <c r="N68" s="1246"/>
      <c r="O68" s="1226">
        <f>'General Information'!C32</f>
        <v>46130</v>
      </c>
      <c r="P68" s="1227"/>
      <c r="Q68" s="1332" t="s">
        <v>460</v>
      </c>
      <c r="R68" s="1246"/>
      <c r="S68" s="1246"/>
      <c r="T68" s="1246"/>
      <c r="U68" s="1232" t="str">
        <f>'General Information'!C44</f>
        <v>N/A</v>
      </c>
      <c r="V68" s="1234"/>
      <c r="W68" s="1189"/>
      <c r="X68" s="1152" t="str">
        <f>'[35]HSE-Stat'!B13</f>
        <v>Vehicle Incident</v>
      </c>
      <c r="Y68" s="1153"/>
      <c r="Z68" s="1148">
        <f>'[36]HSE-Stat'!D13</f>
        <v>0</v>
      </c>
      <c r="AA68" s="1149"/>
      <c r="AB68" s="373">
        <f>'[36]HSE-Stat'!E13</f>
        <v>0</v>
      </c>
      <c r="AC68" s="374">
        <f>'[36]HSE-Stat'!F13</f>
        <v>0</v>
      </c>
      <c r="AD68" s="375">
        <f>'[36]HSE-Stat'!G13</f>
        <v>0</v>
      </c>
      <c r="AF68"/>
      <c r="AG68"/>
      <c r="AH68" s="361"/>
    </row>
    <row r="69" spans="1:34" ht="18.600000000000001" customHeight="1">
      <c r="A69" s="1155" t="str">
        <f>'Quality-Stat'!$A$26</f>
        <v>Structural</v>
      </c>
      <c r="B69" s="1156"/>
      <c r="C69" s="368">
        <f>IF('Quality-Stat'!D26="","",'Quality-Stat'!D26)</f>
        <v>14</v>
      </c>
      <c r="D69" s="368">
        <f>IF('Quality-Stat'!E26="","",'Quality-Stat'!E26)</f>
        <v>14</v>
      </c>
      <c r="E69" s="368">
        <f>IF('Quality-Stat'!F26="","",'Quality-Stat'!F26)</f>
        <v>0</v>
      </c>
      <c r="F69" s="368" t="str">
        <f>IF('Quality-Stat'!G26="","",'Quality-Stat'!G26)</f>
        <v/>
      </c>
      <c r="G69" s="368" t="str">
        <f>IF('Quality-Stat'!H26="","",'Quality-Stat'!H26)</f>
        <v/>
      </c>
      <c r="H69" s="368">
        <f>IF('Quality-Stat'!I26="","",'Quality-Stat'!I26)</f>
        <v>14</v>
      </c>
      <c r="I69" s="368">
        <f>IF('Quality-Stat'!J26="","",'Quality-Stat'!J26)</f>
        <v>0</v>
      </c>
      <c r="J69" s="368">
        <f>IF('Quality-Stat'!K26="","",'Quality-Stat'!K26)</f>
        <v>0</v>
      </c>
      <c r="K69" s="369">
        <f>IF('Quality-Stat'!L26="","",'Quality-Stat'!L26)</f>
        <v>14</v>
      </c>
      <c r="L69" s="1245" t="s">
        <v>441</v>
      </c>
      <c r="M69" s="1246"/>
      <c r="N69" s="1246"/>
      <c r="O69" s="1226">
        <f>'General Information'!C48</f>
        <v>46114</v>
      </c>
      <c r="P69" s="1227"/>
      <c r="Q69" s="1332" t="s">
        <v>461</v>
      </c>
      <c r="R69" s="1246"/>
      <c r="S69" s="1246"/>
      <c r="T69" s="1246"/>
      <c r="U69" s="1233">
        <f>'General Information'!C45</f>
        <v>0</v>
      </c>
      <c r="V69" s="1233"/>
      <c r="W69" s="1221"/>
      <c r="X69" s="1152" t="str">
        <f>'[35]HSE-Stat'!B14</f>
        <v>Property Damages</v>
      </c>
      <c r="Y69" s="1153"/>
      <c r="Z69" s="1148">
        <f>'[36]HSE-Stat'!D14</f>
        <v>0</v>
      </c>
      <c r="AA69" s="1149"/>
      <c r="AB69" s="373">
        <f>'[36]HSE-Stat'!E14</f>
        <v>0</v>
      </c>
      <c r="AC69" s="374">
        <f>'[36]HSE-Stat'!F14</f>
        <v>0</v>
      </c>
      <c r="AD69" s="375">
        <f>'[36]HSE-Stat'!G14</f>
        <v>0</v>
      </c>
      <c r="AF69"/>
      <c r="AG69"/>
      <c r="AH69" s="361"/>
    </row>
    <row r="70" spans="1:34" ht="18.600000000000001" customHeight="1">
      <c r="A70" s="1155" t="str">
        <f>'Quality-Stat'!$A$27</f>
        <v>Architectural</v>
      </c>
      <c r="B70" s="1156"/>
      <c r="C70" s="368">
        <f>IF('Quality-Stat'!D27="","",'Quality-Stat'!D27)</f>
        <v>23</v>
      </c>
      <c r="D70" s="368">
        <f>IF('Quality-Stat'!E27="","",'Quality-Stat'!E27)</f>
        <v>23</v>
      </c>
      <c r="E70" s="368">
        <f>IF('Quality-Stat'!F27="","",'Quality-Stat'!F27)</f>
        <v>0</v>
      </c>
      <c r="F70" s="368" t="str">
        <f>IF('Quality-Stat'!G27="","",'Quality-Stat'!G27)</f>
        <v/>
      </c>
      <c r="G70" s="368" t="str">
        <f>IF('Quality-Stat'!H27="","",'Quality-Stat'!H27)</f>
        <v/>
      </c>
      <c r="H70" s="368">
        <f>IF('Quality-Stat'!I27="","",'Quality-Stat'!I27)</f>
        <v>23</v>
      </c>
      <c r="I70" s="368">
        <f>IF('Quality-Stat'!J27="","",'Quality-Stat'!J27)</f>
        <v>0</v>
      </c>
      <c r="J70" s="368">
        <f>IF('Quality-Stat'!K27="","",'Quality-Stat'!K27)</f>
        <v>0</v>
      </c>
      <c r="K70" s="369">
        <f>IF('Quality-Stat'!L27="","",'Quality-Stat'!L27)</f>
        <v>23</v>
      </c>
      <c r="L70" s="1333" t="s">
        <v>332</v>
      </c>
      <c r="M70" s="1334"/>
      <c r="N70" s="1334"/>
      <c r="O70" s="1334"/>
      <c r="P70" s="1334"/>
      <c r="Q70" s="1334"/>
      <c r="R70" s="1334"/>
      <c r="S70" s="1334"/>
      <c r="T70" s="1334"/>
      <c r="U70" s="1334"/>
      <c r="V70" s="1335"/>
      <c r="W70" s="1188" t="s">
        <v>322</v>
      </c>
      <c r="X70" s="1152" t="str">
        <f>'[35]HSE-Stat'!B15</f>
        <v xml:space="preserve">Induction Training </v>
      </c>
      <c r="Y70" s="1153"/>
      <c r="Z70" s="1148" t="str">
        <f>'HSE-Stat'!D15</f>
        <v>1</v>
      </c>
      <c r="AA70" s="1149"/>
      <c r="AB70" s="373" t="str">
        <f>'HSE-Stat'!E15</f>
        <v>1</v>
      </c>
      <c r="AC70" s="374" t="str">
        <f>'HSE-Stat'!F15</f>
        <v>49</v>
      </c>
      <c r="AD70" s="375" t="str">
        <f>'HSE-Stat'!G15</f>
        <v>49</v>
      </c>
      <c r="AF70"/>
      <c r="AG70"/>
      <c r="AH70" s="361"/>
    </row>
    <row r="71" spans="1:34" ht="18.600000000000001" customHeight="1" thickBot="1">
      <c r="A71" s="1155" t="str">
        <f>'Quality-Stat'!$A$28:$C$28</f>
        <v>Mechanical</v>
      </c>
      <c r="B71" s="1156"/>
      <c r="C71" s="368">
        <f>IF('Quality-Stat'!D28="","",'Quality-Stat'!D28)</f>
        <v>28</v>
      </c>
      <c r="D71" s="368">
        <f>IF('Quality-Stat'!E28="","",'Quality-Stat'!E28)</f>
        <v>28</v>
      </c>
      <c r="E71" s="368">
        <f>IF('Quality-Stat'!F28="","",'Quality-Stat'!F28)</f>
        <v>0</v>
      </c>
      <c r="F71" s="368" t="str">
        <f>IF('Quality-Stat'!G28="","",'Quality-Stat'!G28)</f>
        <v/>
      </c>
      <c r="G71" s="368" t="str">
        <f>IF('Quality-Stat'!H28="","",'Quality-Stat'!H28)</f>
        <v/>
      </c>
      <c r="H71" s="368">
        <f>IF('Quality-Stat'!I28="","",'Quality-Stat'!I28)</f>
        <v>28</v>
      </c>
      <c r="I71" s="368">
        <f>IF('Quality-Stat'!J28="","",'Quality-Stat'!J28)</f>
        <v>0</v>
      </c>
      <c r="J71" s="368">
        <f>IF('Quality-Stat'!K28="","",'Quality-Stat'!K28)</f>
        <v>0</v>
      </c>
      <c r="K71" s="369">
        <f>IF('Quality-Stat'!L28="","",'Quality-Stat'!L28)</f>
        <v>28</v>
      </c>
      <c r="L71" s="1167" t="s">
        <v>465</v>
      </c>
      <c r="M71" s="1167"/>
      <c r="N71" s="391">
        <f>'Invoice Log'!U3</f>
        <v>6</v>
      </c>
      <c r="O71" s="1157" t="s">
        <v>342</v>
      </c>
      <c r="P71" s="1158"/>
      <c r="Q71" s="1158"/>
      <c r="R71" s="772">
        <f>'Invoice Log'!Y3</f>
        <v>7935744</v>
      </c>
      <c r="T71" s="393" t="s">
        <v>444</v>
      </c>
      <c r="U71" s="394">
        <f>O4</f>
        <v>9554134.0000000019</v>
      </c>
      <c r="V71" s="395"/>
      <c r="W71" s="1189"/>
      <c r="X71" s="1152" t="str">
        <f>'[35]HSE-Stat'!B16</f>
        <v>No.of Internal Training</v>
      </c>
      <c r="Y71" s="1153"/>
      <c r="Z71" s="1148" t="str">
        <f>'HSE-Stat'!D16</f>
        <v>0</v>
      </c>
      <c r="AA71" s="1149"/>
      <c r="AB71" s="373" t="str">
        <f>'HSE-Stat'!E16</f>
        <v>0</v>
      </c>
      <c r="AC71" s="374" t="str">
        <f>'HSE-Stat'!F16</f>
        <v>4</v>
      </c>
      <c r="AD71" s="375" t="str">
        <f>'HSE-Stat'!G16</f>
        <v>4</v>
      </c>
      <c r="AF71"/>
      <c r="AG71"/>
      <c r="AH71" s="361"/>
    </row>
    <row r="72" spans="1:34" ht="18.600000000000001" customHeight="1" thickBot="1">
      <c r="A72" s="1155" t="str">
        <f>'Quality-Stat'!$A$29:$C$29</f>
        <v>Electrical</v>
      </c>
      <c r="B72" s="1156"/>
      <c r="C72" s="368">
        <f>IF('Quality-Stat'!D29="","",'Quality-Stat'!D29)</f>
        <v>22</v>
      </c>
      <c r="D72" s="368">
        <f>IF('Quality-Stat'!E29="","",'Quality-Stat'!E29)</f>
        <v>22</v>
      </c>
      <c r="E72" s="368">
        <f>IF('Quality-Stat'!F29="","",'Quality-Stat'!F29)</f>
        <v>0</v>
      </c>
      <c r="F72" s="368" t="str">
        <f>IF('Quality-Stat'!G29="","",'Quality-Stat'!G29)</f>
        <v/>
      </c>
      <c r="G72" s="368" t="str">
        <f>IF('Quality-Stat'!H29="","",'Quality-Stat'!H29)</f>
        <v/>
      </c>
      <c r="H72" s="368">
        <f>IF('Quality-Stat'!I29="","",'Quality-Stat'!I29)</f>
        <v>22</v>
      </c>
      <c r="I72" s="368">
        <f>IF('Quality-Stat'!J29="","",'Quality-Stat'!J29)</f>
        <v>0</v>
      </c>
      <c r="J72" s="368">
        <f>IF('Quality-Stat'!K29="","",'Quality-Stat'!K29)</f>
        <v>0</v>
      </c>
      <c r="K72" s="369">
        <f>IF('Quality-Stat'!L29="","",'Quality-Stat'!L29)</f>
        <v>22</v>
      </c>
      <c r="L72" s="1167" t="s">
        <v>466</v>
      </c>
      <c r="M72" s="1167"/>
      <c r="N72" s="391">
        <f>'Invoice Log'!U5</f>
        <v>6</v>
      </c>
      <c r="O72" s="1157" t="s">
        <v>343</v>
      </c>
      <c r="P72" s="1158"/>
      <c r="Q72" s="1158"/>
      <c r="R72" s="771">
        <f>'Invoice Log'!Y5</f>
        <v>7935744</v>
      </c>
      <c r="T72" s="392" t="s">
        <v>443</v>
      </c>
      <c r="U72" s="396">
        <f>H27</f>
        <v>7183281</v>
      </c>
      <c r="V72" s="397"/>
      <c r="W72" s="1189"/>
      <c r="X72" s="1152" t="str">
        <f>'[35]HSE-Stat'!B17</f>
        <v>No.of Internal Audit</v>
      </c>
      <c r="Y72" s="1153"/>
      <c r="Z72" s="1148" t="str">
        <f>'HSE-Stat'!D17</f>
        <v>0</v>
      </c>
      <c r="AA72" s="1149"/>
      <c r="AB72" s="373" t="str">
        <f>'HSE-Stat'!E17</f>
        <v>0</v>
      </c>
      <c r="AC72" s="374" t="str">
        <f>'HSE-Stat'!F17</f>
        <v>1</v>
      </c>
      <c r="AD72" s="375" t="str">
        <f>'HSE-Stat'!G17</f>
        <v>1</v>
      </c>
      <c r="AF72"/>
      <c r="AG72"/>
      <c r="AH72" s="361"/>
    </row>
    <row r="73" spans="1:34" ht="18.600000000000001" customHeight="1" thickBot="1">
      <c r="A73" s="1168" t="s">
        <v>215</v>
      </c>
      <c r="B73" s="1169"/>
      <c r="C73" s="398">
        <f t="shared" ref="C73:K73" si="41">SUM(C68:C72)</f>
        <v>95</v>
      </c>
      <c r="D73" s="398">
        <f t="shared" si="41"/>
        <v>95</v>
      </c>
      <c r="E73" s="398">
        <f t="shared" si="41"/>
        <v>0</v>
      </c>
      <c r="F73" s="398">
        <f t="shared" si="41"/>
        <v>0</v>
      </c>
      <c r="G73" s="398">
        <f t="shared" si="41"/>
        <v>0</v>
      </c>
      <c r="H73" s="398">
        <f t="shared" si="41"/>
        <v>95</v>
      </c>
      <c r="I73" s="398">
        <f t="shared" si="41"/>
        <v>0</v>
      </c>
      <c r="J73" s="398">
        <f t="shared" si="41"/>
        <v>0</v>
      </c>
      <c r="K73" s="399">
        <f t="shared" si="41"/>
        <v>95</v>
      </c>
      <c r="L73" s="1206" t="s">
        <v>334</v>
      </c>
      <c r="M73" s="1167"/>
      <c r="N73" s="391">
        <f>'Invoice Log'!U6</f>
        <v>4</v>
      </c>
      <c r="O73" s="1157" t="s">
        <v>344</v>
      </c>
      <c r="P73" s="1158"/>
      <c r="Q73" s="1158"/>
      <c r="R73" s="771">
        <f>'Invoice Log'!Y6</f>
        <v>4460610</v>
      </c>
      <c r="T73" s="400" t="s">
        <v>445</v>
      </c>
      <c r="U73" s="396">
        <f>I27</f>
        <v>9262515</v>
      </c>
      <c r="V73" s="397"/>
      <c r="W73" s="1189"/>
      <c r="X73" s="1152" t="str">
        <f>'[35]HSE-Stat'!B18</f>
        <v>No. of Toolbox Talks</v>
      </c>
      <c r="Y73" s="1153"/>
      <c r="Z73" s="1148">
        <f>'HSE-Stat'!D18</f>
        <v>1</v>
      </c>
      <c r="AA73" s="1149"/>
      <c r="AB73" s="373" t="str">
        <f>'HSE-Stat'!E18</f>
        <v>2</v>
      </c>
      <c r="AC73" s="374" t="str">
        <f>'HSE-Stat'!F18</f>
        <v>27</v>
      </c>
      <c r="AD73" s="375" t="str">
        <f>'HSE-Stat'!G18</f>
        <v>27</v>
      </c>
      <c r="AF73"/>
      <c r="AG73"/>
      <c r="AH73" s="361"/>
    </row>
    <row r="74" spans="1:34" ht="14.4" customHeight="1" thickBot="1">
      <c r="A74" s="318" t="s">
        <v>317</v>
      </c>
      <c r="B74" s="319"/>
      <c r="C74" s="319"/>
      <c r="D74" s="319"/>
      <c r="E74" s="319"/>
      <c r="F74" s="319"/>
      <c r="G74" s="319"/>
      <c r="H74" s="319"/>
      <c r="I74" s="319"/>
      <c r="J74" s="319"/>
      <c r="K74" s="320"/>
      <c r="L74" s="1167" t="s">
        <v>335</v>
      </c>
      <c r="M74" s="1167"/>
      <c r="N74" s="391">
        <f>N72-N73</f>
        <v>2</v>
      </c>
      <c r="O74" s="1157" t="s">
        <v>370</v>
      </c>
      <c r="P74" s="1158"/>
      <c r="Q74" s="1158"/>
      <c r="R74" s="773">
        <f>'Invoice Log'!AB3</f>
        <v>46295</v>
      </c>
      <c r="T74" s="400" t="s">
        <v>462</v>
      </c>
      <c r="U74" s="401">
        <f>R71</f>
        <v>7935744</v>
      </c>
      <c r="V74" s="402"/>
      <c r="W74" s="1190"/>
      <c r="X74" s="1362" t="str">
        <f>'[35]HSE-Stat'!B19</f>
        <v>Safety Awards/Incentives</v>
      </c>
      <c r="Y74" s="1363"/>
      <c r="Z74" s="1150" t="str">
        <f>'HSE-Stat'!D19</f>
        <v>1</v>
      </c>
      <c r="AA74" s="1151"/>
      <c r="AB74" s="403" t="str">
        <f>'HSE-Stat'!E19</f>
        <v>1</v>
      </c>
      <c r="AC74" s="404" t="str">
        <f>'HSE-Stat'!F19</f>
        <v>3</v>
      </c>
      <c r="AD74" s="405" t="str">
        <f>'HSE-Stat'!G19</f>
        <v>3</v>
      </c>
      <c r="AF74"/>
      <c r="AG74"/>
      <c r="AH74" s="361"/>
    </row>
    <row r="75" spans="1:34" ht="14.4" customHeight="1" thickBot="1">
      <c r="A75" s="1322" t="s">
        <v>216</v>
      </c>
      <c r="B75" s="1323"/>
      <c r="C75" s="1165" t="s">
        <v>320</v>
      </c>
      <c r="D75" s="1165" t="s">
        <v>318</v>
      </c>
      <c r="E75" s="1165" t="s">
        <v>319</v>
      </c>
      <c r="F75" s="1165" t="s">
        <v>327</v>
      </c>
      <c r="G75" s="1165" t="s">
        <v>431</v>
      </c>
      <c r="H75" s="1165" t="s">
        <v>329</v>
      </c>
      <c r="I75" s="1215" t="s">
        <v>330</v>
      </c>
      <c r="J75" s="1215"/>
      <c r="K75" s="1215"/>
      <c r="L75" s="1167" t="s">
        <v>104</v>
      </c>
      <c r="M75" s="1167"/>
      <c r="N75" s="406">
        <f>'Invoice Log'!M3</f>
        <v>0</v>
      </c>
      <c r="O75" s="1157" t="s">
        <v>345</v>
      </c>
      <c r="P75" s="1158"/>
      <c r="Q75" s="1158"/>
      <c r="R75" s="771">
        <f>'Invoice Log'!Q3</f>
        <v>0</v>
      </c>
      <c r="T75" s="400" t="s">
        <v>463</v>
      </c>
      <c r="U75" s="401">
        <f>R72</f>
        <v>7935744</v>
      </c>
      <c r="V75" s="407"/>
      <c r="W75" s="1196" t="s">
        <v>417</v>
      </c>
      <c r="X75" s="1197"/>
      <c r="Y75" s="1197"/>
      <c r="Z75" s="1197"/>
      <c r="AA75" s="1197"/>
      <c r="AB75" s="1197"/>
      <c r="AC75" s="1197"/>
      <c r="AD75" s="1197"/>
      <c r="AE75" s="1197"/>
      <c r="AF75" s="1197"/>
      <c r="AG75" s="1197"/>
      <c r="AH75" s="1198"/>
    </row>
    <row r="76" spans="1:34" ht="14.4" customHeight="1" thickBot="1">
      <c r="A76" s="1324"/>
      <c r="B76" s="1325"/>
      <c r="C76" s="1166"/>
      <c r="D76" s="1166" t="s">
        <v>172</v>
      </c>
      <c r="E76" s="1166" t="s">
        <v>208</v>
      </c>
      <c r="F76" s="1166" t="s">
        <v>209</v>
      </c>
      <c r="G76" s="1166" t="s">
        <v>210</v>
      </c>
      <c r="H76" s="1166" t="s">
        <v>211</v>
      </c>
      <c r="I76" s="1216"/>
      <c r="J76" s="1216"/>
      <c r="K76" s="1216"/>
      <c r="L76" s="1167" t="s">
        <v>105</v>
      </c>
      <c r="M76" s="1167"/>
      <c r="N76" s="406">
        <f>'Invoice Log'!M4</f>
        <v>0</v>
      </c>
      <c r="O76" s="1157" t="s">
        <v>346</v>
      </c>
      <c r="P76" s="1158"/>
      <c r="Q76" s="1158"/>
      <c r="R76" s="771">
        <f>'Invoice Log'!Q4</f>
        <v>0</v>
      </c>
      <c r="T76" s="400" t="s">
        <v>464</v>
      </c>
      <c r="U76" s="401">
        <f>R73</f>
        <v>4460610</v>
      </c>
      <c r="V76" s="407"/>
      <c r="W76" s="1199"/>
      <c r="X76" s="1200"/>
      <c r="Y76" s="1200"/>
      <c r="Z76" s="1200"/>
      <c r="AA76" s="1200"/>
      <c r="AB76" s="1200"/>
      <c r="AC76" s="1200"/>
      <c r="AD76" s="1200"/>
      <c r="AE76" s="1200"/>
      <c r="AF76" s="1200"/>
      <c r="AG76" s="1200"/>
      <c r="AH76" s="1201"/>
    </row>
    <row r="77" spans="1:34" ht="18.600000000000001" customHeight="1" thickBot="1">
      <c r="A77" s="1159" t="str">
        <f>'Quality-Stat'!$A$35</f>
        <v xml:space="preserve">Earthworks </v>
      </c>
      <c r="B77" s="1160"/>
      <c r="C77" s="362">
        <f>IF('Quality-Stat'!D35="","",'Quality-Stat'!D35)</f>
        <v>8</v>
      </c>
      <c r="D77" s="362">
        <f>IF('Quality-Stat'!E35="","",'Quality-Stat'!E35)</f>
        <v>8</v>
      </c>
      <c r="E77" s="362">
        <f>IF('Quality-Stat'!F35="","",'Quality-Stat'!F35)</f>
        <v>8</v>
      </c>
      <c r="F77" s="362">
        <f>IF('Quality-Stat'!G35="","",'Quality-Stat'!G35)</f>
        <v>0</v>
      </c>
      <c r="G77" s="362">
        <f>IF('Quality-Stat'!H35="","",'Quality-Stat'!H35)</f>
        <v>8</v>
      </c>
      <c r="H77" s="362">
        <f>IF('Quality-Stat'!I35="","",'Quality-Stat'!I35)</f>
        <v>0</v>
      </c>
      <c r="I77" s="1217">
        <f>'Quality-Stat'!J35</f>
        <v>46270</v>
      </c>
      <c r="J77" s="1217"/>
      <c r="K77" s="1218"/>
      <c r="L77" s="1167" t="s">
        <v>336</v>
      </c>
      <c r="M77" s="1167"/>
      <c r="N77" s="408">
        <f>'Invoice Log'!M5</f>
        <v>2.0933346758586382E-3</v>
      </c>
      <c r="O77" s="1157" t="s">
        <v>347</v>
      </c>
      <c r="P77" s="1158"/>
      <c r="Q77" s="1158"/>
      <c r="R77" s="774">
        <f>'Invoice Log'!M6</f>
        <v>-20000</v>
      </c>
      <c r="S77" s="409"/>
      <c r="T77" s="410"/>
      <c r="U77" s="411"/>
      <c r="V77" s="412"/>
      <c r="W77" s="1202" t="s">
        <v>337</v>
      </c>
      <c r="X77" s="1175" t="s">
        <v>338</v>
      </c>
      <c r="Y77" s="1140" t="s">
        <v>339</v>
      </c>
      <c r="Z77" s="1140"/>
      <c r="AA77" s="1140"/>
      <c r="AB77" s="1140"/>
      <c r="AC77" s="1140"/>
      <c r="AD77" s="1175" t="s">
        <v>73</v>
      </c>
      <c r="AE77" s="1175" t="s">
        <v>44</v>
      </c>
      <c r="AF77" s="1175" t="s">
        <v>382</v>
      </c>
      <c r="AG77" s="1175" t="s">
        <v>340</v>
      </c>
      <c r="AH77" s="1176" t="s">
        <v>75</v>
      </c>
    </row>
    <row r="78" spans="1:34" ht="18.600000000000001" customHeight="1">
      <c r="A78" s="1155" t="str">
        <f>'Quality-Stat'!$A$36</f>
        <v>Structural</v>
      </c>
      <c r="B78" s="1156"/>
      <c r="C78" s="368">
        <f>IF('Quality-Stat'!D36="","",'Quality-Stat'!D36)</f>
        <v>14</v>
      </c>
      <c r="D78" s="368">
        <f>IF('Quality-Stat'!E36="","",'Quality-Stat'!E36)</f>
        <v>14</v>
      </c>
      <c r="E78" s="368">
        <f>IF('Quality-Stat'!F36="","",'Quality-Stat'!F36)</f>
        <v>14</v>
      </c>
      <c r="F78" s="368">
        <f>IF('Quality-Stat'!G36="","",'Quality-Stat'!G36)</f>
        <v>0</v>
      </c>
      <c r="G78" s="368">
        <f>IF('Quality-Stat'!H36="","",'Quality-Stat'!H36)</f>
        <v>14</v>
      </c>
      <c r="H78" s="368">
        <f>IF('Quality-Stat'!I36="","",'Quality-Stat'!I36)</f>
        <v>0</v>
      </c>
      <c r="I78" s="1219">
        <f>'Quality-Stat'!J36</f>
        <v>46228</v>
      </c>
      <c r="J78" s="1219"/>
      <c r="K78" s="1220"/>
      <c r="L78" s="1193" t="s">
        <v>497</v>
      </c>
      <c r="M78" s="1193"/>
      <c r="N78" s="1193"/>
      <c r="O78" s="1193"/>
      <c r="P78" s="1193"/>
      <c r="Q78" s="1193"/>
      <c r="R78" s="1193"/>
      <c r="S78" s="1193"/>
      <c r="T78" s="1193"/>
      <c r="U78" s="1193"/>
      <c r="V78" s="1193"/>
      <c r="W78" s="1203"/>
      <c r="X78" s="1141"/>
      <c r="Y78" s="1141"/>
      <c r="Z78" s="1141"/>
      <c r="AA78" s="1141"/>
      <c r="AB78" s="1141"/>
      <c r="AC78" s="1141"/>
      <c r="AD78" s="1141"/>
      <c r="AE78" s="1141"/>
      <c r="AF78" s="1141"/>
      <c r="AG78" s="1141"/>
      <c r="AH78" s="1177"/>
    </row>
    <row r="79" spans="1:34" ht="18.600000000000001" customHeight="1">
      <c r="A79" s="1155" t="str">
        <f>'Quality-Stat'!$A$37</f>
        <v>Architectural</v>
      </c>
      <c r="B79" s="1156"/>
      <c r="C79" s="368">
        <f>IF('Quality-Stat'!D37="","",'Quality-Stat'!D37)</f>
        <v>23</v>
      </c>
      <c r="D79" s="368">
        <f>IF('Quality-Stat'!E37="","",'Quality-Stat'!E37)</f>
        <v>23</v>
      </c>
      <c r="E79" s="368">
        <f>IF('Quality-Stat'!F37="","",'Quality-Stat'!F37)</f>
        <v>23</v>
      </c>
      <c r="F79" s="368">
        <f>IF('Quality-Stat'!G37="","",'Quality-Stat'!G37)</f>
        <v>0</v>
      </c>
      <c r="G79" s="368">
        <f>IF('Quality-Stat'!H37="","",'Quality-Stat'!H37)</f>
        <v>23</v>
      </c>
      <c r="H79" s="368">
        <f>IF('Quality-Stat'!I37="","",'Quality-Stat'!I37)</f>
        <v>0</v>
      </c>
      <c r="I79" s="1219">
        <f>'Quality-Stat'!J37</f>
        <v>46270</v>
      </c>
      <c r="J79" s="1219"/>
      <c r="K79" s="1220"/>
      <c r="L79" s="413" t="s">
        <v>732</v>
      </c>
      <c r="M79" s="414"/>
      <c r="N79" s="414"/>
      <c r="O79" s="414"/>
      <c r="P79" s="415" t="s">
        <v>731</v>
      </c>
      <c r="Q79" s="415"/>
      <c r="R79" s="414"/>
      <c r="S79" s="416"/>
      <c r="T79" s="1340" t="s">
        <v>400</v>
      </c>
      <c r="U79" s="1136"/>
      <c r="V79" s="1136"/>
      <c r="W79" s="1204">
        <f>CCO!A3</f>
        <v>0</v>
      </c>
      <c r="X79" s="1205">
        <f>CCO!B3</f>
        <v>0</v>
      </c>
      <c r="Y79" s="1178">
        <f>CCO!C3</f>
        <v>0</v>
      </c>
      <c r="Z79" s="1178"/>
      <c r="AA79" s="1178"/>
      <c r="AB79" s="1178"/>
      <c r="AC79" s="1178"/>
      <c r="AD79" s="1163">
        <f>CCO!D3</f>
        <v>0</v>
      </c>
      <c r="AE79" s="1183">
        <f>CCO!E3</f>
        <v>0</v>
      </c>
      <c r="AF79" s="1163">
        <f>CCO!F3</f>
        <v>0</v>
      </c>
      <c r="AG79" s="1184">
        <f>CCO!G3</f>
        <v>0</v>
      </c>
      <c r="AH79" s="1186">
        <f>CCO!H3</f>
        <v>0</v>
      </c>
    </row>
    <row r="80" spans="1:34" ht="24" customHeight="1" thickBot="1">
      <c r="A80" s="1155" t="str">
        <f>'Quality-Stat'!$A$38:$C$38</f>
        <v>Mechanical</v>
      </c>
      <c r="B80" s="1156"/>
      <c r="C80" s="368">
        <f>IF('Quality-Stat'!D38="","",'Quality-Stat'!D38)</f>
        <v>28</v>
      </c>
      <c r="D80" s="368">
        <f>IF('Quality-Stat'!E38="","",'Quality-Stat'!E38)</f>
        <v>28</v>
      </c>
      <c r="E80" s="368">
        <f>IF('Quality-Stat'!F38="","",'Quality-Stat'!F38)</f>
        <v>28</v>
      </c>
      <c r="F80" s="368">
        <f>IF('Quality-Stat'!G38="","",'Quality-Stat'!G38)</f>
        <v>0</v>
      </c>
      <c r="G80" s="368">
        <f>IF('Quality-Stat'!H38="","",'Quality-Stat'!H38)</f>
        <v>28</v>
      </c>
      <c r="H80" s="368">
        <f>IF('Quality-Stat'!I38="","",'Quality-Stat'!I38)</f>
        <v>0</v>
      </c>
      <c r="I80" s="1219">
        <f>'Quality-Stat'!J38</f>
        <v>46274</v>
      </c>
      <c r="J80" s="1219"/>
      <c r="K80" s="1220"/>
      <c r="L80" s="308" t="s">
        <v>18</v>
      </c>
      <c r="M80" s="309" t="s">
        <v>15</v>
      </c>
      <c r="N80" s="606" t="s">
        <v>745</v>
      </c>
      <c r="O80" s="310" t="s">
        <v>715</v>
      </c>
      <c r="P80" s="309" t="s">
        <v>18</v>
      </c>
      <c r="Q80" s="309" t="s">
        <v>15</v>
      </c>
      <c r="R80" s="606" t="s">
        <v>745</v>
      </c>
      <c r="S80" s="310" t="s">
        <v>715</v>
      </c>
      <c r="T80" s="417" t="s">
        <v>401</v>
      </c>
      <c r="U80" s="418" t="s">
        <v>402</v>
      </c>
      <c r="V80" s="419" t="s">
        <v>30</v>
      </c>
      <c r="W80" s="1195"/>
      <c r="X80" s="1142"/>
      <c r="Y80" s="1179"/>
      <c r="Z80" s="1179"/>
      <c r="AA80" s="1179"/>
      <c r="AB80" s="1179"/>
      <c r="AC80" s="1179"/>
      <c r="AD80" s="1164"/>
      <c r="AE80" s="1154"/>
      <c r="AF80" s="1164"/>
      <c r="AG80" s="1185"/>
      <c r="AH80" s="1173"/>
    </row>
    <row r="81" spans="1:48" ht="18.600000000000001" customHeight="1">
      <c r="A81" s="1161" t="str">
        <f>'Quality-Stat'!$A$39:$C$39</f>
        <v>Electrical</v>
      </c>
      <c r="B81" s="1162"/>
      <c r="C81" s="368">
        <f>IF('Quality-Stat'!D39="","",'Quality-Stat'!D39)</f>
        <v>22</v>
      </c>
      <c r="D81" s="368">
        <f>IF('Quality-Stat'!E39="","",'Quality-Stat'!E39)</f>
        <v>22</v>
      </c>
      <c r="E81" s="368">
        <f>IF('Quality-Stat'!F39="","",'Quality-Stat'!F39)</f>
        <v>22</v>
      </c>
      <c r="F81" s="368">
        <f>IF('Quality-Stat'!G39="","",'Quality-Stat'!G39)</f>
        <v>0</v>
      </c>
      <c r="G81" s="368">
        <f>IF('Quality-Stat'!H39="","",'Quality-Stat'!H39)</f>
        <v>22</v>
      </c>
      <c r="H81" s="368">
        <f>IF('Quality-Stat'!I39="","",'Quality-Stat'!I39)</f>
        <v>0</v>
      </c>
      <c r="I81" s="1219">
        <f>'Quality-Stat'!J39</f>
        <v>46233</v>
      </c>
      <c r="J81" s="1219"/>
      <c r="K81" s="1220"/>
      <c r="L81" s="420">
        <f>Manpower!A20</f>
        <v>13</v>
      </c>
      <c r="M81" s="421">
        <v>14</v>
      </c>
      <c r="N81" s="421">
        <f>Manpower!F20</f>
        <v>13</v>
      </c>
      <c r="O81" s="421">
        <v>0</v>
      </c>
      <c r="P81" s="422">
        <f>M91</f>
        <v>119</v>
      </c>
      <c r="Q81" s="421">
        <f>N91</f>
        <v>21</v>
      </c>
      <c r="R81" s="421">
        <v>56</v>
      </c>
      <c r="S81" s="423">
        <v>0</v>
      </c>
      <c r="T81" s="424">
        <f>L81+P81</f>
        <v>132</v>
      </c>
      <c r="U81" s="425">
        <f>M81+Q81</f>
        <v>35</v>
      </c>
      <c r="V81" s="426">
        <f>+U81-T81</f>
        <v>-97</v>
      </c>
      <c r="W81" s="1195" t="str">
        <f>CCO!A4</f>
        <v/>
      </c>
      <c r="X81" s="1142">
        <f>CCO!B4</f>
        <v>0</v>
      </c>
      <c r="Y81" s="1179">
        <f>CCO!C4</f>
        <v>0</v>
      </c>
      <c r="Z81" s="1179"/>
      <c r="AA81" s="1179"/>
      <c r="AB81" s="1179"/>
      <c r="AC81" s="1179"/>
      <c r="AD81" s="1164" t="str">
        <f>IF(CCO!D4="","",CCO!D4)</f>
        <v/>
      </c>
      <c r="AE81" s="1154">
        <f>CCO!E4</f>
        <v>0</v>
      </c>
      <c r="AF81" s="1164">
        <f>CCO!F4</f>
        <v>0</v>
      </c>
      <c r="AG81" s="1185">
        <f>CCO!G4</f>
        <v>0</v>
      </c>
      <c r="AH81" s="1173">
        <f>CCO!H4</f>
        <v>0</v>
      </c>
    </row>
    <row r="82" spans="1:48" ht="18.600000000000001" customHeight="1" thickBot="1">
      <c r="A82" s="1168" t="s">
        <v>215</v>
      </c>
      <c r="B82" s="1169"/>
      <c r="C82" s="398">
        <f>IF('Quality-Stat'!D40="","",'Quality-Stat'!D40)</f>
        <v>95</v>
      </c>
      <c r="D82" s="398">
        <f>IF('Quality-Stat'!E40="","",'Quality-Stat'!E40)</f>
        <v>95</v>
      </c>
      <c r="E82" s="398">
        <f>IF('Quality-Stat'!F40="","",'Quality-Stat'!F40)</f>
        <v>95</v>
      </c>
      <c r="F82" s="398">
        <f>IF('Quality-Stat'!G40="","",'Quality-Stat'!G40)</f>
        <v>0</v>
      </c>
      <c r="G82" s="398">
        <f>IF('Quality-Stat'!H40="","",'Quality-Stat'!H40)</f>
        <v>95</v>
      </c>
      <c r="H82" s="398">
        <f>IF('Quality-Stat'!I40="","",'Quality-Stat'!I40)</f>
        <v>0</v>
      </c>
      <c r="I82" s="1212">
        <f>MAX(I77:I81)</f>
        <v>46274</v>
      </c>
      <c r="J82" s="1213"/>
      <c r="K82" s="1214"/>
      <c r="L82" s="427" t="s">
        <v>403</v>
      </c>
      <c r="M82" s="428"/>
      <c r="N82" s="428"/>
      <c r="O82" s="428"/>
      <c r="P82" s="428"/>
      <c r="Q82" s="428"/>
      <c r="R82" s="428"/>
      <c r="S82" s="1210" t="s">
        <v>489</v>
      </c>
      <c r="T82" s="1211"/>
      <c r="U82" s="1211"/>
      <c r="V82" s="1211"/>
      <c r="W82" s="1195"/>
      <c r="X82" s="1142"/>
      <c r="Y82" s="1179"/>
      <c r="Z82" s="1179"/>
      <c r="AA82" s="1179"/>
      <c r="AB82" s="1179"/>
      <c r="AC82" s="1179"/>
      <c r="AD82" s="1164"/>
      <c r="AE82" s="1154"/>
      <c r="AF82" s="1164"/>
      <c r="AG82" s="1185"/>
      <c r="AH82" s="1173"/>
    </row>
    <row r="83" spans="1:48" ht="18.600000000000001" customHeight="1" thickBot="1">
      <c r="A83" s="1383" t="str">
        <f>Schedule!A1</f>
        <v>Primavera P6 Schedule Status</v>
      </c>
      <c r="B83" s="1384"/>
      <c r="C83" s="1384"/>
      <c r="D83" s="1384"/>
      <c r="E83" s="1384"/>
      <c r="F83" s="1384"/>
      <c r="G83" s="1384"/>
      <c r="H83" s="1384"/>
      <c r="I83" s="1384"/>
      <c r="J83" s="1384"/>
      <c r="K83" s="1385"/>
      <c r="L83" s="429" t="s">
        <v>409</v>
      </c>
      <c r="M83" s="430" t="s">
        <v>18</v>
      </c>
      <c r="N83" s="431" t="s">
        <v>15</v>
      </c>
      <c r="S83" s="429" t="s">
        <v>377</v>
      </c>
      <c r="T83" s="430" t="s">
        <v>18</v>
      </c>
      <c r="U83" s="431" t="s">
        <v>15</v>
      </c>
      <c r="V83" s="431" t="s">
        <v>388</v>
      </c>
      <c r="W83" s="1195" t="str">
        <f>CCO!A5</f>
        <v/>
      </c>
      <c r="X83" s="1142">
        <f>CCO!B5</f>
        <v>0</v>
      </c>
      <c r="Y83" s="1179">
        <f>CCO!C5</f>
        <v>0</v>
      </c>
      <c r="Z83" s="1179"/>
      <c r="AA83" s="1179"/>
      <c r="AB83" s="1179"/>
      <c r="AC83" s="1179"/>
      <c r="AD83" s="1164" t="str">
        <f>IF(CCO!D5="","",CCO!D5)</f>
        <v/>
      </c>
      <c r="AE83" s="1154">
        <f>CCO!E5</f>
        <v>0</v>
      </c>
      <c r="AF83" s="1164">
        <f>CCO!F5</f>
        <v>0</v>
      </c>
      <c r="AG83" s="1185">
        <f>CCO!G5</f>
        <v>0</v>
      </c>
      <c r="AH83" s="1173">
        <f>CCO!H5</f>
        <v>0</v>
      </c>
    </row>
    <row r="84" spans="1:48" ht="18.600000000000001" customHeight="1">
      <c r="A84" s="1380" t="str">
        <f>Schedule!A2</f>
        <v>Project Activities Overview</v>
      </c>
      <c r="B84" s="1381"/>
      <c r="C84" s="1381"/>
      <c r="D84" s="1381"/>
      <c r="E84" s="1381"/>
      <c r="F84" s="1381"/>
      <c r="G84" s="1381"/>
      <c r="H84" s="1381"/>
      <c r="I84" s="1381"/>
      <c r="J84" s="1381"/>
      <c r="K84" s="1382"/>
      <c r="L84" s="432" t="str">
        <f>+Manpower!N23</f>
        <v>General Labor</v>
      </c>
      <c r="M84" s="433">
        <f>Manpower!N24</f>
        <v>10</v>
      </c>
      <c r="N84" s="434">
        <f>Manpower!N25</f>
        <v>5</v>
      </c>
      <c r="S84" s="432" t="str">
        <f>+Manpower!$B$49</f>
        <v>Excavator</v>
      </c>
      <c r="T84" s="433">
        <f>+Manpower!B50</f>
        <v>2</v>
      </c>
      <c r="U84" s="433">
        <f>+Manpower!B51</f>
        <v>0</v>
      </c>
      <c r="V84" s="434">
        <f>+Manpower!B52</f>
        <v>0</v>
      </c>
      <c r="W84" s="1208"/>
      <c r="X84" s="1209"/>
      <c r="Y84" s="1180"/>
      <c r="Z84" s="1180"/>
      <c r="AA84" s="1180"/>
      <c r="AB84" s="1180"/>
      <c r="AC84" s="1180"/>
      <c r="AD84" s="1181"/>
      <c r="AE84" s="1182"/>
      <c r="AF84" s="1181"/>
      <c r="AG84" s="1187"/>
      <c r="AH84" s="1174"/>
    </row>
    <row r="85" spans="1:48" ht="18.600000000000001" customHeight="1">
      <c r="A85" s="1374" t="str">
        <f>Schedule!A3</f>
        <v>Schedule Statistics</v>
      </c>
      <c r="B85" s="1375"/>
      <c r="C85" s="1375"/>
      <c r="D85" s="1375"/>
      <c r="E85" s="1376"/>
      <c r="F85" s="1377" t="str">
        <f>Schedule!F3</f>
        <v>Active Schedule Activities</v>
      </c>
      <c r="G85" s="1375"/>
      <c r="H85" s="1375"/>
      <c r="I85" s="1375"/>
      <c r="J85" s="1375"/>
      <c r="K85" s="1376"/>
      <c r="L85" s="432" t="str">
        <f>+Manpower!P23</f>
        <v>Carpenter</v>
      </c>
      <c r="M85" s="433">
        <f>+Manpower!P24</f>
        <v>4</v>
      </c>
      <c r="N85" s="434">
        <f>+Manpower!P25</f>
        <v>0</v>
      </c>
      <c r="S85" s="432" t="str">
        <f>+Manpower!$D$49</f>
        <v>Grader</v>
      </c>
      <c r="T85" s="433">
        <f>+Manpower!D50</f>
        <v>0</v>
      </c>
      <c r="U85" s="433">
        <f>+Manpower!D51</f>
        <v>0</v>
      </c>
      <c r="V85" s="434">
        <f>+Manpower!D52</f>
        <v>0</v>
      </c>
      <c r="W85" s="311" t="s">
        <v>412</v>
      </c>
      <c r="X85" s="312"/>
      <c r="Y85" s="312"/>
      <c r="Z85" s="312"/>
      <c r="AA85" s="312"/>
      <c r="AB85" s="313"/>
      <c r="AC85" s="313"/>
      <c r="AD85" s="312"/>
      <c r="AE85" s="312"/>
      <c r="AF85" s="312"/>
      <c r="AG85" s="312"/>
      <c r="AH85" s="314"/>
    </row>
    <row r="86" spans="1:48" ht="18.600000000000001" customHeight="1">
      <c r="A86" s="435" t="str">
        <f>Schedule!A4</f>
        <v>Total Act.</v>
      </c>
      <c r="B86" s="139" t="str">
        <f>Schedule!B4</f>
        <v>Not Started</v>
      </c>
      <c r="C86" s="139" t="str">
        <f>Schedule!C4</f>
        <v>In Progress</v>
      </c>
      <c r="D86" s="139" t="str">
        <f>Schedule!D4</f>
        <v>Completed</v>
      </c>
      <c r="E86" s="140" t="str">
        <f>Schedule!E4</f>
        <v>%</v>
      </c>
      <c r="F86" s="138" t="str">
        <f>Schedule!F4</f>
        <v xml:space="preserve">Active </v>
      </c>
      <c r="G86" s="139" t="str">
        <f>Schedule!G4</f>
        <v>Ahead</v>
      </c>
      <c r="H86" s="139" t="str">
        <f>Schedule!H4</f>
        <v>On</v>
      </c>
      <c r="I86" s="139" t="str">
        <f>Schedule!I4</f>
        <v>Behind</v>
      </c>
      <c r="J86" s="139" t="str">
        <f>Schedule!J4</f>
        <v>Flag</v>
      </c>
      <c r="K86" s="140">
        <f>Schedule!K4</f>
        <v>0</v>
      </c>
      <c r="L86" s="432" t="str">
        <f>+Manpower!R23</f>
        <v>Steel Fixer</v>
      </c>
      <c r="M86" s="433">
        <f>+Manpower!R24</f>
        <v>5</v>
      </c>
      <c r="N86" s="434">
        <f>+Manpower!R25</f>
        <v>0</v>
      </c>
      <c r="S86" s="432" t="str">
        <f>+Manpower!$F$49</f>
        <v>Loader</v>
      </c>
      <c r="T86" s="433">
        <f>+Manpower!F50</f>
        <v>1</v>
      </c>
      <c r="U86" s="433">
        <f>+Manpower!F51</f>
        <v>1</v>
      </c>
      <c r="V86" s="434">
        <f>+Manpower!F52</f>
        <v>0</v>
      </c>
      <c r="W86" s="315" t="s">
        <v>496</v>
      </c>
      <c r="X86" s="1136" t="s">
        <v>430</v>
      </c>
      <c r="Y86" s="1136"/>
      <c r="Z86" s="1136"/>
      <c r="AA86" s="1136"/>
      <c r="AB86" s="1136"/>
      <c r="AC86" s="316" t="s">
        <v>433</v>
      </c>
      <c r="AD86" s="316" t="s">
        <v>436</v>
      </c>
      <c r="AE86" s="316" t="s">
        <v>418</v>
      </c>
      <c r="AF86" s="316" t="s">
        <v>434</v>
      </c>
      <c r="AG86" s="316" t="s">
        <v>435</v>
      </c>
      <c r="AH86" s="317" t="s">
        <v>30</v>
      </c>
    </row>
    <row r="87" spans="1:48" ht="18.600000000000001" customHeight="1">
      <c r="A87" s="436">
        <f>Schedule!A5</f>
        <v>1462</v>
      </c>
      <c r="B87" s="437">
        <f>Schedule!B5</f>
        <v>22</v>
      </c>
      <c r="C87" s="437">
        <f>Schedule!C5</f>
        <v>30</v>
      </c>
      <c r="D87" s="437">
        <f>Schedule!D5</f>
        <v>1410</v>
      </c>
      <c r="E87" s="438">
        <f>Schedule!E5</f>
        <v>0.96443228454172369</v>
      </c>
      <c r="F87" s="146">
        <f>Schedule!F5</f>
        <v>30</v>
      </c>
      <c r="G87" s="437">
        <f>Schedule!G5</f>
        <v>0</v>
      </c>
      <c r="H87" s="437">
        <f>Schedule!H5</f>
        <v>30</v>
      </c>
      <c r="I87" s="147">
        <f>Schedule!I5</f>
        <v>0</v>
      </c>
      <c r="J87" s="1378">
        <f>Schedule!J5</f>
        <v>30</v>
      </c>
      <c r="K87" s="1379"/>
      <c r="L87" s="432" t="str">
        <f>+Manpower!T23</f>
        <v>Concreting Labor</v>
      </c>
      <c r="M87" s="433">
        <f>+Manpower!T24</f>
        <v>2</v>
      </c>
      <c r="N87" s="434">
        <f>+Manpower!T25</f>
        <v>0</v>
      </c>
      <c r="S87" s="432" t="str">
        <f>+Manpower!$H$49</f>
        <v>Skid Loader</v>
      </c>
      <c r="T87" s="433">
        <f>+Manpower!H50</f>
        <v>4</v>
      </c>
      <c r="U87" s="433">
        <f>+Manpower!H51</f>
        <v>1</v>
      </c>
      <c r="V87" s="616">
        <f>+Manpower!H52</f>
        <v>0</v>
      </c>
      <c r="W87" s="618" t="str">
        <f>'Major Quantities'!A2</f>
        <v>2.1.6</v>
      </c>
      <c r="X87" s="1137" t="str">
        <f>'Major Quantities'!B2</f>
        <v>Backfill Material</v>
      </c>
      <c r="Y87" s="1137"/>
      <c r="Z87" s="1137"/>
      <c r="AA87" s="1137"/>
      <c r="AB87" s="1137"/>
      <c r="AC87" s="619">
        <f>'Major Quantities'!C2</f>
        <v>2615</v>
      </c>
      <c r="AD87" s="619" t="str">
        <f>'Major Quantities'!D2</f>
        <v>m3</v>
      </c>
      <c r="AE87" s="620">
        <f>'Major Quantities'!E2</f>
        <v>2615</v>
      </c>
      <c r="AF87" s="620">
        <f>'Major Quantities'!F2</f>
        <v>2615</v>
      </c>
      <c r="AG87" s="620">
        <f>'Major Quantities'!G2</f>
        <v>0</v>
      </c>
      <c r="AH87" s="621">
        <f>'Major Quantities'!H2</f>
        <v>0</v>
      </c>
    </row>
    <row r="88" spans="1:48" ht="18.600000000000001" customHeight="1">
      <c r="A88" s="1312" t="str">
        <f>Schedule!A6</f>
        <v xml:space="preserve">Critical Path Activities </v>
      </c>
      <c r="B88" s="1313"/>
      <c r="C88" s="1314"/>
      <c r="D88" s="1318" t="str">
        <f>Schedule!D6</f>
        <v>Free Float Management (Total)</v>
      </c>
      <c r="E88" s="1313"/>
      <c r="F88" s="1313"/>
      <c r="G88" s="1314"/>
      <c r="H88" s="1318" t="str">
        <f>Schedule!H6</f>
        <v xml:space="preserve">Failed Start Activities </v>
      </c>
      <c r="I88" s="1313"/>
      <c r="J88" s="1313"/>
      <c r="K88" s="1314"/>
      <c r="L88" s="432" t="str">
        <f>+Manpower!V23</f>
        <v>Mason</v>
      </c>
      <c r="M88" s="433">
        <f>+Manpower!V24</f>
        <v>6</v>
      </c>
      <c r="N88" s="434">
        <f>+Manpower!V25</f>
        <v>0</v>
      </c>
      <c r="S88" s="432" t="str">
        <f>+Manpower!$J$49</f>
        <v>Dump Truck</v>
      </c>
      <c r="T88" s="433">
        <f>+Manpower!J50</f>
        <v>3</v>
      </c>
      <c r="U88" s="433">
        <f>+Manpower!J51</f>
        <v>0</v>
      </c>
      <c r="V88" s="616">
        <f>+Manpower!J52</f>
        <v>0</v>
      </c>
      <c r="W88" s="622" t="str">
        <f>'Major Quantities'!A3</f>
        <v>2.2.1</v>
      </c>
      <c r="X88" s="1138" t="str">
        <f>'Major Quantities'!B3</f>
        <v>Bituminous wearing course asphalt layer</v>
      </c>
      <c r="Y88" s="1138"/>
      <c r="Z88" s="1138"/>
      <c r="AA88" s="1138"/>
      <c r="AB88" s="1138"/>
      <c r="AC88" s="623">
        <f>'Major Quantities'!C3</f>
        <v>217</v>
      </c>
      <c r="AD88" s="623" t="str">
        <f>'Major Quantities'!D3</f>
        <v>m3</v>
      </c>
      <c r="AE88" s="624">
        <f>'Major Quantities'!E3</f>
        <v>0</v>
      </c>
      <c r="AF88" s="624">
        <f>'Major Quantities'!F3</f>
        <v>217</v>
      </c>
      <c r="AG88" s="624">
        <f>'Major Quantities'!G3</f>
        <v>0</v>
      </c>
      <c r="AH88" s="625">
        <f>'Major Quantities'!H3</f>
        <v>217</v>
      </c>
    </row>
    <row r="89" spans="1:48" ht="18.600000000000001" customHeight="1">
      <c r="A89" s="1315"/>
      <c r="B89" s="1316"/>
      <c r="C89" s="1317"/>
      <c r="D89" s="1319" t="str">
        <f>Schedule!D7</f>
        <v>Greater Than 14 Days</v>
      </c>
      <c r="E89" s="1320"/>
      <c r="F89" s="1320" t="str">
        <f>Schedule!F7</f>
        <v>Less Than 14 Days</v>
      </c>
      <c r="G89" s="1321"/>
      <c r="H89" s="1326"/>
      <c r="I89" s="1316"/>
      <c r="J89" s="1316"/>
      <c r="K89" s="1317"/>
      <c r="L89" s="432" t="str">
        <f>+Manpower!X23</f>
        <v>Operator</v>
      </c>
      <c r="M89" s="433">
        <f>+Manpower!X24</f>
        <v>15</v>
      </c>
      <c r="N89" s="434">
        <f>+Manpower!X25</f>
        <v>3</v>
      </c>
      <c r="S89" s="432" t="str">
        <f>+Manpower!$L$49</f>
        <v>Water Tank Truck</v>
      </c>
      <c r="T89" s="433">
        <f>+Manpower!L50</f>
        <v>2</v>
      </c>
      <c r="U89" s="433">
        <f>+Manpower!L51</f>
        <v>1</v>
      </c>
      <c r="V89" s="616">
        <f>+Manpower!L52</f>
        <v>0</v>
      </c>
      <c r="W89" s="622" t="str">
        <f>'Major Quantities'!A4</f>
        <v>2.2.2</v>
      </c>
      <c r="X89" s="1138" t="str">
        <f>'Major Quantities'!B4</f>
        <v>Bituminous base course asphalt layer</v>
      </c>
      <c r="Y89" s="1138"/>
      <c r="Z89" s="1138"/>
      <c r="AA89" s="1138"/>
      <c r="AB89" s="1138"/>
      <c r="AC89" s="623">
        <f>'Major Quantities'!C4</f>
        <v>304</v>
      </c>
      <c r="AD89" s="623" t="str">
        <f>'Major Quantities'!D4</f>
        <v>m3</v>
      </c>
      <c r="AE89" s="624">
        <f>'Major Quantities'!E4</f>
        <v>0</v>
      </c>
      <c r="AF89" s="624">
        <f>'Major Quantities'!F4</f>
        <v>304</v>
      </c>
      <c r="AG89" s="624">
        <f>'Major Quantities'!G4</f>
        <v>0</v>
      </c>
      <c r="AH89" s="625">
        <f>'Major Quantities'!H4</f>
        <v>304</v>
      </c>
    </row>
    <row r="90" spans="1:48" ht="18.600000000000001" customHeight="1">
      <c r="A90" s="435" t="str">
        <f>Schedule!A8</f>
        <v>Last Week</v>
      </c>
      <c r="B90" s="139" t="str">
        <f>Schedule!B8</f>
        <v>This Week</v>
      </c>
      <c r="C90" s="140" t="str">
        <f>Schedule!C8</f>
        <v>Diff</v>
      </c>
      <c r="D90" s="138" t="str">
        <f>Schedule!D8</f>
        <v>Last Week</v>
      </c>
      <c r="E90" s="139" t="str">
        <f>Schedule!E8</f>
        <v>This Week</v>
      </c>
      <c r="F90" s="139" t="str">
        <f>Schedule!F8</f>
        <v>Last Week</v>
      </c>
      <c r="G90" s="140" t="str">
        <f>Schedule!G8</f>
        <v>This Week</v>
      </c>
      <c r="H90" s="138" t="str">
        <f>Schedule!H8</f>
        <v>Last Week</v>
      </c>
      <c r="I90" s="139" t="str">
        <f>Schedule!I8</f>
        <v>This Week</v>
      </c>
      <c r="J90" s="139" t="str">
        <f>Schedule!J8</f>
        <v>Flag</v>
      </c>
      <c r="K90" s="140">
        <f>Schedule!K8</f>
        <v>0</v>
      </c>
      <c r="L90" s="439" t="str">
        <f>+Manpower!Z23</f>
        <v>Others</v>
      </c>
      <c r="M90" s="421">
        <f>+Manpower!Z24</f>
        <v>77</v>
      </c>
      <c r="N90" s="440">
        <f>+Manpower!Z25</f>
        <v>13</v>
      </c>
      <c r="S90" s="439" t="str">
        <f>+Manpower!$N$49</f>
        <v>Other</v>
      </c>
      <c r="T90" s="421">
        <f>+Manpower!N50</f>
        <v>22</v>
      </c>
      <c r="U90" s="421">
        <f>+Manpower!N51</f>
        <v>5</v>
      </c>
      <c r="V90" s="617">
        <f>+Manpower!N52</f>
        <v>0</v>
      </c>
      <c r="W90" s="622" t="str">
        <f>'Major Quantities'!A5</f>
        <v>2.2.3</v>
      </c>
      <c r="X90" s="1138" t="str">
        <f>'Major Quantities'!B5</f>
        <v>Base course layer</v>
      </c>
      <c r="Y90" s="1138"/>
      <c r="Z90" s="1138"/>
      <c r="AA90" s="1138"/>
      <c r="AB90" s="1138"/>
      <c r="AC90" s="623">
        <f>'Major Quantities'!C5</f>
        <v>867</v>
      </c>
      <c r="AD90" s="623" t="str">
        <f>'Major Quantities'!D5</f>
        <v>m3</v>
      </c>
      <c r="AE90" s="624">
        <f>'Major Quantities'!E5</f>
        <v>57.828899999999997</v>
      </c>
      <c r="AF90" s="624">
        <f>'Major Quantities'!F5</f>
        <v>867</v>
      </c>
      <c r="AG90" s="624">
        <f>'Major Quantities'!G5</f>
        <v>0</v>
      </c>
      <c r="AH90" s="625">
        <f>'Major Quantities'!H5</f>
        <v>809.17110000000002</v>
      </c>
      <c r="AI90" s="519"/>
      <c r="AJ90" s="519"/>
    </row>
    <row r="91" spans="1:48" customFormat="1" ht="18.600000000000001" customHeight="1">
      <c r="A91" s="441">
        <f>Schedule!A9</f>
        <v>0</v>
      </c>
      <c r="B91" s="421">
        <f>Schedule!B9</f>
        <v>0</v>
      </c>
      <c r="C91" s="143">
        <f>Schedule!C9</f>
        <v>0</v>
      </c>
      <c r="D91" s="442">
        <f>Schedule!D9</f>
        <v>2</v>
      </c>
      <c r="E91" s="421">
        <f>Schedule!E9</f>
        <v>2</v>
      </c>
      <c r="F91" s="421">
        <f>Schedule!F9</f>
        <v>2</v>
      </c>
      <c r="G91" s="443">
        <f>Schedule!G9</f>
        <v>2</v>
      </c>
      <c r="H91" s="442">
        <f>Schedule!H9</f>
        <v>13</v>
      </c>
      <c r="I91" s="421">
        <f>Schedule!I9</f>
        <v>9</v>
      </c>
      <c r="J91" s="1191">
        <f>Schedule!J9</f>
        <v>4</v>
      </c>
      <c r="K91" s="1192"/>
      <c r="L91" s="444" t="s">
        <v>5</v>
      </c>
      <c r="M91" s="445">
        <f>SUM(M84:M90)</f>
        <v>119</v>
      </c>
      <c r="N91" s="446">
        <f>SUM(N84:N90)</f>
        <v>21</v>
      </c>
      <c r="S91" s="444" t="s">
        <v>5</v>
      </c>
      <c r="T91" s="445">
        <f>SUM(T84:T90)</f>
        <v>34</v>
      </c>
      <c r="U91" s="445">
        <f t="shared" ref="U91:V91" si="42">SUM(U84:U90)</f>
        <v>8</v>
      </c>
      <c r="V91" s="445">
        <f t="shared" si="42"/>
        <v>0</v>
      </c>
      <c r="W91" s="626" t="str">
        <f>'Major Quantities'!A6</f>
        <v>2.2.4</v>
      </c>
      <c r="X91" s="1139" t="str">
        <f>'Major Quantities'!B6</f>
        <v>Subgrade material</v>
      </c>
      <c r="Y91" s="1139"/>
      <c r="Z91" s="1139"/>
      <c r="AA91" s="1139"/>
      <c r="AB91" s="1139"/>
      <c r="AC91" s="627">
        <f>'Major Quantities'!C6</f>
        <v>1300</v>
      </c>
      <c r="AD91" s="627" t="str">
        <f>'Major Quantities'!D6</f>
        <v>m3</v>
      </c>
      <c r="AE91" s="628">
        <f>'Major Quantities'!E6</f>
        <v>1300</v>
      </c>
      <c r="AF91" s="628">
        <f>'Major Quantities'!F6</f>
        <v>1300</v>
      </c>
      <c r="AG91" s="628">
        <f>'Major Quantities'!G6</f>
        <v>0</v>
      </c>
      <c r="AH91" s="629">
        <f>'Major Quantities'!H6</f>
        <v>0</v>
      </c>
    </row>
    <row r="92" spans="1:48" s="474" customFormat="1" ht="25.8">
      <c r="A92" s="352" t="s">
        <v>752</v>
      </c>
      <c r="B92" s="448"/>
      <c r="C92" s="448"/>
      <c r="D92" s="448"/>
      <c r="E92" s="448"/>
      <c r="F92" s="448"/>
      <c r="G92" s="448"/>
      <c r="H92" s="448"/>
      <c r="I92" s="448"/>
      <c r="J92" s="448"/>
      <c r="K92" s="448"/>
      <c r="L92" s="448"/>
      <c r="M92" s="448"/>
      <c r="N92" s="448"/>
      <c r="O92" s="448"/>
      <c r="P92" s="448"/>
      <c r="Q92" s="447" t="s">
        <v>738</v>
      </c>
      <c r="R92" s="448"/>
      <c r="S92" s="448"/>
      <c r="T92" s="448"/>
      <c r="U92" s="448"/>
      <c r="V92" s="448"/>
      <c r="W92" s="448"/>
      <c r="X92" s="448"/>
      <c r="Y92" s="448"/>
      <c r="Z92" s="448"/>
      <c r="AA92" s="448"/>
      <c r="AB92" s="448"/>
      <c r="AC92" s="448"/>
      <c r="AD92" s="448"/>
      <c r="AE92" s="448"/>
      <c r="AF92" s="448"/>
      <c r="AG92" s="448"/>
      <c r="AH92" s="449"/>
      <c r="AL92" s="514"/>
      <c r="AM92" s="514"/>
      <c r="AN92" s="514"/>
      <c r="AO92" s="514"/>
      <c r="AP92" s="514"/>
      <c r="AQ92" s="514"/>
      <c r="AR92" s="514"/>
      <c r="AS92" s="514"/>
      <c r="AT92" s="514"/>
      <c r="AU92" s="514"/>
      <c r="AV92" s="514"/>
    </row>
    <row r="93" spans="1:48" s="602" customFormat="1" ht="18.600000000000001" thickBot="1">
      <c r="A93" s="1170"/>
      <c r="B93" s="1171"/>
      <c r="C93" s="1171"/>
      <c r="D93" s="1171"/>
      <c r="E93" s="1171"/>
      <c r="F93" s="1171"/>
      <c r="G93" s="1171"/>
      <c r="H93" s="1171"/>
      <c r="I93" s="1171"/>
      <c r="J93" s="1171"/>
      <c r="K93" s="1171"/>
      <c r="L93" s="1171"/>
      <c r="M93" s="1171"/>
      <c r="N93" s="1171"/>
      <c r="O93" s="1171"/>
      <c r="P93" s="1172"/>
      <c r="Q93" s="450"/>
      <c r="R93" s="451"/>
      <c r="S93" s="451"/>
      <c r="T93" s="451"/>
      <c r="U93" s="451"/>
      <c r="V93" s="451"/>
      <c r="W93" s="451"/>
      <c r="X93" s="451"/>
      <c r="Y93" s="451"/>
      <c r="Z93" s="451"/>
      <c r="AA93" s="451"/>
      <c r="AB93" s="451"/>
      <c r="AC93" s="451"/>
      <c r="AD93" s="451"/>
      <c r="AE93" s="451"/>
      <c r="AF93" s="451"/>
      <c r="AG93" s="451"/>
      <c r="AH93" s="452"/>
      <c r="AI93" s="601"/>
      <c r="AJ93" s="601"/>
    </row>
    <row r="94" spans="1:48" s="604" customFormat="1" ht="41.4" customHeight="1">
      <c r="A94" s="633" t="s">
        <v>981</v>
      </c>
      <c r="B94" s="127"/>
      <c r="C94" s="127"/>
      <c r="D94" s="127"/>
      <c r="E94" s="969"/>
      <c r="F94" s="633"/>
      <c r="G94" s="127"/>
      <c r="H94" s="127"/>
      <c r="I94" s="127"/>
      <c r="J94" s="127"/>
      <c r="K94" s="969"/>
      <c r="L94" s="127"/>
      <c r="M94" s="127"/>
      <c r="N94" s="127"/>
      <c r="O94" s="127"/>
      <c r="P94" s="128"/>
      <c r="Q94" s="453" t="s">
        <v>389</v>
      </c>
      <c r="R94" s="453" t="s">
        <v>390</v>
      </c>
      <c r="S94" s="1194" t="s">
        <v>391</v>
      </c>
      <c r="T94" s="1194"/>
      <c r="U94" s="1194"/>
      <c r="V94" s="1194"/>
      <c r="W94" s="453" t="s">
        <v>396</v>
      </c>
      <c r="X94" s="1194" t="s">
        <v>392</v>
      </c>
      <c r="Y94" s="1194"/>
      <c r="Z94" s="1194"/>
      <c r="AA94" s="1194" t="s">
        <v>393</v>
      </c>
      <c r="AB94" s="1194"/>
      <c r="AC94" s="1194"/>
      <c r="AD94" s="1194"/>
      <c r="AE94" s="1194"/>
      <c r="AF94" s="453" t="s">
        <v>395</v>
      </c>
      <c r="AG94" s="454" t="s">
        <v>651</v>
      </c>
      <c r="AH94" s="455" t="s">
        <v>399</v>
      </c>
      <c r="AI94" s="603"/>
      <c r="AJ94" s="603"/>
    </row>
    <row r="95" spans="1:48" ht="41.4" customHeight="1">
      <c r="A95" s="504"/>
      <c r="B95"/>
      <c r="C95"/>
      <c r="D95"/>
      <c r="E95" s="361"/>
      <c r="F95" s="504"/>
      <c r="G95"/>
      <c r="H95"/>
      <c r="I95"/>
      <c r="J95"/>
      <c r="K95" s="361"/>
      <c r="L95"/>
      <c r="M95"/>
      <c r="N95"/>
      <c r="O95"/>
      <c r="P95" s="129"/>
      <c r="Q95" s="341">
        <f>IF(+Issues!B11="","",+Issues!B11)</f>
        <v>1</v>
      </c>
      <c r="R95" s="342" t="str">
        <f>IF(+Issues!C11="","",+Issues!C11)</f>
        <v/>
      </c>
      <c r="S95" s="1207" t="str">
        <f>IF(+Issues!D11="","",+Issues!D11)</f>
        <v/>
      </c>
      <c r="T95" s="1207"/>
      <c r="U95" s="1207"/>
      <c r="V95" s="1207"/>
      <c r="W95" s="343" t="str">
        <f>IF(+Issues!E11="","",+Issues!E11)</f>
        <v/>
      </c>
      <c r="X95" s="1145" t="str">
        <f>IF(+Issues!F11="","",+Issues!F11)</f>
        <v/>
      </c>
      <c r="Y95" s="1146"/>
      <c r="Z95" s="1146"/>
      <c r="AA95" s="1146"/>
      <c r="AB95" s="1146"/>
      <c r="AC95" s="1146"/>
      <c r="AD95" s="1146"/>
      <c r="AE95" s="1147"/>
      <c r="AF95" s="344" t="str">
        <f>IF(+Issues!H11="","",+Issues!H11)</f>
        <v/>
      </c>
      <c r="AG95" s="345" t="str">
        <f>IF(+Issues!I11="","",+Issues!I11)</f>
        <v/>
      </c>
      <c r="AH95" s="346">
        <f>IF(+Issues!J11="","",+Issues!J11)</f>
        <v>46308</v>
      </c>
    </row>
    <row r="96" spans="1:48" ht="41.4" customHeight="1">
      <c r="A96" s="504"/>
      <c r="B96"/>
      <c r="C96"/>
      <c r="D96"/>
      <c r="E96" s="361"/>
      <c r="F96" s="504"/>
      <c r="G96"/>
      <c r="H96"/>
      <c r="I96"/>
      <c r="J96"/>
      <c r="K96" s="361"/>
      <c r="L96"/>
      <c r="M96"/>
      <c r="N96"/>
      <c r="O96"/>
      <c r="P96" s="129"/>
      <c r="Q96" s="341">
        <f>IF(+Issues!B12="","",+Issues!B12)</f>
        <v>2</v>
      </c>
      <c r="R96" s="342" t="str">
        <f>IF(+Issues!C12="","",+Issues!C12)</f>
        <v/>
      </c>
      <c r="S96" s="1125" t="str">
        <f>IF(+Issues!D12="","",+Issues!D12)</f>
        <v/>
      </c>
      <c r="T96" s="1126"/>
      <c r="U96" s="1126"/>
      <c r="V96" s="1127"/>
      <c r="W96" s="344" t="str">
        <f>IF(+Issues!E12="","",+Issues!E12)</f>
        <v/>
      </c>
      <c r="X96" s="1125" t="str">
        <f>IF(+Issues!F12="","",+Issues!F12)</f>
        <v/>
      </c>
      <c r="Y96" s="1126"/>
      <c r="Z96" s="1126"/>
      <c r="AA96" s="1126"/>
      <c r="AB96" s="1126"/>
      <c r="AC96" s="1126"/>
      <c r="AD96" s="1126"/>
      <c r="AE96" s="1127"/>
      <c r="AF96" s="344" t="str">
        <f>IF(+Issues!H12="","",+Issues!H12)</f>
        <v/>
      </c>
      <c r="AG96" s="345" t="str">
        <f>IF(+Issues!I12="","",+Issues!I12)</f>
        <v/>
      </c>
      <c r="AH96" s="347">
        <f>IF(+Issues!J12="","",+Issues!J12)</f>
        <v>46308</v>
      </c>
    </row>
    <row r="97" spans="1:34" ht="41.4" customHeight="1">
      <c r="A97" s="504"/>
      <c r="B97"/>
      <c r="C97"/>
      <c r="D97"/>
      <c r="E97" s="361"/>
      <c r="F97" s="504"/>
      <c r="G97"/>
      <c r="H97"/>
      <c r="I97"/>
      <c r="J97"/>
      <c r="K97" s="361"/>
      <c r="L97"/>
      <c r="M97"/>
      <c r="N97"/>
      <c r="O97"/>
      <c r="P97" s="129"/>
      <c r="Q97" s="341">
        <f>IF(+Issues!B13="","",+Issues!B13)</f>
        <v>3</v>
      </c>
      <c r="R97" s="345" t="str">
        <f>IF(+Issues!C13="","",+Issues!C13)</f>
        <v/>
      </c>
      <c r="S97" s="1125" t="str">
        <f>IF(+Issues!D13="","",+Issues!D13)</f>
        <v/>
      </c>
      <c r="T97" s="1126"/>
      <c r="U97" s="1126"/>
      <c r="V97" s="1127"/>
      <c r="W97" s="344" t="str">
        <f>IF(+Issues!E13="","",+Issues!E13)</f>
        <v/>
      </c>
      <c r="X97" s="1125" t="str">
        <f>IF(+Issues!F13="","",+Issues!F13)</f>
        <v/>
      </c>
      <c r="Y97" s="1126"/>
      <c r="Z97" s="1126"/>
      <c r="AA97" s="1126"/>
      <c r="AB97" s="1126"/>
      <c r="AC97" s="1126"/>
      <c r="AD97" s="1126"/>
      <c r="AE97" s="1127"/>
      <c r="AF97" s="344" t="str">
        <f>IF(+Issues!H13="","",+Issues!H13)</f>
        <v/>
      </c>
      <c r="AG97" s="345" t="str">
        <f>IF(+Issues!I13="","",+Issues!I13)</f>
        <v/>
      </c>
      <c r="AH97" s="347">
        <f>IF(+Issues!J13="","",+Issues!J13)</f>
        <v>46308</v>
      </c>
    </row>
    <row r="98" spans="1:34" customFormat="1" ht="41.4" customHeight="1">
      <c r="A98" s="504"/>
      <c r="E98" s="361"/>
      <c r="F98" s="504"/>
      <c r="K98" s="361"/>
      <c r="P98" s="129"/>
      <c r="Q98" s="341">
        <f>IF(+Issues!B14="","",+Issues!B14)</f>
        <v>4</v>
      </c>
      <c r="R98" s="345" t="str">
        <f>IF(+Issues!C14="","",+Issues!C14)</f>
        <v/>
      </c>
      <c r="S98" s="1125" t="str">
        <f>IF(+Issues!D14="","",+Issues!D14)</f>
        <v/>
      </c>
      <c r="T98" s="1126"/>
      <c r="U98" s="1126"/>
      <c r="V98" s="1127"/>
      <c r="W98" s="344" t="str">
        <f>IF(+Issues!E14="","",+Issues!E14)</f>
        <v/>
      </c>
      <c r="X98" s="1125" t="str">
        <f>IF(+Issues!F14="","",+Issues!F14)</f>
        <v/>
      </c>
      <c r="Y98" s="1126"/>
      <c r="Z98" s="1126"/>
      <c r="AA98" s="1126"/>
      <c r="AB98" s="1126"/>
      <c r="AC98" s="1126"/>
      <c r="AD98" s="1126"/>
      <c r="AE98" s="1127"/>
      <c r="AF98" s="344" t="str">
        <f>IF(+Issues!H14="","",+Issues!H14)</f>
        <v/>
      </c>
      <c r="AG98" s="345" t="str">
        <f>IF(+Issues!I14="","",+Issues!I14)</f>
        <v/>
      </c>
      <c r="AH98" s="347">
        <f>IF(+Issues!J14="","",+Issues!J14)</f>
        <v>46308</v>
      </c>
    </row>
    <row r="99" spans="1:34" customFormat="1" ht="41.4" customHeight="1" thickBot="1">
      <c r="A99" s="634"/>
      <c r="B99" s="635"/>
      <c r="C99" s="635"/>
      <c r="D99" s="635"/>
      <c r="E99" s="970"/>
      <c r="F99" s="634"/>
      <c r="G99" s="635"/>
      <c r="H99" s="635"/>
      <c r="I99" s="635"/>
      <c r="J99" s="635"/>
      <c r="K99" s="970"/>
      <c r="L99" s="635"/>
      <c r="M99" s="635"/>
      <c r="N99" s="635"/>
      <c r="O99" s="635"/>
      <c r="P99" s="636"/>
      <c r="Q99" s="348">
        <f>IF(+Issues!B15="","",+Issues!B15)</f>
        <v>5</v>
      </c>
      <c r="R99" s="349" t="str">
        <f>IF(+Issues!C15="","",+Issues!C15)</f>
        <v/>
      </c>
      <c r="S99" s="1128" t="str">
        <f>IF(+Issues!D15="","",+Issues!D15)</f>
        <v/>
      </c>
      <c r="T99" s="1129"/>
      <c r="U99" s="1129"/>
      <c r="V99" s="1130"/>
      <c r="W99" s="350" t="str">
        <f>IF(+Issues!E15="","",+Issues!E15)</f>
        <v/>
      </c>
      <c r="X99" s="1128" t="str">
        <f>IF(+Issues!F15="","",+Issues!F15)</f>
        <v/>
      </c>
      <c r="Y99" s="1129"/>
      <c r="Z99" s="1129"/>
      <c r="AA99" s="1129"/>
      <c r="AB99" s="1129"/>
      <c r="AC99" s="1129"/>
      <c r="AD99" s="1129"/>
      <c r="AE99" s="1130"/>
      <c r="AF99" s="350" t="str">
        <f>IF(+Issues!H15="","",+Issues!H15)</f>
        <v/>
      </c>
      <c r="AG99" s="349" t="str">
        <f>IF(+Issues!I15="","",+Issues!I15)</f>
        <v/>
      </c>
      <c r="AH99" s="351">
        <f>IF(+Issues!J15="","",+Issues!J15)</f>
        <v>46308</v>
      </c>
    </row>
    <row r="100" spans="1:34" customFormat="1" ht="14.4"/>
    <row r="101" spans="1:34" customFormat="1">
      <c r="A101" s="392"/>
      <c r="B101" s="392"/>
      <c r="C101" s="392"/>
      <c r="D101" s="392"/>
      <c r="E101" s="392"/>
      <c r="F101" s="392"/>
      <c r="G101" s="392"/>
      <c r="H101" s="392"/>
      <c r="I101" s="392"/>
      <c r="J101" s="392"/>
      <c r="K101" s="392"/>
      <c r="L101" s="392"/>
    </row>
    <row r="102" spans="1:34" customFormat="1">
      <c r="A102" s="392"/>
      <c r="B102" s="392"/>
      <c r="C102" s="392"/>
      <c r="D102" s="392"/>
      <c r="E102" s="392"/>
      <c r="F102" s="392"/>
      <c r="G102" s="392"/>
      <c r="H102" s="392"/>
      <c r="I102" s="392"/>
      <c r="J102" s="392"/>
      <c r="K102" s="392"/>
      <c r="L102" s="392"/>
      <c r="W102" s="105"/>
    </row>
    <row r="103" spans="1:34" customFormat="1">
      <c r="A103" s="392"/>
      <c r="B103" s="392"/>
      <c r="C103" s="392"/>
      <c r="D103" s="392"/>
      <c r="E103" s="392"/>
      <c r="F103" s="392"/>
      <c r="G103" s="392"/>
      <c r="H103" s="392"/>
      <c r="I103" s="392"/>
      <c r="J103" s="392"/>
      <c r="K103" s="392"/>
      <c r="L103" s="392"/>
      <c r="W103" s="605"/>
    </row>
    <row r="104" spans="1:34" customFormat="1">
      <c r="A104" s="392"/>
      <c r="B104" s="392"/>
      <c r="C104" s="392"/>
      <c r="D104" s="392"/>
      <c r="E104" s="392"/>
      <c r="F104" s="392"/>
      <c r="G104" s="392"/>
      <c r="H104" s="392"/>
      <c r="I104" s="392"/>
      <c r="J104" s="392"/>
      <c r="K104" s="392"/>
      <c r="L104" s="392"/>
    </row>
    <row r="105" spans="1:34" customFormat="1">
      <c r="H105" s="392"/>
      <c r="I105" s="392"/>
      <c r="J105" s="392"/>
      <c r="K105" s="392"/>
    </row>
    <row r="106" spans="1:34" customFormat="1">
      <c r="H106" s="392"/>
      <c r="I106" s="392"/>
      <c r="J106" s="392"/>
      <c r="K106" s="392"/>
    </row>
    <row r="107" spans="1:34" customFormat="1">
      <c r="H107" s="392"/>
      <c r="I107" s="392"/>
      <c r="J107" s="392"/>
      <c r="K107" s="392"/>
    </row>
    <row r="108" spans="1:34" customFormat="1">
      <c r="H108" s="392"/>
      <c r="I108" s="392"/>
      <c r="J108" s="392"/>
      <c r="K108" s="392"/>
    </row>
    <row r="109" spans="1:34" customFormat="1" ht="14.4"/>
    <row r="110" spans="1:34" customFormat="1" ht="14.4"/>
    <row r="111" spans="1:34" customFormat="1" ht="14.4"/>
    <row r="112" spans="1:34"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sheetData>
  <sheetProtection formatCells="0" formatColumns="0" formatRows="0" insertHyperlinks="0" sort="0" autoFilter="0" pivotTables="0"/>
  <mergeCells count="259">
    <mergeCell ref="A70:B70"/>
    <mergeCell ref="A71:B71"/>
    <mergeCell ref="A85:E85"/>
    <mergeCell ref="F85:K85"/>
    <mergeCell ref="J87:K87"/>
    <mergeCell ref="A84:K84"/>
    <mergeCell ref="C75:C76"/>
    <mergeCell ref="D75:D76"/>
    <mergeCell ref="A83:K83"/>
    <mergeCell ref="G75:G76"/>
    <mergeCell ref="AA3:AH6"/>
    <mergeCell ref="X73:Y73"/>
    <mergeCell ref="X74:Y74"/>
    <mergeCell ref="X59:Y59"/>
    <mergeCell ref="X60:Y60"/>
    <mergeCell ref="X61:Y61"/>
    <mergeCell ref="X62:Y62"/>
    <mergeCell ref="X63:Y63"/>
    <mergeCell ref="X64:Y64"/>
    <mergeCell ref="X65:Y65"/>
    <mergeCell ref="X66:Y66"/>
    <mergeCell ref="X67:Y67"/>
    <mergeCell ref="AB57:AB58"/>
    <mergeCell ref="AC57:AC58"/>
    <mergeCell ref="AD57:AD58"/>
    <mergeCell ref="Z61:AA61"/>
    <mergeCell ref="Z64:AA64"/>
    <mergeCell ref="Z65:AA65"/>
    <mergeCell ref="Z66:AA66"/>
    <mergeCell ref="Z67:AA67"/>
    <mergeCell ref="Z68:AA68"/>
    <mergeCell ref="Z69:AA69"/>
    <mergeCell ref="X68:Y68"/>
    <mergeCell ref="AE56:AH56"/>
    <mergeCell ref="S3:T3"/>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99:V99"/>
    <mergeCell ref="R57:V57"/>
    <mergeCell ref="V58:V59"/>
    <mergeCell ref="U58:U59"/>
    <mergeCell ref="T58:T59"/>
    <mergeCell ref="S58:S59"/>
    <mergeCell ref="R58:R59"/>
    <mergeCell ref="Q65:T65"/>
    <mergeCell ref="Q66:T66"/>
    <mergeCell ref="Q67:T67"/>
    <mergeCell ref="Q68:T68"/>
    <mergeCell ref="Q69:T69"/>
    <mergeCell ref="L70:V70"/>
    <mergeCell ref="O71:Q71"/>
    <mergeCell ref="O72:Q72"/>
    <mergeCell ref="O73:Q73"/>
    <mergeCell ref="L62:M62"/>
    <mergeCell ref="L63:M63"/>
    <mergeCell ref="L65:N65"/>
    <mergeCell ref="L68:N68"/>
    <mergeCell ref="L69:N69"/>
    <mergeCell ref="T79:V79"/>
    <mergeCell ref="L75:M75"/>
    <mergeCell ref="L76:M76"/>
    <mergeCell ref="C66:C67"/>
    <mergeCell ref="I66:I67"/>
    <mergeCell ref="K66:K67"/>
    <mergeCell ref="A66:B67"/>
    <mergeCell ref="AE65:AH66"/>
    <mergeCell ref="S98:V98"/>
    <mergeCell ref="Z57:AA58"/>
    <mergeCell ref="Z60:AA60"/>
    <mergeCell ref="Z62:AA62"/>
    <mergeCell ref="Z63:AA63"/>
    <mergeCell ref="S96:V96"/>
    <mergeCell ref="X69:Y69"/>
    <mergeCell ref="A68:B68"/>
    <mergeCell ref="A69:B69"/>
    <mergeCell ref="A59:B59"/>
    <mergeCell ref="A60:B60"/>
    <mergeCell ref="A61:B61"/>
    <mergeCell ref="A88:C89"/>
    <mergeCell ref="D88:G88"/>
    <mergeCell ref="D89:E89"/>
    <mergeCell ref="F89:G89"/>
    <mergeCell ref="A75:B76"/>
    <mergeCell ref="H88:K89"/>
    <mergeCell ref="A73:B73"/>
    <mergeCell ref="A14:B14"/>
    <mergeCell ref="A62:B62"/>
    <mergeCell ref="A63:B63"/>
    <mergeCell ref="A16:B16"/>
    <mergeCell ref="A64:B64"/>
    <mergeCell ref="D10:D11"/>
    <mergeCell ref="C57:C58"/>
    <mergeCell ref="Q10:T10"/>
    <mergeCell ref="C10:C11"/>
    <mergeCell ref="A24:B24"/>
    <mergeCell ref="A25:B25"/>
    <mergeCell ref="A26:B26"/>
    <mergeCell ref="A1:I1"/>
    <mergeCell ref="L56:V56"/>
    <mergeCell ref="X57:Y58"/>
    <mergeCell ref="W57:W58"/>
    <mergeCell ref="A17:B17"/>
    <mergeCell ref="A18:B18"/>
    <mergeCell ref="A19:B19"/>
    <mergeCell ref="A20:B20"/>
    <mergeCell ref="A21:B21"/>
    <mergeCell ref="A57:B58"/>
    <mergeCell ref="O9:Z9"/>
    <mergeCell ref="E10:F10"/>
    <mergeCell ref="G10:N10"/>
    <mergeCell ref="L55:V55"/>
    <mergeCell ref="A22:B22"/>
    <mergeCell ref="A23:B23"/>
    <mergeCell ref="I57:I58"/>
    <mergeCell ref="A12:B12"/>
    <mergeCell ref="A15:B15"/>
    <mergeCell ref="Y5:Y6"/>
    <mergeCell ref="Y3:Y4"/>
    <mergeCell ref="P10:P11"/>
    <mergeCell ref="A10:B11"/>
    <mergeCell ref="A13:B13"/>
    <mergeCell ref="W59:W60"/>
    <mergeCell ref="W61:W69"/>
    <mergeCell ref="K57:K58"/>
    <mergeCell ref="L60:M60"/>
    <mergeCell ref="L61:M61"/>
    <mergeCell ref="O65:P65"/>
    <mergeCell ref="O66:P66"/>
    <mergeCell ref="J66:J67"/>
    <mergeCell ref="J57:J58"/>
    <mergeCell ref="U65:V65"/>
    <mergeCell ref="U66:V66"/>
    <mergeCell ref="U67:V67"/>
    <mergeCell ref="U68:V68"/>
    <mergeCell ref="U69:V69"/>
    <mergeCell ref="O67:P67"/>
    <mergeCell ref="N57:N59"/>
    <mergeCell ref="L57:M59"/>
    <mergeCell ref="Q57:Q59"/>
    <mergeCell ref="P57:P59"/>
    <mergeCell ref="O57:O59"/>
    <mergeCell ref="O68:P68"/>
    <mergeCell ref="O69:P69"/>
    <mergeCell ref="L66:N66"/>
    <mergeCell ref="L67:N67"/>
    <mergeCell ref="AF81:AF82"/>
    <mergeCell ref="AG81:AG82"/>
    <mergeCell ref="S82:V82"/>
    <mergeCell ref="I82:K82"/>
    <mergeCell ref="I75:K76"/>
    <mergeCell ref="I77:K77"/>
    <mergeCell ref="I78:K78"/>
    <mergeCell ref="I79:K79"/>
    <mergeCell ref="I80:K80"/>
    <mergeCell ref="I81:K81"/>
    <mergeCell ref="AH81:AH82"/>
    <mergeCell ref="AG83:AG84"/>
    <mergeCell ref="AF83:AF84"/>
    <mergeCell ref="S97:V97"/>
    <mergeCell ref="W70:W74"/>
    <mergeCell ref="J91:K91"/>
    <mergeCell ref="O76:Q76"/>
    <mergeCell ref="O77:Q77"/>
    <mergeCell ref="L78:V78"/>
    <mergeCell ref="S94:V94"/>
    <mergeCell ref="W81:W82"/>
    <mergeCell ref="W75:AH76"/>
    <mergeCell ref="W77:W78"/>
    <mergeCell ref="W79:W80"/>
    <mergeCell ref="X79:X80"/>
    <mergeCell ref="O74:Q74"/>
    <mergeCell ref="L73:M73"/>
    <mergeCell ref="L74:M74"/>
    <mergeCell ref="S95:V95"/>
    <mergeCell ref="AA94:AE94"/>
    <mergeCell ref="W83:W84"/>
    <mergeCell ref="X83:X84"/>
    <mergeCell ref="X94:Z94"/>
    <mergeCell ref="Z70:AA70"/>
    <mergeCell ref="A93:E93"/>
    <mergeCell ref="F93:K93"/>
    <mergeCell ref="L93:P93"/>
    <mergeCell ref="L71:M71"/>
    <mergeCell ref="L72:M72"/>
    <mergeCell ref="X70:Y70"/>
    <mergeCell ref="X71:Y71"/>
    <mergeCell ref="AH83:AH84"/>
    <mergeCell ref="X77:X78"/>
    <mergeCell ref="AD77:AD78"/>
    <mergeCell ref="AE77:AE78"/>
    <mergeCell ref="AF77:AF78"/>
    <mergeCell ref="AG77:AG78"/>
    <mergeCell ref="AH77:AH78"/>
    <mergeCell ref="Y79:AC80"/>
    <mergeCell ref="Y81:AC82"/>
    <mergeCell ref="Y83:AC84"/>
    <mergeCell ref="AD83:AD84"/>
    <mergeCell ref="AE83:AE84"/>
    <mergeCell ref="AE79:AE80"/>
    <mergeCell ref="AF79:AF80"/>
    <mergeCell ref="AG79:AG80"/>
    <mergeCell ref="AH79:AH80"/>
    <mergeCell ref="AD81:AD82"/>
    <mergeCell ref="Z71:AA71"/>
    <mergeCell ref="Z72:AA72"/>
    <mergeCell ref="Z74:AA74"/>
    <mergeCell ref="Z73:AA73"/>
    <mergeCell ref="X72:Y72"/>
    <mergeCell ref="AE81:AE82"/>
    <mergeCell ref="A72:B72"/>
    <mergeCell ref="O75:Q75"/>
    <mergeCell ref="A77:B77"/>
    <mergeCell ref="A78:B78"/>
    <mergeCell ref="A79:B79"/>
    <mergeCell ref="A81:B81"/>
    <mergeCell ref="A80:B80"/>
    <mergeCell ref="AD79:AD80"/>
    <mergeCell ref="H75:H76"/>
    <mergeCell ref="L77:M77"/>
    <mergeCell ref="A82:B82"/>
    <mergeCell ref="E75:E76"/>
    <mergeCell ref="F75:F76"/>
    <mergeCell ref="X97:AE97"/>
    <mergeCell ref="X98:AE98"/>
    <mergeCell ref="X99:AE99"/>
    <mergeCell ref="AB29:AC29"/>
    <mergeCell ref="AB30:AC30"/>
    <mergeCell ref="AB31:AC31"/>
    <mergeCell ref="AB32:AC32"/>
    <mergeCell ref="AB33:AC33"/>
    <mergeCell ref="AB34:AC34"/>
    <mergeCell ref="AB35:AC35"/>
    <mergeCell ref="AB36:AC36"/>
    <mergeCell ref="AB37:AC37"/>
    <mergeCell ref="AB38:AC38"/>
    <mergeCell ref="X86:AB86"/>
    <mergeCell ref="X87:AB87"/>
    <mergeCell ref="X88:AB88"/>
    <mergeCell ref="X89:AB89"/>
    <mergeCell ref="X90:AB90"/>
    <mergeCell ref="X91:AB91"/>
    <mergeCell ref="Y77:AC78"/>
    <mergeCell ref="X81:X82"/>
    <mergeCell ref="Z59:AA59"/>
    <mergeCell ref="X95:AE95"/>
    <mergeCell ref="X96:AE96"/>
  </mergeCells>
  <conditionalFormatting sqref="D12:D27">
    <cfRule type="dataBar" priority="263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7">
    <cfRule type="cellIs" dxfId="106" priority="23" operator="lessThan">
      <formula>0</formula>
    </cfRule>
  </conditionalFormatting>
  <conditionalFormatting sqref="J12:J26">
    <cfRule type="colorScale" priority="2633">
      <colorScale>
        <cfvo type="min"/>
        <cfvo type="percentile" val="50"/>
        <cfvo type="max"/>
        <color theme="5" tint="0.59999389629810485"/>
        <color theme="7" tint="0.79998168889431442"/>
        <color theme="4" tint="0.59999389629810485"/>
      </colorScale>
    </cfRule>
  </conditionalFormatting>
  <conditionalFormatting sqref="J27">
    <cfRule type="colorScale" priority="8">
      <colorScale>
        <cfvo type="min"/>
        <cfvo type="percentile" val="50"/>
        <cfvo type="max"/>
        <color theme="5" tint="0.59999389629810485"/>
        <color theme="7" tint="0.79998168889431442"/>
        <color theme="4" tint="0.59999389629810485"/>
      </colorScale>
    </cfRule>
  </conditionalFormatting>
  <conditionalFormatting sqref="J87:K87">
    <cfRule type="dataBar" priority="1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1:K91">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7">
    <cfRule type="colorScale" priority="2635">
      <colorScale>
        <cfvo type="min"/>
        <cfvo type="percentile" val="50"/>
        <cfvo type="max"/>
        <color theme="5" tint="0.59999389629810485"/>
        <color theme="7" tint="0.79998168889431442"/>
        <color theme="4" tint="0.59999389629810485"/>
      </colorScale>
    </cfRule>
  </conditionalFormatting>
  <conditionalFormatting sqref="M12:M26">
    <cfRule type="cellIs" dxfId="105" priority="2637" operator="lessThan">
      <formula>0</formula>
    </cfRule>
    <cfRule type="dataBar" priority="2638">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6 Z12:Z26">
    <cfRule type="expression" dxfId="104" priority="222">
      <formula>N12=1</formula>
    </cfRule>
    <cfRule type="expression" dxfId="103" priority="221">
      <formula>N12&lt;1</formula>
    </cfRule>
    <cfRule type="expression" dxfId="102" priority="223">
      <formula>N12&gt;1</formula>
    </cfRule>
  </conditionalFormatting>
  <conditionalFormatting sqref="N27">
    <cfRule type="expression" dxfId="101" priority="220">
      <formula>N27&gt;1</formula>
    </cfRule>
    <cfRule type="expression" dxfId="100" priority="219">
      <formula>N27=1</formula>
    </cfRule>
    <cfRule type="expression" dxfId="99" priority="218">
      <formula>N27&lt;1</formula>
    </cfRule>
  </conditionalFormatting>
  <conditionalFormatting sqref="O6:P6">
    <cfRule type="cellIs" dxfId="98" priority="165" operator="greaterThan">
      <formula>0</formula>
    </cfRule>
  </conditionalFormatting>
  <conditionalFormatting sqref="P12:P27">
    <cfRule type="dataBar" priority="265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7">
    <cfRule type="colorScale" priority="2655">
      <colorScale>
        <cfvo type="min"/>
        <cfvo type="percentile" val="50"/>
        <cfvo type="max"/>
        <color theme="5" tint="0.59999389629810485"/>
        <color theme="7" tint="0.79998168889431442"/>
        <color theme="4" tint="0.59999389629810485"/>
      </colorScale>
    </cfRule>
  </conditionalFormatting>
  <conditionalFormatting sqref="S95:S99 AG95:AG99">
    <cfRule type="cellIs" dxfId="97" priority="68" stopIfTrue="1" operator="equal">
      <formula>"Issue"</formula>
    </cfRule>
    <cfRule type="cellIs" dxfId="96" priority="66" stopIfTrue="1" operator="equal">
      <formula>"Threat"</formula>
    </cfRule>
    <cfRule type="cellIs" dxfId="95" priority="67" stopIfTrue="1" operator="equal">
      <formula>"Opportunity"</formula>
    </cfRule>
  </conditionalFormatting>
  <conditionalFormatting sqref="T12:T27">
    <cfRule type="colorScale" priority="2657">
      <colorScale>
        <cfvo type="min"/>
        <cfvo type="percentile" val="50"/>
        <cfvo type="max"/>
        <color theme="5" tint="0.59999389629810485"/>
        <color theme="7" tint="0.79998168889431442"/>
        <color theme="4" tint="0.59999389629810485"/>
      </colorScale>
    </cfRule>
  </conditionalFormatting>
  <conditionalFormatting sqref="V5">
    <cfRule type="cellIs" dxfId="94" priority="161" stopIfTrue="1" operator="between">
      <formula>-0.1</formula>
      <formula>0</formula>
    </cfRule>
    <cfRule type="cellIs" dxfId="93" priority="160" stopIfTrue="1" operator="greaterThanOrEqual">
      <formula>0</formula>
    </cfRule>
    <cfRule type="cellIs" dxfId="92" priority="162" stopIfTrue="1" operator="lessThan">
      <formula>-0.1</formula>
    </cfRule>
  </conditionalFormatting>
  <conditionalFormatting sqref="V6">
    <cfRule type="cellIs" dxfId="91" priority="4" operator="greaterThan">
      <formula>1</formula>
    </cfRule>
    <cfRule type="cellIs" dxfId="90" priority="3" operator="lessThan">
      <formula>1</formula>
    </cfRule>
  </conditionalFormatting>
  <conditionalFormatting sqref="V81">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7">
    <cfRule type="colorScale" priority="2659">
      <colorScale>
        <cfvo type="min"/>
        <cfvo type="percentile" val="50"/>
        <cfvo type="max"/>
        <color theme="5" tint="0.59999389629810485"/>
        <color theme="7" tint="0.79998168889431442"/>
        <color theme="4" tint="0.59999389629810485"/>
      </colorScale>
    </cfRule>
  </conditionalFormatting>
  <conditionalFormatting sqref="W28:W29 G28 K12:K27">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89" priority="142" stopIfTrue="1" operator="greaterThanOrEqual">
      <formula>0</formula>
    </cfRule>
    <cfRule type="cellIs" dxfId="88" priority="143" stopIfTrue="1" operator="between">
      <formula>-0.1</formula>
      <formula>0</formula>
    </cfRule>
    <cfRule type="cellIs" dxfId="87" priority="144" stopIfTrue="1" operator="lessThan">
      <formula>-0.1</formula>
    </cfRule>
  </conditionalFormatting>
  <conditionalFormatting sqref="X6">
    <cfRule type="cellIs" dxfId="86" priority="1" operator="lessThan">
      <formula>1</formula>
    </cfRule>
    <cfRule type="cellIs" dxfId="85" priority="2" operator="greaterThan">
      <formula>1</formula>
    </cfRule>
  </conditionalFormatting>
  <conditionalFormatting sqref="X12:X27">
    <cfRule type="colorScale" priority="2664">
      <colorScale>
        <cfvo type="min"/>
        <cfvo type="percentile" val="50"/>
        <cfvo type="max"/>
        <color theme="5" tint="0.59999389629810485"/>
        <color theme="7" tint="0.79998168889431442"/>
        <color theme="4" tint="0.59999389629810485"/>
      </colorScale>
    </cfRule>
  </conditionalFormatting>
  <conditionalFormatting sqref="Y12:Y26">
    <cfRule type="cellIs" dxfId="84" priority="2666" operator="lessThan">
      <formula>0</formula>
    </cfRule>
    <cfRule type="dataBar" priority="2667">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83" priority="141" stopIfTrue="1">
      <formula>IF(AND(Z$3&lt;0.8),TRUE,FALSE)</formula>
    </cfRule>
    <cfRule type="expression" dxfId="82" priority="140" stopIfTrue="1">
      <formula>IF(AND(Z$3&gt;0.8,Z$3&lt;0.9),TRUE,FALSE)</formula>
    </cfRule>
    <cfRule type="expression" dxfId="81" priority="139" stopIfTrue="1">
      <formula>IF(AND(Z$3&gt;=0.9),TRUE,FALSE)</formula>
    </cfRule>
  </conditionalFormatting>
  <conditionalFormatting sqref="Z5:Z6">
    <cfRule type="expression" dxfId="80" priority="33" stopIfTrue="1">
      <formula>IF(AND(Z$5&lt;0.8),TRUE,FALSE)</formula>
    </cfRule>
    <cfRule type="expression" dxfId="79" priority="32" stopIfTrue="1">
      <formula>IF(AND(Z$5&gt;0.8,Z$5&lt;0.9),TRUE,FALSE)</formula>
    </cfRule>
    <cfRule type="expression" dxfId="78" priority="31" stopIfTrue="1">
      <formula>IF(AND(Z$5&gt;=0.9),TRUE,FALSE)</formula>
    </cfRule>
  </conditionalFormatting>
  <conditionalFormatting sqref="Z27">
    <cfRule type="expression" dxfId="77" priority="202">
      <formula>Z27&lt;1</formula>
    </cfRule>
    <cfRule type="expression" dxfId="76" priority="203">
      <formula>Z27=1</formula>
    </cfRule>
    <cfRule type="expression" dxfId="75" priority="204">
      <formula>Z27&gt;1</formula>
    </cfRule>
  </conditionalFormatting>
  <conditionalFormatting sqref="AG30:AG38">
    <cfRule type="cellIs" dxfId="74" priority="27" stopIfTrue="1" operator="equal">
      <formula>"F"</formula>
    </cfRule>
    <cfRule type="cellIs" dxfId="73" priority="26" stopIfTrue="1" operator="equal">
      <formula>"A"</formula>
    </cfRule>
    <cfRule type="cellIs" dxfId="72" priority="28" stopIfTrue="1" operator="equal">
      <formula>$Y4</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60" xr:uid="{00000000-0002-0000-0100-000001000000}"/>
    <dataValidation allowBlank="1" showInputMessage="1" showErrorMessage="1" prompt="Material Inspection Report" sqref="L62" xr:uid="{00000000-0002-0000-0100-000002000000}"/>
    <dataValidation allowBlank="1" showInputMessage="1" showErrorMessage="1" prompt="Field Inspection Report" sqref="L63" xr:uid="{00000000-0002-0000-0100-000003000000}"/>
    <dataValidation type="list" allowBlank="1" showInputMessage="1" showErrorMessage="1" prompt="Select as loaded in P6 Schedule" sqref="O11" xr:uid="{00000000-0002-0000-0100-000004000000}">
      <formula1>"(Manhours),(Mandays)"</formula1>
    </dataValidation>
    <dataValidation allowBlank="1" sqref="L61:M61" xr:uid="{00000000-0002-0000-0100-000005000000}"/>
  </dataValidations>
  <printOptions horizontalCentered="1" verticalCentered="1"/>
  <pageMargins left="0.15" right="0.15" top="0.15" bottom="0.15" header="0" footer="0"/>
  <pageSetup paperSize="9" scale="2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D12:D27</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J87:K87</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J91:K91</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M12:M26</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P12:P27</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V81</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workbookViewId="0">
      <selection activeCell="C20" sqref="C20:I20"/>
    </sheetView>
  </sheetViews>
  <sheetFormatPr defaultRowHeight="14.4"/>
  <cols>
    <col min="1" max="1" width="11.88671875" customWidth="1"/>
    <col min="2" max="2" width="29" customWidth="1"/>
    <col min="3" max="3" width="14" customWidth="1"/>
    <col min="4" max="4" width="16" customWidth="1"/>
    <col min="11" max="11" width="17.109375" customWidth="1"/>
    <col min="12" max="12" width="15.44140625" customWidth="1"/>
    <col min="35" max="35" width="12.5546875" bestFit="1" customWidth="1"/>
  </cols>
  <sheetData>
    <row r="1" spans="1:38" s="26" customFormat="1" ht="30" customHeight="1">
      <c r="A1" s="1405" t="s">
        <v>76</v>
      </c>
      <c r="B1" s="1405"/>
      <c r="C1" s="1405"/>
      <c r="D1" s="1405"/>
      <c r="E1" s="1405"/>
      <c r="F1" s="1405"/>
      <c r="G1" s="1405"/>
      <c r="H1" s="1405"/>
      <c r="I1" s="1405"/>
      <c r="J1"/>
      <c r="K1" s="73" t="s">
        <v>204</v>
      </c>
      <c r="L1" s="74">
        <v>46308</v>
      </c>
      <c r="M1"/>
      <c r="N1"/>
      <c r="O1"/>
      <c r="P1"/>
      <c r="Q1"/>
      <c r="R1"/>
      <c r="S1"/>
      <c r="T1"/>
      <c r="U1"/>
      <c r="V1"/>
      <c r="W1"/>
      <c r="X1"/>
      <c r="Y1"/>
      <c r="Z1"/>
      <c r="AA1"/>
      <c r="AB1"/>
      <c r="AC1"/>
      <c r="AD1"/>
      <c r="AE1"/>
      <c r="AF1"/>
      <c r="AG1"/>
      <c r="AH1"/>
      <c r="AI1"/>
      <c r="AJ1"/>
      <c r="AK1"/>
      <c r="AL1"/>
    </row>
    <row r="2" spans="1:38" s="26" customFormat="1" ht="30" customHeight="1">
      <c r="A2" s="27" t="s">
        <v>183</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15.6">
      <c r="A3" s="1419" t="s">
        <v>140</v>
      </c>
      <c r="B3" s="1420"/>
      <c r="C3" s="1416" t="s">
        <v>996</v>
      </c>
      <c r="D3" s="1417"/>
      <c r="E3" s="1417"/>
      <c r="F3" s="1417"/>
      <c r="G3" s="1417"/>
      <c r="H3" s="1417"/>
      <c r="I3" s="1418"/>
    </row>
    <row r="4" spans="1:38" ht="15.6">
      <c r="A4" s="1412" t="s">
        <v>112</v>
      </c>
      <c r="B4" s="1413"/>
      <c r="C4" s="1416" t="s">
        <v>1405</v>
      </c>
      <c r="D4" s="1417"/>
      <c r="E4" s="1417"/>
      <c r="F4" s="1417"/>
      <c r="G4" s="1417"/>
      <c r="H4" s="1417"/>
      <c r="I4" s="1418"/>
    </row>
    <row r="5" spans="1:38" ht="15.6">
      <c r="A5" s="1412" t="s">
        <v>21</v>
      </c>
      <c r="B5" s="1413"/>
      <c r="C5" s="1416" t="s">
        <v>826</v>
      </c>
      <c r="D5" s="1417"/>
      <c r="E5" s="1417"/>
      <c r="F5" s="1417"/>
      <c r="G5" s="1417"/>
      <c r="H5" s="1417"/>
      <c r="I5" s="1418"/>
    </row>
    <row r="6" spans="1:38" ht="15.6">
      <c r="A6" s="1412" t="s">
        <v>184</v>
      </c>
      <c r="B6" s="1413"/>
      <c r="C6" s="1416" t="s">
        <v>897</v>
      </c>
      <c r="D6" s="1417"/>
      <c r="E6" s="1417"/>
      <c r="F6" s="1417"/>
      <c r="G6" s="1417"/>
      <c r="H6" s="1417"/>
      <c r="I6" s="1418"/>
    </row>
    <row r="7" spans="1:38" ht="15.6">
      <c r="A7" s="1412" t="s">
        <v>79</v>
      </c>
      <c r="B7" s="1413"/>
      <c r="C7" s="1416" t="s">
        <v>120</v>
      </c>
      <c r="D7" s="1417"/>
      <c r="E7" s="1417"/>
      <c r="F7" s="1417"/>
      <c r="G7" s="1417"/>
      <c r="H7" s="1417"/>
      <c r="I7" s="1418"/>
    </row>
    <row r="8" spans="1:38" ht="15.6">
      <c r="A8" s="1412" t="s">
        <v>73</v>
      </c>
      <c r="B8" s="1413"/>
      <c r="C8" s="1416" t="s">
        <v>82</v>
      </c>
      <c r="D8" s="1417"/>
      <c r="E8" s="1417"/>
      <c r="F8" s="1417"/>
      <c r="G8" s="1417"/>
      <c r="H8" s="1417"/>
      <c r="I8" s="1418"/>
    </row>
    <row r="9" spans="1:38" ht="15.6">
      <c r="A9" s="1414" t="s">
        <v>446</v>
      </c>
      <c r="B9" s="1415"/>
      <c r="C9" s="1427" t="s">
        <v>1355</v>
      </c>
      <c r="D9" s="1428"/>
      <c r="E9" s="1428"/>
      <c r="F9" s="1428"/>
      <c r="G9" s="1428"/>
      <c r="H9" s="1428"/>
      <c r="I9" s="1429"/>
    </row>
    <row r="11" spans="1:38" ht="17.399999999999999">
      <c r="A11" s="27" t="s">
        <v>185</v>
      </c>
      <c r="B11" s="47"/>
      <c r="C11" s="47"/>
      <c r="D11" s="47"/>
      <c r="E11" s="47"/>
      <c r="F11" s="47"/>
      <c r="G11" s="47"/>
      <c r="H11" s="47"/>
      <c r="I11" s="48"/>
    </row>
    <row r="12" spans="1:38" ht="21" customHeight="1">
      <c r="A12" s="1419" t="s">
        <v>186</v>
      </c>
      <c r="B12" s="1420"/>
      <c r="C12" s="1406">
        <f>Milestones!C4</f>
        <v>46047</v>
      </c>
      <c r="D12" s="1407"/>
      <c r="E12" s="1407"/>
      <c r="F12" s="1407"/>
      <c r="G12" s="1407"/>
      <c r="H12" s="1407"/>
      <c r="I12" s="1408"/>
    </row>
    <row r="13" spans="1:38" ht="21" customHeight="1">
      <c r="A13" s="1412" t="s">
        <v>179</v>
      </c>
      <c r="B13" s="1413"/>
      <c r="C13" s="1406">
        <f>Milestones!C5</f>
        <v>46065</v>
      </c>
      <c r="D13" s="1407"/>
      <c r="E13" s="1407"/>
      <c r="F13" s="1407"/>
      <c r="G13" s="1407"/>
      <c r="H13" s="1407"/>
      <c r="I13" s="1408"/>
    </row>
    <row r="14" spans="1:38" ht="21" customHeight="1">
      <c r="A14" s="1412" t="s">
        <v>181</v>
      </c>
      <c r="B14" s="1413"/>
      <c r="C14" s="1406">
        <f>Milestones!C6</f>
        <v>46084</v>
      </c>
      <c r="D14" s="1407"/>
      <c r="E14" s="1407"/>
      <c r="F14" s="1407"/>
      <c r="G14" s="1407"/>
      <c r="H14" s="1407"/>
      <c r="I14" s="1408"/>
    </row>
    <row r="15" spans="1:38" ht="21" customHeight="1">
      <c r="A15" s="1414" t="s">
        <v>187</v>
      </c>
      <c r="B15" s="1415"/>
      <c r="C15" s="1406">
        <f>Milestones!C15</f>
        <v>46389</v>
      </c>
      <c r="D15" s="1407"/>
      <c r="E15" s="1407"/>
      <c r="F15" s="1407"/>
      <c r="G15" s="1407"/>
      <c r="H15" s="1407"/>
      <c r="I15" s="1408"/>
    </row>
    <row r="16" spans="1:38" ht="21" customHeight="1">
      <c r="A16" s="1419" t="s">
        <v>188</v>
      </c>
      <c r="B16" s="1420"/>
      <c r="C16" s="1409">
        <f>C12</f>
        <v>46047</v>
      </c>
      <c r="D16" s="1410"/>
      <c r="E16" s="1410"/>
      <c r="F16" s="1410"/>
      <c r="G16" s="1410"/>
      <c r="H16" s="1410"/>
      <c r="I16" s="1411"/>
    </row>
    <row r="17" spans="1:9" ht="21" customHeight="1">
      <c r="A17" s="1412" t="s">
        <v>189</v>
      </c>
      <c r="B17" s="1413"/>
      <c r="C17" s="1409">
        <f>C13</f>
        <v>46065</v>
      </c>
      <c r="D17" s="1410"/>
      <c r="E17" s="1410"/>
      <c r="F17" s="1410"/>
      <c r="G17" s="1410"/>
      <c r="H17" s="1410"/>
      <c r="I17" s="1411"/>
    </row>
    <row r="18" spans="1:9" ht="21" customHeight="1">
      <c r="A18" s="1412" t="s">
        <v>190</v>
      </c>
      <c r="B18" s="1413"/>
      <c r="C18" s="1409">
        <f>C14</f>
        <v>46084</v>
      </c>
      <c r="D18" s="1410"/>
      <c r="E18" s="1410"/>
      <c r="F18" s="1410"/>
      <c r="G18" s="1410"/>
      <c r="H18" s="1410"/>
      <c r="I18" s="1411"/>
    </row>
    <row r="19" spans="1:9" ht="21" customHeight="1">
      <c r="A19" s="1414" t="s">
        <v>191</v>
      </c>
      <c r="B19" s="1415"/>
      <c r="C19" s="1409">
        <f>C15</f>
        <v>46389</v>
      </c>
      <c r="D19" s="1410"/>
      <c r="E19" s="1410"/>
      <c r="F19" s="1410"/>
      <c r="G19" s="1410"/>
      <c r="H19" s="1410"/>
      <c r="I19" s="1411"/>
    </row>
    <row r="20" spans="1:9" ht="21" customHeight="1">
      <c r="A20" s="1419" t="s">
        <v>192</v>
      </c>
      <c r="B20" s="1420"/>
      <c r="C20" s="1406">
        <f>Milestones!D15</f>
        <v>46389</v>
      </c>
      <c r="D20" s="1407"/>
      <c r="E20" s="1407"/>
      <c r="F20" s="1407"/>
      <c r="G20" s="1407"/>
      <c r="H20" s="1407"/>
      <c r="I20" s="1408"/>
    </row>
    <row r="21" spans="1:9" ht="21" customHeight="1">
      <c r="A21" s="1412" t="s">
        <v>193</v>
      </c>
      <c r="B21" s="1413"/>
      <c r="C21" s="1421">
        <f>Milestones!E15</f>
        <v>46310</v>
      </c>
      <c r="D21" s="1422"/>
      <c r="E21" s="1422"/>
      <c r="F21" s="1422"/>
      <c r="G21" s="1422"/>
      <c r="H21" s="1422"/>
      <c r="I21" s="1423"/>
    </row>
    <row r="22" spans="1:9" ht="21" customHeight="1">
      <c r="A22" s="1412" t="s">
        <v>194</v>
      </c>
      <c r="B22" s="1413"/>
      <c r="C22" s="1421">
        <f>Milestones!E15</f>
        <v>46310</v>
      </c>
      <c r="D22" s="1422"/>
      <c r="E22" s="1422"/>
      <c r="F22" s="1422"/>
      <c r="G22" s="1422"/>
      <c r="H22" s="1422"/>
      <c r="I22" s="1423"/>
    </row>
    <row r="23" spans="1:9" ht="21" customHeight="1">
      <c r="A23" s="1414" t="s">
        <v>30</v>
      </c>
      <c r="B23" s="1415"/>
      <c r="C23" s="1424">
        <f>C20-C22</f>
        <v>79</v>
      </c>
      <c r="D23" s="1425"/>
      <c r="E23" s="1425"/>
      <c r="F23" s="1425"/>
      <c r="G23" s="1425"/>
      <c r="H23" s="1425"/>
      <c r="I23" s="1426"/>
    </row>
    <row r="24" spans="1:9" ht="15" thickBot="1"/>
    <row r="25" spans="1:9" ht="54" customHeight="1" thickBot="1">
      <c r="A25" s="1403" t="s">
        <v>658</v>
      </c>
      <c r="B25" s="1404"/>
      <c r="C25" s="238" t="s">
        <v>659</v>
      </c>
      <c r="D25" s="239" t="s">
        <v>660</v>
      </c>
    </row>
    <row r="26" spans="1:9" ht="15" thickBot="1">
      <c r="A26" s="1399" t="s">
        <v>661</v>
      </c>
      <c r="B26" s="1400"/>
      <c r="C26" s="228">
        <v>46128</v>
      </c>
      <c r="D26" s="1388">
        <f>C26-C14</f>
        <v>44</v>
      </c>
    </row>
    <row r="27" spans="1:9" ht="15" thickBot="1">
      <c r="A27" s="1391" t="s">
        <v>662</v>
      </c>
      <c r="B27" s="1401"/>
      <c r="C27" s="228">
        <v>46134</v>
      </c>
      <c r="D27" s="1389"/>
    </row>
    <row r="28" spans="1:9" ht="15" thickBot="1">
      <c r="A28" s="1397" t="s">
        <v>384</v>
      </c>
      <c r="B28" s="1402"/>
      <c r="C28" s="229">
        <v>46134</v>
      </c>
      <c r="D28" s="1390"/>
    </row>
    <row r="29" spans="1:9" ht="15" thickBot="1">
      <c r="C29" s="2"/>
    </row>
    <row r="30" spans="1:9" ht="15" thickBot="1">
      <c r="A30" s="1399" t="s">
        <v>663</v>
      </c>
      <c r="B30" s="1400"/>
      <c r="C30" s="228">
        <v>46117</v>
      </c>
      <c r="D30" s="1388">
        <f>C30-C14</f>
        <v>33</v>
      </c>
    </row>
    <row r="31" spans="1:9" ht="15" thickBot="1">
      <c r="A31" s="1391" t="s">
        <v>664</v>
      </c>
      <c r="B31" s="1401"/>
      <c r="C31" s="228">
        <v>46130</v>
      </c>
      <c r="D31" s="1389"/>
    </row>
    <row r="32" spans="1:9" ht="15" thickBot="1">
      <c r="A32" s="1397" t="s">
        <v>385</v>
      </c>
      <c r="B32" s="1402"/>
      <c r="C32" s="229">
        <v>46130</v>
      </c>
      <c r="D32" s="1390"/>
    </row>
    <row r="33" spans="1:5" ht="15" thickBot="1">
      <c r="C33" s="2"/>
    </row>
    <row r="34" spans="1:5" ht="15" thickBot="1">
      <c r="A34" s="1399" t="s">
        <v>665</v>
      </c>
      <c r="B34" s="1400"/>
      <c r="C34" s="228">
        <v>46155</v>
      </c>
      <c r="D34" s="1388">
        <f>C34-C14</f>
        <v>71</v>
      </c>
    </row>
    <row r="35" spans="1:5" ht="15" thickBot="1">
      <c r="A35" s="1391" t="s">
        <v>666</v>
      </c>
      <c r="B35" s="1401"/>
      <c r="C35" s="228">
        <v>46167</v>
      </c>
      <c r="D35" s="1389"/>
    </row>
    <row r="36" spans="1:5" ht="15" thickBot="1">
      <c r="A36" s="1397" t="s">
        <v>667</v>
      </c>
      <c r="B36" s="1402"/>
      <c r="C36" s="229">
        <v>46167</v>
      </c>
      <c r="D36" s="1390"/>
    </row>
    <row r="37" spans="1:5" ht="15" thickBot="1">
      <c r="A37" s="230"/>
      <c r="B37" s="231"/>
      <c r="C37" s="232"/>
      <c r="D37" s="233"/>
    </row>
    <row r="38" spans="1:5" ht="15" thickBot="1">
      <c r="A38" s="1399" t="s">
        <v>668</v>
      </c>
      <c r="B38" s="1400"/>
      <c r="C38" s="228">
        <v>46113</v>
      </c>
      <c r="D38" s="1388">
        <f>C38-C14</f>
        <v>29</v>
      </c>
    </row>
    <row r="39" spans="1:5" ht="15" thickBot="1">
      <c r="A39" s="1391" t="s">
        <v>669</v>
      </c>
      <c r="B39" s="1401"/>
      <c r="C39" s="228">
        <v>46113</v>
      </c>
      <c r="D39" s="1389"/>
    </row>
    <row r="40" spans="1:5" ht="15" thickBot="1">
      <c r="A40" s="1391" t="s">
        <v>386</v>
      </c>
      <c r="B40" s="1401"/>
      <c r="C40" s="234">
        <v>0</v>
      </c>
      <c r="D40" s="1389"/>
    </row>
    <row r="41" spans="1:5" ht="15" thickBot="1">
      <c r="A41" s="1397" t="s">
        <v>387</v>
      </c>
      <c r="B41" s="1402"/>
      <c r="C41" s="229">
        <v>46113</v>
      </c>
      <c r="D41" s="1390"/>
    </row>
    <row r="42" spans="1:5" ht="15" thickBot="1">
      <c r="C42" s="2"/>
    </row>
    <row r="43" spans="1:5" ht="15" thickBot="1">
      <c r="A43" s="1386" t="s">
        <v>670</v>
      </c>
      <c r="B43" s="1387"/>
      <c r="C43" s="235">
        <f>C14</f>
        <v>46084</v>
      </c>
      <c r="D43" s="1388">
        <f>C43-C19</f>
        <v>-305</v>
      </c>
    </row>
    <row r="44" spans="1:5" ht="15" thickBot="1">
      <c r="A44" s="1391" t="s">
        <v>671</v>
      </c>
      <c r="B44" s="1392"/>
      <c r="C44" s="235" t="s">
        <v>510</v>
      </c>
      <c r="D44" s="1389"/>
      <c r="E44" t="s">
        <v>827</v>
      </c>
    </row>
    <row r="45" spans="1:5" ht="15" thickBot="1">
      <c r="A45" s="1393" t="s">
        <v>410</v>
      </c>
      <c r="B45" s="1394"/>
      <c r="C45" s="236">
        <v>0</v>
      </c>
      <c r="D45" s="1390"/>
    </row>
    <row r="46" spans="1:5" ht="15" thickBot="1">
      <c r="C46" s="2"/>
    </row>
    <row r="47" spans="1:5" ht="15" thickBot="1">
      <c r="A47" s="1395" t="s">
        <v>672</v>
      </c>
      <c r="B47" s="1396"/>
      <c r="C47" s="237">
        <v>46114</v>
      </c>
      <c r="D47" s="1388">
        <f>C47-C14</f>
        <v>30</v>
      </c>
    </row>
    <row r="48" spans="1:5" ht="15" thickBot="1">
      <c r="A48" s="1397" t="s">
        <v>411</v>
      </c>
      <c r="B48" s="1398"/>
      <c r="C48" s="229">
        <v>46114</v>
      </c>
      <c r="D48" s="1390"/>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disablePrompts="1" count="1">
    <dataValidation type="date" allowBlank="1" showInputMessage="1" showErrorMessage="1" errorTitle="Date only" error="Please enter only Date" sqref="C16:C19" xr:uid="{00000000-0002-0000-0200-000000000000}">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200-000001000000}">
          <x14:formula1>
            <xm:f>Codes!$H$12:$H$18</xm:f>
          </x14:formula1>
          <xm:sqref>C8</xm:sqref>
        </x14:dataValidation>
        <x14:dataValidation type="list" allowBlank="1" showInputMessage="1" showErrorMessage="1" xr:uid="{00000000-0002-0000-0200-000002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7" tint="0.79998168889431442"/>
  </sheetPr>
  <dimension ref="B4:BD58"/>
  <sheetViews>
    <sheetView workbookViewId="0"/>
  </sheetViews>
  <sheetFormatPr defaultColWidth="9.109375" defaultRowHeight="14.4"/>
  <cols>
    <col min="1" max="1" width="9.109375" style="19"/>
    <col min="2" max="2" width="51.44140625" style="700" customWidth="1"/>
    <col min="3" max="3" width="16.44140625" style="19" customWidth="1"/>
    <col min="4" max="4" width="22.5546875" style="700" customWidth="1"/>
    <col min="5" max="11" width="2.5546875" style="19" customWidth="1"/>
    <col min="12" max="56" width="12.44140625" style="19" customWidth="1"/>
    <col min="57" max="16384" width="9.109375" style="19"/>
  </cols>
  <sheetData>
    <row r="4" spans="2:56">
      <c r="E4" s="19" t="s">
        <v>867</v>
      </c>
      <c r="F4" s="19" t="s">
        <v>867</v>
      </c>
      <c r="G4" s="19" t="s">
        <v>867</v>
      </c>
      <c r="H4" s="19" t="s">
        <v>867</v>
      </c>
      <c r="I4" s="19" t="s">
        <v>867</v>
      </c>
      <c r="J4" s="19" t="s">
        <v>867</v>
      </c>
      <c r="K4" s="19" t="s">
        <v>867</v>
      </c>
      <c r="L4" s="19" t="s">
        <v>867</v>
      </c>
      <c r="M4" s="19" t="s">
        <v>867</v>
      </c>
      <c r="N4" s="19" t="s">
        <v>867</v>
      </c>
      <c r="O4" s="19" t="s">
        <v>867</v>
      </c>
      <c r="P4" s="19" t="s">
        <v>867</v>
      </c>
      <c r="Q4" s="19" t="s">
        <v>867</v>
      </c>
      <c r="R4" s="19" t="s">
        <v>867</v>
      </c>
      <c r="S4" s="19" t="s">
        <v>867</v>
      </c>
      <c r="T4" s="19" t="s">
        <v>867</v>
      </c>
      <c r="U4" s="19" t="s">
        <v>867</v>
      </c>
      <c r="V4" s="19" t="s">
        <v>867</v>
      </c>
      <c r="W4" s="19" t="s">
        <v>867</v>
      </c>
      <c r="X4" s="19" t="s">
        <v>867</v>
      </c>
      <c r="Y4" s="19" t="s">
        <v>867</v>
      </c>
      <c r="Z4" s="19" t="s">
        <v>867</v>
      </c>
      <c r="AA4" s="19" t="s">
        <v>867</v>
      </c>
      <c r="AB4" s="19" t="s">
        <v>867</v>
      </c>
      <c r="AC4" s="19" t="s">
        <v>867</v>
      </c>
      <c r="AD4" s="19" t="s">
        <v>867</v>
      </c>
      <c r="AE4" s="19" t="s">
        <v>867</v>
      </c>
      <c r="AF4" s="19" t="s">
        <v>867</v>
      </c>
      <c r="AG4" s="19" t="s">
        <v>867</v>
      </c>
      <c r="AH4" s="19" t="s">
        <v>867</v>
      </c>
      <c r="AI4" s="19" t="s">
        <v>867</v>
      </c>
      <c r="AJ4" s="19" t="s">
        <v>867</v>
      </c>
      <c r="AK4" s="19" t="s">
        <v>867</v>
      </c>
      <c r="AL4" s="19" t="s">
        <v>867</v>
      </c>
      <c r="AM4" s="19" t="s">
        <v>867</v>
      </c>
      <c r="AN4" s="19" t="s">
        <v>867</v>
      </c>
      <c r="AO4" s="19" t="s">
        <v>867</v>
      </c>
      <c r="AP4" s="19" t="s">
        <v>867</v>
      </c>
      <c r="AQ4" s="19" t="s">
        <v>867</v>
      </c>
      <c r="AR4" s="19" t="s">
        <v>867</v>
      </c>
      <c r="AS4" s="19" t="s">
        <v>867</v>
      </c>
      <c r="AT4" s="19" t="s">
        <v>867</v>
      </c>
      <c r="AU4" s="19" t="s">
        <v>867</v>
      </c>
      <c r="AV4" s="19" t="s">
        <v>867</v>
      </c>
      <c r="AW4" s="19" t="s">
        <v>867</v>
      </c>
      <c r="AX4" s="19" t="s">
        <v>867</v>
      </c>
      <c r="AY4" s="19" t="s">
        <v>867</v>
      </c>
      <c r="AZ4" s="19" t="s">
        <v>867</v>
      </c>
      <c r="BA4" s="19" t="s">
        <v>867</v>
      </c>
      <c r="BB4" s="19" t="s">
        <v>867</v>
      </c>
      <c r="BC4" s="19" t="s">
        <v>867</v>
      </c>
      <c r="BD4" s="19" t="s">
        <v>867</v>
      </c>
    </row>
    <row r="5" spans="2:56">
      <c r="E5" s="711">
        <f t="shared" ref="E5:AJ5" si="0">E6</f>
        <v>45300</v>
      </c>
      <c r="F5" s="711">
        <f t="shared" si="0"/>
        <v>45307</v>
      </c>
      <c r="G5" s="711">
        <f t="shared" si="0"/>
        <v>45314</v>
      </c>
      <c r="H5" s="711">
        <f t="shared" si="0"/>
        <v>45321</v>
      </c>
      <c r="I5" s="711">
        <f t="shared" si="0"/>
        <v>45328</v>
      </c>
      <c r="J5" s="711">
        <f t="shared" si="0"/>
        <v>45335</v>
      </c>
      <c r="K5" s="711">
        <f t="shared" si="0"/>
        <v>45342</v>
      </c>
      <c r="L5" s="711">
        <f t="shared" si="0"/>
        <v>45349</v>
      </c>
      <c r="M5" s="711">
        <f t="shared" si="0"/>
        <v>45356</v>
      </c>
      <c r="N5" s="711">
        <f t="shared" si="0"/>
        <v>45363</v>
      </c>
      <c r="O5" s="711">
        <f t="shared" si="0"/>
        <v>45370</v>
      </c>
      <c r="P5" s="711">
        <f t="shared" si="0"/>
        <v>45377</v>
      </c>
      <c r="Q5" s="711">
        <f t="shared" si="0"/>
        <v>45384</v>
      </c>
      <c r="R5" s="711">
        <f t="shared" si="0"/>
        <v>45391</v>
      </c>
      <c r="S5" s="711">
        <f t="shared" si="0"/>
        <v>45398</v>
      </c>
      <c r="T5" s="711">
        <f t="shared" si="0"/>
        <v>45405</v>
      </c>
      <c r="U5" s="711">
        <f t="shared" si="0"/>
        <v>45412</v>
      </c>
      <c r="V5" s="711">
        <f t="shared" si="0"/>
        <v>45419</v>
      </c>
      <c r="W5" s="711">
        <f t="shared" si="0"/>
        <v>45426</v>
      </c>
      <c r="X5" s="711">
        <f t="shared" si="0"/>
        <v>45433</v>
      </c>
      <c r="Y5" s="711">
        <f t="shared" si="0"/>
        <v>45440</v>
      </c>
      <c r="Z5" s="711">
        <f t="shared" si="0"/>
        <v>45447</v>
      </c>
      <c r="AA5" s="711">
        <f t="shared" si="0"/>
        <v>45454</v>
      </c>
      <c r="AB5" s="711">
        <f t="shared" si="0"/>
        <v>45461</v>
      </c>
      <c r="AC5" s="711">
        <f t="shared" si="0"/>
        <v>45468</v>
      </c>
      <c r="AD5" s="711">
        <f t="shared" si="0"/>
        <v>45475</v>
      </c>
      <c r="AE5" s="711">
        <f t="shared" si="0"/>
        <v>45482</v>
      </c>
      <c r="AF5" s="711">
        <f t="shared" si="0"/>
        <v>45489</v>
      </c>
      <c r="AG5" s="711">
        <f t="shared" si="0"/>
        <v>45496</v>
      </c>
      <c r="AH5" s="711">
        <f t="shared" si="0"/>
        <v>45503</v>
      </c>
      <c r="AI5" s="711">
        <f t="shared" si="0"/>
        <v>45510</v>
      </c>
      <c r="AJ5" s="711">
        <f t="shared" si="0"/>
        <v>45517</v>
      </c>
      <c r="AK5" s="711">
        <f t="shared" ref="AK5:BD5" si="1">AK6</f>
        <v>45524</v>
      </c>
      <c r="AL5" s="711">
        <f t="shared" si="1"/>
        <v>45531</v>
      </c>
      <c r="AM5" s="711">
        <f t="shared" si="1"/>
        <v>45538</v>
      </c>
      <c r="AN5" s="711">
        <f t="shared" si="1"/>
        <v>45545</v>
      </c>
      <c r="AO5" s="711">
        <f t="shared" si="1"/>
        <v>45552</v>
      </c>
      <c r="AP5" s="711">
        <f t="shared" si="1"/>
        <v>45559</v>
      </c>
      <c r="AQ5" s="711">
        <f t="shared" si="1"/>
        <v>45566</v>
      </c>
      <c r="AR5" s="711">
        <f t="shared" si="1"/>
        <v>45573</v>
      </c>
      <c r="AS5" s="711">
        <f t="shared" si="1"/>
        <v>45580</v>
      </c>
      <c r="AT5" s="711">
        <f t="shared" si="1"/>
        <v>45587</v>
      </c>
      <c r="AU5" s="711">
        <f t="shared" si="1"/>
        <v>45594</v>
      </c>
      <c r="AV5" s="711">
        <f t="shared" si="1"/>
        <v>45601</v>
      </c>
      <c r="AW5" s="711">
        <f t="shared" si="1"/>
        <v>45608</v>
      </c>
      <c r="AX5" s="711">
        <f t="shared" si="1"/>
        <v>45615</v>
      </c>
      <c r="AY5" s="711">
        <f t="shared" si="1"/>
        <v>45622</v>
      </c>
      <c r="AZ5" s="711">
        <f t="shared" si="1"/>
        <v>45629</v>
      </c>
      <c r="BA5" s="711">
        <f t="shared" si="1"/>
        <v>45636</v>
      </c>
      <c r="BB5" s="711">
        <f t="shared" si="1"/>
        <v>45643</v>
      </c>
      <c r="BC5" s="711">
        <f t="shared" si="1"/>
        <v>45650</v>
      </c>
      <c r="BD5" s="711">
        <f t="shared" si="1"/>
        <v>45657</v>
      </c>
    </row>
    <row r="6" spans="2:56">
      <c r="B6" s="604" t="s">
        <v>828</v>
      </c>
      <c r="C6" s="604" t="s">
        <v>856</v>
      </c>
      <c r="D6" s="604" t="s">
        <v>833</v>
      </c>
      <c r="E6" s="698">
        <v>45300</v>
      </c>
      <c r="F6" s="698">
        <v>45307</v>
      </c>
      <c r="G6" s="698">
        <v>45314</v>
      </c>
      <c r="H6" s="698">
        <v>45321</v>
      </c>
      <c r="I6" s="698">
        <v>45328</v>
      </c>
      <c r="J6" s="698">
        <v>45335</v>
      </c>
      <c r="K6" s="698">
        <v>45342</v>
      </c>
      <c r="L6" s="698">
        <v>45349</v>
      </c>
      <c r="M6" s="698">
        <v>45356</v>
      </c>
      <c r="N6" s="698">
        <v>45363</v>
      </c>
      <c r="O6" s="698">
        <v>45370</v>
      </c>
      <c r="P6" s="698">
        <v>45377</v>
      </c>
      <c r="Q6" s="698">
        <v>45384</v>
      </c>
      <c r="R6" s="698">
        <v>45391</v>
      </c>
      <c r="S6" s="698">
        <v>45398</v>
      </c>
      <c r="T6" s="698">
        <v>45405</v>
      </c>
      <c r="U6" s="698">
        <v>45412</v>
      </c>
      <c r="V6" s="698">
        <v>45419</v>
      </c>
      <c r="W6" s="698">
        <v>45426</v>
      </c>
      <c r="X6" s="698">
        <v>45433</v>
      </c>
      <c r="Y6" s="698">
        <v>45440</v>
      </c>
      <c r="Z6" s="698">
        <v>45447</v>
      </c>
      <c r="AA6" s="698">
        <v>45454</v>
      </c>
      <c r="AB6" s="698">
        <v>45461</v>
      </c>
      <c r="AC6" s="698">
        <v>45468</v>
      </c>
      <c r="AD6" s="698">
        <v>45475</v>
      </c>
      <c r="AE6" s="698">
        <v>45482</v>
      </c>
      <c r="AF6" s="698">
        <v>45489</v>
      </c>
      <c r="AG6" s="698">
        <v>45496</v>
      </c>
      <c r="AH6" s="698">
        <v>45503</v>
      </c>
      <c r="AI6" s="698">
        <v>45510</v>
      </c>
      <c r="AJ6" s="698">
        <v>45517</v>
      </c>
      <c r="AK6" s="698">
        <v>45524</v>
      </c>
      <c r="AL6" s="698">
        <v>45531</v>
      </c>
      <c r="AM6" s="698">
        <v>45538</v>
      </c>
      <c r="AN6" s="698">
        <v>45545</v>
      </c>
      <c r="AO6" s="698">
        <v>45552</v>
      </c>
      <c r="AP6" s="698">
        <v>45559</v>
      </c>
      <c r="AQ6" s="698">
        <v>45566</v>
      </c>
      <c r="AR6" s="698">
        <v>45573</v>
      </c>
      <c r="AS6" s="698">
        <v>45580</v>
      </c>
      <c r="AT6" s="698">
        <v>45587</v>
      </c>
      <c r="AU6" s="698">
        <v>45594</v>
      </c>
      <c r="AV6" s="698">
        <v>45601</v>
      </c>
      <c r="AW6" s="698">
        <v>45608</v>
      </c>
      <c r="AX6" s="698">
        <v>45615</v>
      </c>
      <c r="AY6" s="698">
        <v>45622</v>
      </c>
      <c r="AZ6" s="698">
        <v>45629</v>
      </c>
      <c r="BA6" s="698">
        <v>45636</v>
      </c>
      <c r="BB6" s="698">
        <v>45643</v>
      </c>
      <c r="BC6" s="698">
        <v>45650</v>
      </c>
      <c r="BD6" s="698">
        <v>45657</v>
      </c>
    </row>
    <row r="7" spans="2:56">
      <c r="B7" s="700" t="s">
        <v>857</v>
      </c>
      <c r="C7" s="19">
        <v>220460.02</v>
      </c>
      <c r="D7" s="700" t="s">
        <v>856</v>
      </c>
      <c r="E7" s="19">
        <f>E8</f>
        <v>255.34</v>
      </c>
      <c r="F7" s="19">
        <f>F8-E8</f>
        <v>533.36</v>
      </c>
      <c r="G7" s="19">
        <f t="shared" ref="G7:BD7" si="2">G8-F8</f>
        <v>831.15999999999985</v>
      </c>
      <c r="H7" s="19">
        <f t="shared" si="2"/>
        <v>2077.87</v>
      </c>
      <c r="I7" s="19">
        <f t="shared" si="2"/>
        <v>2245.69</v>
      </c>
      <c r="J7" s="19">
        <f t="shared" si="2"/>
        <v>1087.7200000000003</v>
      </c>
      <c r="K7" s="19">
        <f t="shared" si="2"/>
        <v>1210.9000000000005</v>
      </c>
      <c r="L7" s="19">
        <f t="shared" si="2"/>
        <v>888.94999999999891</v>
      </c>
      <c r="M7" s="19">
        <f t="shared" si="2"/>
        <v>1077.1100000000006</v>
      </c>
      <c r="N7" s="19">
        <f t="shared" si="2"/>
        <v>1173.4300000000003</v>
      </c>
      <c r="O7" s="19">
        <f t="shared" si="2"/>
        <v>1412.2299999999996</v>
      </c>
      <c r="P7" s="19">
        <f t="shared" si="2"/>
        <v>1580.1800000000003</v>
      </c>
      <c r="Q7" s="19">
        <f t="shared" si="2"/>
        <v>2002.7899999999991</v>
      </c>
      <c r="R7" s="19">
        <f t="shared" si="2"/>
        <v>1307.9700000000012</v>
      </c>
      <c r="S7" s="19">
        <f t="shared" si="2"/>
        <v>1001.25</v>
      </c>
      <c r="T7" s="19">
        <f t="shared" si="2"/>
        <v>1763.7700000000004</v>
      </c>
      <c r="U7" s="19">
        <f t="shared" si="2"/>
        <v>1958.8099999999977</v>
      </c>
      <c r="V7" s="19">
        <f t="shared" si="2"/>
        <v>3815.2000000000007</v>
      </c>
      <c r="W7" s="19">
        <f t="shared" si="2"/>
        <v>4709.7299999999996</v>
      </c>
      <c r="X7" s="19">
        <f t="shared" si="2"/>
        <v>4188.3499999999985</v>
      </c>
      <c r="Y7" s="19">
        <f t="shared" si="2"/>
        <v>4412.2099999999991</v>
      </c>
      <c r="Z7" s="19">
        <f t="shared" si="2"/>
        <v>5224.6900000000023</v>
      </c>
      <c r="AA7" s="19">
        <f t="shared" si="2"/>
        <v>5084.2099999999991</v>
      </c>
      <c r="AB7" s="19">
        <f t="shared" si="2"/>
        <v>1917.8800000000047</v>
      </c>
      <c r="AC7" s="19">
        <f t="shared" si="2"/>
        <v>7320.239999999998</v>
      </c>
      <c r="AD7" s="19">
        <f t="shared" si="2"/>
        <v>3942.9499999999971</v>
      </c>
      <c r="AE7" s="19">
        <f t="shared" si="2"/>
        <v>4863.32</v>
      </c>
      <c r="AF7" s="19">
        <f t="shared" si="2"/>
        <v>5293.5599999999977</v>
      </c>
      <c r="AG7" s="19">
        <f t="shared" si="2"/>
        <v>8463.070000000007</v>
      </c>
      <c r="AH7" s="19">
        <f t="shared" si="2"/>
        <v>17579.75</v>
      </c>
      <c r="AI7" s="19">
        <f t="shared" si="2"/>
        <v>19090.839999999997</v>
      </c>
      <c r="AJ7" s="19">
        <f t="shared" si="2"/>
        <v>10307.509999999995</v>
      </c>
      <c r="AK7" s="19">
        <f t="shared" si="2"/>
        <v>5116.8899999999994</v>
      </c>
      <c r="AL7" s="19">
        <f t="shared" si="2"/>
        <v>3622.8699999999953</v>
      </c>
      <c r="AM7" s="19">
        <f t="shared" si="2"/>
        <v>2019.5400000000081</v>
      </c>
      <c r="AN7" s="19">
        <f t="shared" si="2"/>
        <v>3577.070000000007</v>
      </c>
      <c r="AO7" s="19">
        <f t="shared" si="2"/>
        <v>4415.8500000000058</v>
      </c>
      <c r="AP7" s="19">
        <f t="shared" si="2"/>
        <v>5145.7399999999907</v>
      </c>
      <c r="AQ7" s="19">
        <f t="shared" si="2"/>
        <v>8951.5400000000081</v>
      </c>
      <c r="AR7" s="19">
        <f t="shared" si="2"/>
        <v>7055.7099999999919</v>
      </c>
      <c r="AS7" s="19">
        <f t="shared" si="2"/>
        <v>3913.109999999986</v>
      </c>
      <c r="AT7" s="19">
        <f t="shared" si="2"/>
        <v>8551.6200000000244</v>
      </c>
      <c r="AU7" s="19">
        <f t="shared" si="2"/>
        <v>6784.7799999999988</v>
      </c>
      <c r="AV7" s="19">
        <f t="shared" si="2"/>
        <v>9307.429999999993</v>
      </c>
      <c r="AW7" s="19">
        <f t="shared" si="2"/>
        <v>4387.8299999999872</v>
      </c>
      <c r="AX7" s="19">
        <f t="shared" si="2"/>
        <v>7117.5</v>
      </c>
      <c r="AY7" s="19">
        <f t="shared" si="2"/>
        <v>825</v>
      </c>
      <c r="AZ7" s="19">
        <f t="shared" si="2"/>
        <v>257.5</v>
      </c>
      <c r="BA7" s="19">
        <f t="shared" si="2"/>
        <v>493.20000000001164</v>
      </c>
      <c r="BB7" s="19">
        <f t="shared" si="2"/>
        <v>485.60000000000582</v>
      </c>
      <c r="BC7" s="19">
        <f t="shared" si="2"/>
        <v>1054.539999999979</v>
      </c>
      <c r="BD7" s="19">
        <f t="shared" si="2"/>
        <v>4056.3300000000163</v>
      </c>
    </row>
    <row r="8" spans="2:56">
      <c r="B8" s="700" t="s">
        <v>857</v>
      </c>
      <c r="C8" s="19">
        <v>220460.02</v>
      </c>
      <c r="D8" s="700" t="s">
        <v>858</v>
      </c>
      <c r="E8" s="19">
        <v>255.34</v>
      </c>
      <c r="F8" s="19">
        <v>788.7</v>
      </c>
      <c r="G8" s="19">
        <v>1619.86</v>
      </c>
      <c r="H8" s="19">
        <v>3697.73</v>
      </c>
      <c r="I8" s="19">
        <v>5943.42</v>
      </c>
      <c r="J8" s="19">
        <v>7031.14</v>
      </c>
      <c r="K8" s="19">
        <v>8242.0400000000009</v>
      </c>
      <c r="L8" s="19">
        <v>9130.99</v>
      </c>
      <c r="M8" s="19">
        <v>10208.1</v>
      </c>
      <c r="N8" s="19">
        <v>11381.53</v>
      </c>
      <c r="O8" s="19">
        <v>12793.76</v>
      </c>
      <c r="P8" s="19">
        <v>14373.94</v>
      </c>
      <c r="Q8" s="19">
        <v>16376.73</v>
      </c>
      <c r="R8" s="19">
        <v>17684.7</v>
      </c>
      <c r="S8" s="19">
        <v>18685.95</v>
      </c>
      <c r="T8" s="19">
        <v>20449.72</v>
      </c>
      <c r="U8" s="19">
        <v>22408.53</v>
      </c>
      <c r="V8" s="19">
        <v>26223.73</v>
      </c>
      <c r="W8" s="19">
        <v>30933.46</v>
      </c>
      <c r="X8" s="19">
        <v>35121.81</v>
      </c>
      <c r="Y8" s="19">
        <v>39534.019999999997</v>
      </c>
      <c r="Z8" s="19">
        <v>44758.71</v>
      </c>
      <c r="AA8" s="19">
        <v>49842.92</v>
      </c>
      <c r="AB8" s="19">
        <v>51760.800000000003</v>
      </c>
      <c r="AC8" s="19">
        <v>59081.04</v>
      </c>
      <c r="AD8" s="19">
        <v>63023.99</v>
      </c>
      <c r="AE8" s="19">
        <v>67887.31</v>
      </c>
      <c r="AF8" s="19">
        <v>73180.87</v>
      </c>
      <c r="AG8" s="19">
        <v>81643.94</v>
      </c>
      <c r="AH8" s="19">
        <v>99223.69</v>
      </c>
      <c r="AI8" s="19">
        <v>118314.53</v>
      </c>
      <c r="AJ8" s="19">
        <v>128622.04</v>
      </c>
      <c r="AK8" s="19">
        <v>133738.93</v>
      </c>
      <c r="AL8" s="19">
        <v>137361.79999999999</v>
      </c>
      <c r="AM8" s="19">
        <v>139381.34</v>
      </c>
      <c r="AN8" s="19">
        <v>142958.41</v>
      </c>
      <c r="AO8" s="19">
        <v>147374.26</v>
      </c>
      <c r="AP8" s="19">
        <v>152520</v>
      </c>
      <c r="AQ8" s="19">
        <v>161471.54</v>
      </c>
      <c r="AR8" s="19">
        <v>168527.25</v>
      </c>
      <c r="AS8" s="19">
        <v>172440.36</v>
      </c>
      <c r="AT8" s="19">
        <v>180991.98</v>
      </c>
      <c r="AU8" s="19">
        <v>187776.76</v>
      </c>
      <c r="AV8" s="19">
        <v>197084.19</v>
      </c>
      <c r="AW8" s="19">
        <v>201472.02</v>
      </c>
      <c r="AX8" s="19">
        <v>208589.52</v>
      </c>
      <c r="AY8" s="19">
        <v>209414.52</v>
      </c>
      <c r="AZ8" s="19">
        <v>209672.02</v>
      </c>
      <c r="BA8" s="19">
        <v>210165.22</v>
      </c>
      <c r="BB8" s="19">
        <v>210650.82</v>
      </c>
      <c r="BC8" s="19">
        <v>211705.36</v>
      </c>
      <c r="BD8" s="19">
        <v>215761.69</v>
      </c>
    </row>
    <row r="9" spans="2:56">
      <c r="B9" s="700" t="s">
        <v>859</v>
      </c>
      <c r="C9" s="19">
        <v>3445.8</v>
      </c>
      <c r="D9" s="700" t="s">
        <v>856</v>
      </c>
      <c r="E9" s="19">
        <f>E10</f>
        <v>147.78</v>
      </c>
      <c r="F9" s="19">
        <f>F10-E10</f>
        <v>295.55999999999995</v>
      </c>
      <c r="G9" s="19">
        <f t="shared" ref="G9" si="3">G10-F10</f>
        <v>511.56</v>
      </c>
      <c r="H9" s="19">
        <f t="shared" ref="H9" si="4">H10-G10</f>
        <v>1259.3399999999997</v>
      </c>
      <c r="I9" s="19">
        <f t="shared" ref="I9" si="5">I10-H10</f>
        <v>1231.5600000000004</v>
      </c>
      <c r="J9" s="19">
        <f t="shared" ref="J9" si="6">J10-I10</f>
        <v>0</v>
      </c>
      <c r="K9" s="19">
        <f t="shared" ref="K9" si="7">K10-J10</f>
        <v>0</v>
      </c>
      <c r="L9" s="19">
        <f t="shared" ref="L9" si="8">L10-K10</f>
        <v>0</v>
      </c>
      <c r="M9" s="19">
        <f t="shared" ref="M9" si="9">M10-L10</f>
        <v>0</v>
      </c>
      <c r="N9" s="19">
        <f t="shared" ref="N9" si="10">N10-M10</f>
        <v>0</v>
      </c>
      <c r="O9" s="19">
        <f t="shared" ref="O9" si="11">O10-N10</f>
        <v>0</v>
      </c>
      <c r="P9" s="19">
        <f t="shared" ref="P9" si="12">P10-O10</f>
        <v>0</v>
      </c>
      <c r="Q9" s="19">
        <f t="shared" ref="Q9" si="13">Q10-P10</f>
        <v>0</v>
      </c>
      <c r="R9" s="19">
        <f t="shared" ref="R9" si="14">R10-Q10</f>
        <v>0</v>
      </c>
      <c r="S9" s="19">
        <f t="shared" ref="S9" si="15">S10-R10</f>
        <v>0</v>
      </c>
      <c r="T9" s="19">
        <f t="shared" ref="T9" si="16">T10-S10</f>
        <v>0</v>
      </c>
      <c r="U9" s="19">
        <f t="shared" ref="U9" si="17">U10-T10</f>
        <v>0</v>
      </c>
      <c r="V9" s="19">
        <f t="shared" ref="V9" si="18">V10-U10</f>
        <v>0</v>
      </c>
      <c r="W9" s="19">
        <f t="shared" ref="W9" si="19">W10-V10</f>
        <v>0</v>
      </c>
      <c r="X9" s="19">
        <f t="shared" ref="X9" si="20">X10-W10</f>
        <v>0</v>
      </c>
      <c r="Y9" s="19">
        <f t="shared" ref="Y9" si="21">Y10-X10</f>
        <v>0</v>
      </c>
      <c r="Z9" s="19">
        <f t="shared" ref="Z9" si="22">Z10-Y10</f>
        <v>0</v>
      </c>
      <c r="AA9" s="19">
        <f t="shared" ref="AA9" si="23">AA10-Z10</f>
        <v>0</v>
      </c>
      <c r="AB9" s="19">
        <f t="shared" ref="AB9" si="24">AB10-AA10</f>
        <v>0</v>
      </c>
      <c r="AC9" s="19">
        <f t="shared" ref="AC9" si="25">AC10-AB10</f>
        <v>0</v>
      </c>
      <c r="AD9" s="19">
        <f t="shared" ref="AD9" si="26">AD10-AC10</f>
        <v>0</v>
      </c>
      <c r="AE9" s="19">
        <f t="shared" ref="AE9" si="27">AE10-AD10</f>
        <v>0</v>
      </c>
      <c r="AF9" s="19">
        <f t="shared" ref="AF9" si="28">AF10-AE10</f>
        <v>0</v>
      </c>
      <c r="AG9" s="19">
        <f t="shared" ref="AG9" si="29">AG10-AF10</f>
        <v>0</v>
      </c>
      <c r="AH9" s="19">
        <f t="shared" ref="AH9" si="30">AH10-AG10</f>
        <v>0</v>
      </c>
      <c r="AI9" s="19">
        <f t="shared" ref="AI9" si="31">AI10-AH10</f>
        <v>0</v>
      </c>
      <c r="AJ9" s="19">
        <f t="shared" ref="AJ9" si="32">AJ10-AI10</f>
        <v>0</v>
      </c>
      <c r="AK9" s="19">
        <f t="shared" ref="AK9" si="33">AK10-AJ10</f>
        <v>0</v>
      </c>
      <c r="AL9" s="19">
        <f t="shared" ref="AL9" si="34">AL10-AK10</f>
        <v>0</v>
      </c>
      <c r="AM9" s="19">
        <f t="shared" ref="AM9" si="35">AM10-AL10</f>
        <v>0</v>
      </c>
      <c r="AN9" s="19">
        <f t="shared" ref="AN9" si="36">AN10-AM10</f>
        <v>0</v>
      </c>
      <c r="AO9" s="19">
        <f t="shared" ref="AO9" si="37">AO10-AN10</f>
        <v>0</v>
      </c>
      <c r="AP9" s="19">
        <f t="shared" ref="AP9" si="38">AP10-AO10</f>
        <v>0</v>
      </c>
      <c r="AQ9" s="19">
        <f t="shared" ref="AQ9" si="39">AQ10-AP10</f>
        <v>0</v>
      </c>
      <c r="AR9" s="19">
        <f t="shared" ref="AR9" si="40">AR10-AQ10</f>
        <v>0</v>
      </c>
      <c r="AS9" s="19">
        <f t="shared" ref="AS9" si="41">AS10-AR10</f>
        <v>0</v>
      </c>
      <c r="AT9" s="19">
        <f t="shared" ref="AT9" si="42">AT10-AS10</f>
        <v>0</v>
      </c>
      <c r="AU9" s="19">
        <f t="shared" ref="AU9" si="43">AU10-AT10</f>
        <v>0</v>
      </c>
      <c r="AV9" s="19">
        <f t="shared" ref="AV9" si="44">AV10-AU10</f>
        <v>0</v>
      </c>
      <c r="AW9" s="19">
        <f t="shared" ref="AW9" si="45">AW10-AV10</f>
        <v>0</v>
      </c>
      <c r="AX9" s="19">
        <f t="shared" ref="AX9" si="46">AX10-AW10</f>
        <v>0</v>
      </c>
      <c r="AY9" s="19">
        <f t="shared" ref="AY9" si="47">AY10-AX10</f>
        <v>0</v>
      </c>
      <c r="AZ9" s="19">
        <f t="shared" ref="AZ9" si="48">AZ10-AY10</f>
        <v>0</v>
      </c>
      <c r="BA9" s="19">
        <f t="shared" ref="BA9" si="49">BA10-AZ10</f>
        <v>0</v>
      </c>
      <c r="BB9" s="19">
        <f t="shared" ref="BB9" si="50">BB10-BA10</f>
        <v>0</v>
      </c>
      <c r="BC9" s="19">
        <f t="shared" ref="BC9" si="51">BC10-BB10</f>
        <v>0</v>
      </c>
      <c r="BD9" s="19">
        <f t="shared" ref="BD9" si="52">BD10-BC10</f>
        <v>0</v>
      </c>
    </row>
    <row r="10" spans="2:56">
      <c r="B10" s="700" t="s">
        <v>859</v>
      </c>
      <c r="C10" s="19">
        <v>3445.8</v>
      </c>
      <c r="D10" s="700" t="s">
        <v>858</v>
      </c>
      <c r="E10" s="19">
        <v>147.78</v>
      </c>
      <c r="F10" s="19">
        <v>443.34</v>
      </c>
      <c r="G10" s="19">
        <v>954.9</v>
      </c>
      <c r="H10" s="19">
        <v>2214.2399999999998</v>
      </c>
      <c r="I10" s="19">
        <v>3445.8</v>
      </c>
      <c r="J10" s="19">
        <v>3445.8</v>
      </c>
      <c r="K10" s="19">
        <v>3445.8</v>
      </c>
      <c r="L10" s="19">
        <v>3445.8</v>
      </c>
      <c r="M10" s="19">
        <v>3445.8</v>
      </c>
      <c r="N10" s="19">
        <v>3445.8</v>
      </c>
      <c r="O10" s="19">
        <v>3445.8</v>
      </c>
      <c r="P10" s="19">
        <v>3445.8</v>
      </c>
      <c r="Q10" s="19">
        <v>3445.8</v>
      </c>
      <c r="R10" s="19">
        <v>3445.8</v>
      </c>
      <c r="S10" s="19">
        <v>3445.8</v>
      </c>
      <c r="T10" s="19">
        <v>3445.8</v>
      </c>
      <c r="U10" s="19">
        <v>3445.8</v>
      </c>
      <c r="V10" s="19">
        <v>3445.8</v>
      </c>
      <c r="W10" s="19">
        <v>3445.8</v>
      </c>
      <c r="X10" s="19">
        <v>3445.8</v>
      </c>
      <c r="Y10" s="19">
        <v>3445.8</v>
      </c>
      <c r="Z10" s="19">
        <v>3445.8</v>
      </c>
      <c r="AA10" s="19">
        <v>3445.8</v>
      </c>
      <c r="AB10" s="19">
        <v>3445.8</v>
      </c>
      <c r="AC10" s="19">
        <v>3445.8</v>
      </c>
      <c r="AD10" s="19">
        <v>3445.8</v>
      </c>
      <c r="AE10" s="19">
        <v>3445.8</v>
      </c>
      <c r="AF10" s="19">
        <v>3445.8</v>
      </c>
      <c r="AG10" s="19">
        <v>3445.8</v>
      </c>
      <c r="AH10" s="19">
        <v>3445.8</v>
      </c>
      <c r="AI10" s="19">
        <v>3445.8</v>
      </c>
      <c r="AJ10" s="19">
        <v>3445.8</v>
      </c>
      <c r="AK10" s="19">
        <v>3445.8</v>
      </c>
      <c r="AL10" s="19">
        <v>3445.8</v>
      </c>
      <c r="AM10" s="19">
        <v>3445.8</v>
      </c>
      <c r="AN10" s="19">
        <v>3445.8</v>
      </c>
      <c r="AO10" s="19">
        <v>3445.8</v>
      </c>
      <c r="AP10" s="19">
        <v>3445.8</v>
      </c>
      <c r="AQ10" s="19">
        <v>3445.8</v>
      </c>
      <c r="AR10" s="19">
        <v>3445.8</v>
      </c>
      <c r="AS10" s="19">
        <v>3445.8</v>
      </c>
      <c r="AT10" s="19">
        <v>3445.8</v>
      </c>
      <c r="AU10" s="19">
        <v>3445.8</v>
      </c>
      <c r="AV10" s="19">
        <v>3445.8</v>
      </c>
      <c r="AW10" s="19">
        <v>3445.8</v>
      </c>
      <c r="AX10" s="19">
        <v>3445.8</v>
      </c>
      <c r="AY10" s="19">
        <v>3445.8</v>
      </c>
      <c r="AZ10" s="19">
        <v>3445.8</v>
      </c>
      <c r="BA10" s="19">
        <v>3445.8</v>
      </c>
      <c r="BB10" s="19">
        <v>3445.8</v>
      </c>
      <c r="BC10" s="19">
        <v>3445.8</v>
      </c>
      <c r="BD10" s="19">
        <v>3445.8</v>
      </c>
    </row>
    <row r="11" spans="2:56">
      <c r="B11" s="700" t="s">
        <v>860</v>
      </c>
      <c r="C11" s="19">
        <v>66611.78</v>
      </c>
      <c r="D11" s="700" t="s">
        <v>856</v>
      </c>
      <c r="E11" s="19">
        <f>E12</f>
        <v>22.08</v>
      </c>
      <c r="F11" s="19">
        <f>F12-E12</f>
        <v>46.22</v>
      </c>
      <c r="G11" s="19">
        <f t="shared" ref="G11" si="53">G12-F12</f>
        <v>55.61</v>
      </c>
      <c r="H11" s="19">
        <f t="shared" ref="H11" si="54">H12-G12</f>
        <v>163.79</v>
      </c>
      <c r="I11" s="19">
        <f t="shared" ref="I11" si="55">I12-H12</f>
        <v>240.88000000000005</v>
      </c>
      <c r="J11" s="19">
        <f t="shared" ref="J11" si="56">J12-I12</f>
        <v>350.7299999999999</v>
      </c>
      <c r="K11" s="19">
        <f t="shared" ref="K11" si="57">K12-J12</f>
        <v>366.05999999999995</v>
      </c>
      <c r="L11" s="19">
        <f t="shared" ref="L11" si="58">L12-K12</f>
        <v>157.13000000000011</v>
      </c>
      <c r="M11" s="19">
        <f t="shared" ref="M11" si="59">M12-L12</f>
        <v>268.48</v>
      </c>
      <c r="N11" s="19">
        <f t="shared" ref="N11" si="60">N12-M12</f>
        <v>207.96000000000004</v>
      </c>
      <c r="O11" s="19">
        <f t="shared" ref="O11" si="61">O12-N12</f>
        <v>53.230000000000018</v>
      </c>
      <c r="P11" s="19">
        <f t="shared" ref="P11" si="62">P12-O12</f>
        <v>3.7799999999999727</v>
      </c>
      <c r="Q11" s="19">
        <f t="shared" ref="Q11" si="63">Q12-P12</f>
        <v>140.83999999999992</v>
      </c>
      <c r="R11" s="19">
        <f t="shared" ref="R11" si="64">R12-Q12</f>
        <v>95.309999999999945</v>
      </c>
      <c r="S11" s="19">
        <f t="shared" ref="S11" si="65">S12-R12</f>
        <v>112.46000000000004</v>
      </c>
      <c r="T11" s="19">
        <f t="shared" ref="T11" si="66">T12-S12</f>
        <v>273.46000000000004</v>
      </c>
      <c r="U11" s="19">
        <f t="shared" ref="U11" si="67">U12-T12</f>
        <v>533.01000000000022</v>
      </c>
      <c r="V11" s="19">
        <f t="shared" ref="V11" si="68">V12-U12</f>
        <v>1315.9099999999994</v>
      </c>
      <c r="W11" s="19">
        <f t="shared" ref="W11" si="69">W12-V12</f>
        <v>1885.8500000000004</v>
      </c>
      <c r="X11" s="19">
        <f t="shared" ref="X11" si="70">X12-W12</f>
        <v>2054.2599999999993</v>
      </c>
      <c r="Y11" s="19">
        <f t="shared" ref="Y11" si="71">Y12-X12</f>
        <v>1636.1800000000003</v>
      </c>
      <c r="Z11" s="19">
        <f t="shared" ref="Z11" si="72">Z12-Y12</f>
        <v>1292.5200000000004</v>
      </c>
      <c r="AA11" s="19">
        <f t="shared" ref="AA11" si="73">AA12-Z12</f>
        <v>949.28000000000065</v>
      </c>
      <c r="AB11" s="19">
        <f t="shared" ref="AB11" si="74">AB12-AA12</f>
        <v>327.89999999999964</v>
      </c>
      <c r="AC11" s="19">
        <f t="shared" ref="AC11" si="75">AC12-AB12</f>
        <v>1128.4899999999998</v>
      </c>
      <c r="AD11" s="19">
        <f t="shared" ref="AD11" si="76">AD12-AC12</f>
        <v>1314.7099999999991</v>
      </c>
      <c r="AE11" s="19">
        <f t="shared" ref="AE11" si="77">AE12-AD12</f>
        <v>1438.17</v>
      </c>
      <c r="AF11" s="19">
        <f t="shared" ref="AF11" si="78">AF12-AE12</f>
        <v>1350.9099999999999</v>
      </c>
      <c r="AG11" s="19">
        <f t="shared" ref="AG11" si="79">AG12-AF12</f>
        <v>1268.8600000000006</v>
      </c>
      <c r="AH11" s="19">
        <f t="shared" ref="AH11" si="80">AH12-AG12</f>
        <v>9044.7099999999991</v>
      </c>
      <c r="AI11" s="19">
        <f t="shared" ref="AI11" si="81">AI12-AH12</f>
        <v>9515.0500000000029</v>
      </c>
      <c r="AJ11" s="19">
        <f t="shared" ref="AJ11" si="82">AJ12-AI12</f>
        <v>3822.8199999999997</v>
      </c>
      <c r="AK11" s="19">
        <f t="shared" ref="AK11" si="83">AK12-AJ12</f>
        <v>500.26000000000204</v>
      </c>
      <c r="AL11" s="19">
        <f t="shared" ref="AL11" si="84">AL12-AK12</f>
        <v>756.67999999999302</v>
      </c>
      <c r="AM11" s="19">
        <f t="shared" ref="AM11" si="85">AM12-AL12</f>
        <v>693.02000000000407</v>
      </c>
      <c r="AN11" s="19">
        <f t="shared" ref="AN11" si="86">AN12-AM12</f>
        <v>927.65999999999622</v>
      </c>
      <c r="AO11" s="19">
        <f t="shared" ref="AO11" si="87">AO12-AN12</f>
        <v>947.01000000000204</v>
      </c>
      <c r="AP11" s="19">
        <f t="shared" ref="AP11" si="88">AP12-AO12</f>
        <v>445.05000000000291</v>
      </c>
      <c r="AQ11" s="19">
        <f t="shared" ref="AQ11" si="89">AQ12-AP12</f>
        <v>812.95999999999913</v>
      </c>
      <c r="AR11" s="19">
        <f t="shared" ref="AR11" si="90">AR12-AQ12</f>
        <v>649.08999999999651</v>
      </c>
      <c r="AS11" s="19">
        <f t="shared" ref="AS11" si="91">AS12-AR12</f>
        <v>729.40000000000146</v>
      </c>
      <c r="AT11" s="19">
        <f t="shared" ref="AT11" si="92">AT12-AS12</f>
        <v>2536.2799999999988</v>
      </c>
      <c r="AU11" s="19">
        <f t="shared" ref="AU11" si="93">AU12-AT12</f>
        <v>1357.2900000000009</v>
      </c>
      <c r="AV11" s="19">
        <f t="shared" ref="AV11" si="94">AV12-AU12</f>
        <v>4476.260000000002</v>
      </c>
      <c r="AW11" s="19">
        <f t="shared" ref="AW11" si="95">AW12-AV12</f>
        <v>3023.1699999999983</v>
      </c>
      <c r="AX11" s="19">
        <f t="shared" ref="AX11" si="96">AX12-AW12</f>
        <v>5791</v>
      </c>
      <c r="AY11" s="19">
        <f t="shared" ref="AY11" si="97">AY12-AX12</f>
        <v>0</v>
      </c>
      <c r="AZ11" s="19">
        <f t="shared" ref="AZ11" si="98">AZ12-AY12</f>
        <v>120</v>
      </c>
      <c r="BA11" s="19">
        <f t="shared" ref="BA11" si="99">BA12-AZ12</f>
        <v>493.19999999999709</v>
      </c>
      <c r="BB11" s="19">
        <f t="shared" ref="BB11" si="100">BB12-BA12</f>
        <v>485.60000000000582</v>
      </c>
      <c r="BC11" s="19">
        <f t="shared" ref="BC11" si="101">BC12-BB12</f>
        <v>431.19999999999709</v>
      </c>
      <c r="BD11" s="19">
        <f t="shared" ref="BD11" si="102">BD12-BC12</f>
        <v>0</v>
      </c>
    </row>
    <row r="12" spans="2:56">
      <c r="B12" s="700" t="s">
        <v>860</v>
      </c>
      <c r="C12" s="19">
        <v>66611.78</v>
      </c>
      <c r="D12" s="700" t="s">
        <v>858</v>
      </c>
      <c r="E12" s="19">
        <v>22.08</v>
      </c>
      <c r="F12" s="19">
        <v>68.3</v>
      </c>
      <c r="G12" s="19">
        <v>123.91</v>
      </c>
      <c r="H12" s="19">
        <v>287.7</v>
      </c>
      <c r="I12" s="19">
        <v>528.58000000000004</v>
      </c>
      <c r="J12" s="19">
        <v>879.31</v>
      </c>
      <c r="K12" s="19">
        <v>1245.3699999999999</v>
      </c>
      <c r="L12" s="19">
        <v>1402.5</v>
      </c>
      <c r="M12" s="19">
        <v>1670.98</v>
      </c>
      <c r="N12" s="19">
        <v>1878.94</v>
      </c>
      <c r="O12" s="19">
        <v>1932.17</v>
      </c>
      <c r="P12" s="19">
        <v>1935.95</v>
      </c>
      <c r="Q12" s="19">
        <v>2076.79</v>
      </c>
      <c r="R12" s="19">
        <v>2172.1</v>
      </c>
      <c r="S12" s="19">
        <v>2284.56</v>
      </c>
      <c r="T12" s="19">
        <v>2558.02</v>
      </c>
      <c r="U12" s="19">
        <v>3091.03</v>
      </c>
      <c r="V12" s="19">
        <v>4406.9399999999996</v>
      </c>
      <c r="W12" s="19">
        <v>6292.79</v>
      </c>
      <c r="X12" s="19">
        <v>8347.0499999999993</v>
      </c>
      <c r="Y12" s="19">
        <v>9983.23</v>
      </c>
      <c r="Z12" s="19">
        <v>11275.75</v>
      </c>
      <c r="AA12" s="19">
        <v>12225.03</v>
      </c>
      <c r="AB12" s="19">
        <v>12552.93</v>
      </c>
      <c r="AC12" s="19">
        <v>13681.42</v>
      </c>
      <c r="AD12" s="19">
        <v>14996.13</v>
      </c>
      <c r="AE12" s="19">
        <v>16434.3</v>
      </c>
      <c r="AF12" s="19">
        <v>17785.21</v>
      </c>
      <c r="AG12" s="19">
        <v>19054.07</v>
      </c>
      <c r="AH12" s="19">
        <v>28098.78</v>
      </c>
      <c r="AI12" s="19">
        <v>37613.83</v>
      </c>
      <c r="AJ12" s="19">
        <v>41436.65</v>
      </c>
      <c r="AK12" s="19">
        <v>41936.910000000003</v>
      </c>
      <c r="AL12" s="19">
        <v>42693.59</v>
      </c>
      <c r="AM12" s="19">
        <v>43386.61</v>
      </c>
      <c r="AN12" s="19">
        <v>44314.27</v>
      </c>
      <c r="AO12" s="19">
        <v>45261.279999999999</v>
      </c>
      <c r="AP12" s="19">
        <v>45706.33</v>
      </c>
      <c r="AQ12" s="19">
        <v>46519.29</v>
      </c>
      <c r="AR12" s="19">
        <v>47168.38</v>
      </c>
      <c r="AS12" s="19">
        <v>47897.78</v>
      </c>
      <c r="AT12" s="19">
        <v>50434.06</v>
      </c>
      <c r="AU12" s="19">
        <v>51791.35</v>
      </c>
      <c r="AV12" s="19">
        <v>56267.61</v>
      </c>
      <c r="AW12" s="19">
        <v>59290.78</v>
      </c>
      <c r="AX12" s="19">
        <v>65081.78</v>
      </c>
      <c r="AY12" s="19">
        <v>65081.78</v>
      </c>
      <c r="AZ12" s="19">
        <v>65201.78</v>
      </c>
      <c r="BA12" s="19">
        <v>65694.98</v>
      </c>
      <c r="BB12" s="19">
        <v>66180.58</v>
      </c>
      <c r="BC12" s="19">
        <v>66611.78</v>
      </c>
      <c r="BD12" s="19">
        <v>66611.78</v>
      </c>
    </row>
    <row r="13" spans="2:56">
      <c r="B13" s="700" t="s">
        <v>868</v>
      </c>
      <c r="C13" s="19">
        <v>1607.2</v>
      </c>
      <c r="D13" s="700" t="s">
        <v>856</v>
      </c>
      <c r="E13" s="19">
        <f>E14</f>
        <v>22.08</v>
      </c>
      <c r="F13" s="19">
        <f>F14-E14</f>
        <v>46.22</v>
      </c>
      <c r="G13" s="19">
        <f t="shared" ref="G13" si="103">G14-F14</f>
        <v>55.61</v>
      </c>
      <c r="H13" s="19">
        <f t="shared" ref="H13" si="104">H14-G14</f>
        <v>163.79</v>
      </c>
      <c r="I13" s="19">
        <f t="shared" ref="I13" si="105">I14-H14</f>
        <v>240.88000000000005</v>
      </c>
      <c r="J13" s="19">
        <f t="shared" ref="J13" si="106">J14-I14</f>
        <v>229.01</v>
      </c>
      <c r="K13" s="19">
        <f t="shared" ref="K13" si="107">K14-J14</f>
        <v>244.35000000000002</v>
      </c>
      <c r="L13" s="19">
        <f t="shared" ref="L13" si="108">L14-K14</f>
        <v>116.55999999999995</v>
      </c>
      <c r="M13" s="19">
        <f t="shared" ref="M13" si="109">M14-L14</f>
        <v>241.48000000000002</v>
      </c>
      <c r="N13" s="19">
        <f t="shared" ref="N13" si="110">N14-M14</f>
        <v>180.97000000000003</v>
      </c>
      <c r="O13" s="19">
        <f t="shared" ref="O13" si="111">O14-N14</f>
        <v>41.710000000000036</v>
      </c>
      <c r="P13" s="19">
        <f t="shared" ref="P13" si="112">P14-O14</f>
        <v>0</v>
      </c>
      <c r="Q13" s="19">
        <f t="shared" ref="Q13" si="113">Q14-P14</f>
        <v>10.220000000000027</v>
      </c>
      <c r="R13" s="19">
        <f t="shared" ref="R13" si="114">R14-Q14</f>
        <v>8.1799999999998363</v>
      </c>
      <c r="S13" s="19">
        <f t="shared" ref="S13" si="115">S14-R14</f>
        <v>3.6800000000000637</v>
      </c>
      <c r="T13" s="19">
        <f t="shared" ref="T13" si="116">T14-S14</f>
        <v>2.4600000000000364</v>
      </c>
      <c r="U13" s="19">
        <f t="shared" ref="U13" si="117">U14-T14</f>
        <v>0</v>
      </c>
      <c r="V13" s="19">
        <f t="shared" ref="V13" si="118">V14-U14</f>
        <v>0</v>
      </c>
      <c r="W13" s="19">
        <f t="shared" ref="W13" si="119">W14-V14</f>
        <v>0</v>
      </c>
      <c r="X13" s="19">
        <f t="shared" ref="X13" si="120">X14-W14</f>
        <v>0</v>
      </c>
      <c r="Y13" s="19">
        <f t="shared" ref="Y13" si="121">Y14-X14</f>
        <v>0</v>
      </c>
      <c r="Z13" s="19">
        <f t="shared" ref="Z13" si="122">Z14-Y14</f>
        <v>0</v>
      </c>
      <c r="AA13" s="19">
        <f t="shared" ref="AA13" si="123">AA14-Z14</f>
        <v>0</v>
      </c>
      <c r="AB13" s="19">
        <f t="shared" ref="AB13" si="124">AB14-AA14</f>
        <v>0</v>
      </c>
      <c r="AC13" s="19">
        <f t="shared" ref="AC13" si="125">AC14-AB14</f>
        <v>0</v>
      </c>
      <c r="AD13" s="19">
        <f t="shared" ref="AD13" si="126">AD14-AC14</f>
        <v>0</v>
      </c>
      <c r="AE13" s="19">
        <f t="shared" ref="AE13" si="127">AE14-AD14</f>
        <v>0</v>
      </c>
      <c r="AF13" s="19">
        <f t="shared" ref="AF13" si="128">AF14-AE14</f>
        <v>0</v>
      </c>
      <c r="AG13" s="19">
        <f t="shared" ref="AG13" si="129">AG14-AF14</f>
        <v>0</v>
      </c>
      <c r="AH13" s="19">
        <f t="shared" ref="AH13" si="130">AH14-AG14</f>
        <v>0</v>
      </c>
      <c r="AI13" s="19">
        <f t="shared" ref="AI13" si="131">AI14-AH14</f>
        <v>0</v>
      </c>
      <c r="AJ13" s="19">
        <f t="shared" ref="AJ13" si="132">AJ14-AI14</f>
        <v>0</v>
      </c>
      <c r="AK13" s="19">
        <f t="shared" ref="AK13" si="133">AK14-AJ14</f>
        <v>0</v>
      </c>
      <c r="AL13" s="19">
        <f t="shared" ref="AL13" si="134">AL14-AK14</f>
        <v>0</v>
      </c>
      <c r="AM13" s="19">
        <f t="shared" ref="AM13" si="135">AM14-AL14</f>
        <v>0</v>
      </c>
      <c r="AN13" s="19">
        <f t="shared" ref="AN13" si="136">AN14-AM14</f>
        <v>0</v>
      </c>
      <c r="AO13" s="19">
        <f t="shared" ref="AO13" si="137">AO14-AN14</f>
        <v>0</v>
      </c>
      <c r="AP13" s="19">
        <f t="shared" ref="AP13" si="138">AP14-AO14</f>
        <v>0</v>
      </c>
      <c r="AQ13" s="19">
        <f t="shared" ref="AQ13" si="139">AQ14-AP14</f>
        <v>0</v>
      </c>
      <c r="AR13" s="19">
        <f t="shared" ref="AR13" si="140">AR14-AQ14</f>
        <v>0</v>
      </c>
      <c r="AS13" s="19">
        <f t="shared" ref="AS13" si="141">AS14-AR14</f>
        <v>0</v>
      </c>
      <c r="AT13" s="19">
        <f t="shared" ref="AT13" si="142">AT14-AS14</f>
        <v>0</v>
      </c>
      <c r="AU13" s="19">
        <f t="shared" ref="AU13" si="143">AU14-AT14</f>
        <v>0</v>
      </c>
      <c r="AV13" s="19">
        <f t="shared" ref="AV13" si="144">AV14-AU14</f>
        <v>0</v>
      </c>
      <c r="AW13" s="19">
        <f t="shared" ref="AW13" si="145">AW14-AV14</f>
        <v>0</v>
      </c>
      <c r="AX13" s="19">
        <f t="shared" ref="AX13" si="146">AX14-AW14</f>
        <v>0</v>
      </c>
      <c r="AY13" s="19">
        <f t="shared" ref="AY13" si="147">AY14-AX14</f>
        <v>0</v>
      </c>
      <c r="AZ13" s="19">
        <f t="shared" ref="AZ13" si="148">AZ14-AY14</f>
        <v>0</v>
      </c>
      <c r="BA13" s="19">
        <f t="shared" ref="BA13" si="149">BA14-AZ14</f>
        <v>0</v>
      </c>
      <c r="BB13" s="19">
        <f t="shared" ref="BB13" si="150">BB14-BA14</f>
        <v>0</v>
      </c>
      <c r="BC13" s="19">
        <f t="shared" ref="BC13" si="151">BC14-BB14</f>
        <v>0</v>
      </c>
      <c r="BD13" s="19">
        <f t="shared" ref="BD13" si="152">BD14-BC14</f>
        <v>0</v>
      </c>
    </row>
    <row r="14" spans="2:56">
      <c r="B14" s="700" t="s">
        <v>868</v>
      </c>
      <c r="C14" s="19">
        <v>1607.2</v>
      </c>
      <c r="D14" s="700" t="s">
        <v>858</v>
      </c>
      <c r="E14" s="19">
        <v>22.08</v>
      </c>
      <c r="F14" s="19">
        <v>68.3</v>
      </c>
      <c r="G14" s="19">
        <v>123.91</v>
      </c>
      <c r="H14" s="19">
        <v>287.7</v>
      </c>
      <c r="I14" s="19">
        <v>528.58000000000004</v>
      </c>
      <c r="J14" s="19">
        <v>757.59</v>
      </c>
      <c r="K14" s="19">
        <v>1001.94</v>
      </c>
      <c r="L14" s="19">
        <v>1118.5</v>
      </c>
      <c r="M14" s="19">
        <v>1359.98</v>
      </c>
      <c r="N14" s="19">
        <v>1540.95</v>
      </c>
      <c r="O14" s="19">
        <v>1582.66</v>
      </c>
      <c r="P14" s="19">
        <v>1582.66</v>
      </c>
      <c r="Q14" s="19">
        <v>1592.88</v>
      </c>
      <c r="R14" s="19">
        <v>1601.06</v>
      </c>
      <c r="S14" s="19">
        <v>1604.74</v>
      </c>
      <c r="T14" s="19">
        <v>1607.2</v>
      </c>
      <c r="U14" s="19">
        <v>1607.2</v>
      </c>
      <c r="V14" s="19">
        <v>1607.2</v>
      </c>
      <c r="W14" s="19">
        <v>1607.2</v>
      </c>
      <c r="X14" s="19">
        <v>1607.2</v>
      </c>
      <c r="Y14" s="19">
        <v>1607.2</v>
      </c>
      <c r="Z14" s="19">
        <v>1607.2</v>
      </c>
      <c r="AA14" s="19">
        <v>1607.2</v>
      </c>
      <c r="AB14" s="19">
        <v>1607.2</v>
      </c>
      <c r="AC14" s="19">
        <v>1607.2</v>
      </c>
      <c r="AD14" s="19">
        <v>1607.2</v>
      </c>
      <c r="AE14" s="19">
        <v>1607.2</v>
      </c>
      <c r="AF14" s="19">
        <v>1607.2</v>
      </c>
      <c r="AG14" s="19">
        <v>1607.2</v>
      </c>
      <c r="AH14" s="19">
        <v>1607.2</v>
      </c>
      <c r="AI14" s="19">
        <v>1607.2</v>
      </c>
      <c r="AJ14" s="19">
        <v>1607.2</v>
      </c>
      <c r="AK14" s="19">
        <v>1607.2</v>
      </c>
      <c r="AL14" s="19">
        <v>1607.2</v>
      </c>
      <c r="AM14" s="19">
        <v>1607.2</v>
      </c>
      <c r="AN14" s="19">
        <v>1607.2</v>
      </c>
      <c r="AO14" s="19">
        <v>1607.2</v>
      </c>
      <c r="AP14" s="19">
        <v>1607.2</v>
      </c>
      <c r="AQ14" s="19">
        <v>1607.2</v>
      </c>
      <c r="AR14" s="19">
        <v>1607.2</v>
      </c>
      <c r="AS14" s="19">
        <v>1607.2</v>
      </c>
      <c r="AT14" s="19">
        <v>1607.2</v>
      </c>
      <c r="AU14" s="19">
        <v>1607.2</v>
      </c>
      <c r="AV14" s="19">
        <v>1607.2</v>
      </c>
      <c r="AW14" s="19">
        <v>1607.2</v>
      </c>
      <c r="AX14" s="19">
        <v>1607.2</v>
      </c>
      <c r="AY14" s="19">
        <v>1607.2</v>
      </c>
      <c r="AZ14" s="19">
        <v>1607.2</v>
      </c>
      <c r="BA14" s="19">
        <v>1607.2</v>
      </c>
      <c r="BB14" s="19">
        <v>1607.2</v>
      </c>
      <c r="BC14" s="19">
        <v>1607.2</v>
      </c>
      <c r="BD14" s="19">
        <v>1607.2</v>
      </c>
    </row>
    <row r="15" spans="2:56">
      <c r="B15" s="700" t="s">
        <v>869</v>
      </c>
      <c r="C15" s="19">
        <v>7653.58</v>
      </c>
      <c r="D15" s="700" t="s">
        <v>856</v>
      </c>
      <c r="E15" s="19">
        <f>E16</f>
        <v>0</v>
      </c>
      <c r="F15" s="19">
        <f>F16-E16</f>
        <v>0</v>
      </c>
      <c r="G15" s="19">
        <f t="shared" ref="G15" si="153">G16-F16</f>
        <v>0</v>
      </c>
      <c r="H15" s="19">
        <f t="shared" ref="H15" si="154">H16-G16</f>
        <v>0</v>
      </c>
      <c r="I15" s="19">
        <f t="shared" ref="I15" si="155">I16-H16</f>
        <v>0</v>
      </c>
      <c r="J15" s="19">
        <f t="shared" ref="J15" si="156">J16-I16</f>
        <v>0</v>
      </c>
      <c r="K15" s="19">
        <f t="shared" ref="K15" si="157">K16-J16</f>
        <v>0</v>
      </c>
      <c r="L15" s="19">
        <f t="shared" ref="L15" si="158">L16-K16</f>
        <v>0</v>
      </c>
      <c r="M15" s="19">
        <f t="shared" ref="M15" si="159">M16-L16</f>
        <v>27</v>
      </c>
      <c r="N15" s="19">
        <f t="shared" ref="N15" si="160">N16-M16</f>
        <v>26.990000000000002</v>
      </c>
      <c r="O15" s="19">
        <f t="shared" ref="O15" si="161">O16-N16</f>
        <v>11.520000000000003</v>
      </c>
      <c r="P15" s="19">
        <f t="shared" ref="P15" si="162">P16-O16</f>
        <v>3.7800000000000011</v>
      </c>
      <c r="Q15" s="19">
        <f t="shared" ref="Q15" si="163">Q16-P16</f>
        <v>130.62</v>
      </c>
      <c r="R15" s="19">
        <f t="shared" ref="R15" si="164">R16-Q16</f>
        <v>87.130000000000024</v>
      </c>
      <c r="S15" s="19">
        <f t="shared" ref="S15" si="165">S16-R16</f>
        <v>35.44</v>
      </c>
      <c r="T15" s="19">
        <f t="shared" ref="T15" si="166">T16-S16</f>
        <v>51.009999999999991</v>
      </c>
      <c r="U15" s="19">
        <f t="shared" ref="U15" si="167">U16-T16</f>
        <v>36.339999999999975</v>
      </c>
      <c r="V15" s="19">
        <f t="shared" ref="V15" si="168">V16-U16</f>
        <v>49.910000000000025</v>
      </c>
      <c r="W15" s="19">
        <f t="shared" ref="W15" si="169">W16-V16</f>
        <v>68.189999999999941</v>
      </c>
      <c r="X15" s="19">
        <f t="shared" ref="X15" si="170">X16-W16</f>
        <v>131.25</v>
      </c>
      <c r="Y15" s="19">
        <f t="shared" ref="Y15" si="171">Y16-X16</f>
        <v>44.520000000000095</v>
      </c>
      <c r="Z15" s="19">
        <f t="shared" ref="Z15" si="172">Z16-Y16</f>
        <v>74.189999999999941</v>
      </c>
      <c r="AA15" s="19">
        <f t="shared" ref="AA15" si="173">AA16-Z16</f>
        <v>46.779999999999973</v>
      </c>
      <c r="AB15" s="19">
        <f t="shared" ref="AB15" si="174">AB16-AA16</f>
        <v>26.730000000000018</v>
      </c>
      <c r="AC15" s="19">
        <f t="shared" ref="AC15" si="175">AC16-AB16</f>
        <v>126.99000000000001</v>
      </c>
      <c r="AD15" s="19">
        <f t="shared" ref="AD15" si="176">AD16-AC16</f>
        <v>199.40999999999997</v>
      </c>
      <c r="AE15" s="19">
        <f t="shared" ref="AE15" si="177">AE16-AD16</f>
        <v>130.75</v>
      </c>
      <c r="AF15" s="19">
        <f t="shared" ref="AF15" si="178">AF16-AE16</f>
        <v>141.24</v>
      </c>
      <c r="AG15" s="19">
        <f t="shared" ref="AG15" si="179">AG16-AF16</f>
        <v>262.19000000000005</v>
      </c>
      <c r="AH15" s="19">
        <f t="shared" ref="AH15" si="180">AH16-AG16</f>
        <v>65.519999999999982</v>
      </c>
      <c r="AI15" s="19">
        <f t="shared" ref="AI15" si="181">AI16-AH16</f>
        <v>16.799999999999955</v>
      </c>
      <c r="AJ15" s="19">
        <f t="shared" ref="AJ15" si="182">AJ16-AI16</f>
        <v>635.81999999999994</v>
      </c>
      <c r="AK15" s="19">
        <f t="shared" ref="AK15" si="183">AK16-AJ16</f>
        <v>6.2600000000002183</v>
      </c>
      <c r="AL15" s="19">
        <f t="shared" ref="AL15" si="184">AL16-AK16</f>
        <v>20.009999999999764</v>
      </c>
      <c r="AM15" s="19">
        <f t="shared" ref="AM15" si="185">AM16-AL16</f>
        <v>40.019999999999982</v>
      </c>
      <c r="AN15" s="19">
        <f t="shared" ref="AN15" si="186">AN16-AM16</f>
        <v>15.660000000000309</v>
      </c>
      <c r="AO15" s="19">
        <f t="shared" ref="AO15" si="187">AO16-AN16</f>
        <v>107.00999999999976</v>
      </c>
      <c r="AP15" s="19">
        <f t="shared" ref="AP15" si="188">AP16-AO16</f>
        <v>13.050000000000182</v>
      </c>
      <c r="AQ15" s="19">
        <f t="shared" ref="AQ15" si="189">AQ16-AP16</f>
        <v>332.96000000000004</v>
      </c>
      <c r="AR15" s="19">
        <f t="shared" ref="AR15" si="190">AR16-AQ16</f>
        <v>169.08999999999969</v>
      </c>
      <c r="AS15" s="19">
        <f t="shared" ref="AS15" si="191">AS16-AR16</f>
        <v>9.4000000000000909</v>
      </c>
      <c r="AT15" s="19">
        <f t="shared" ref="AT15" si="192">AT16-AS16</f>
        <v>1768.29</v>
      </c>
      <c r="AU15" s="19">
        <f t="shared" ref="AU15" si="193">AU16-AT16</f>
        <v>214.27999999999975</v>
      </c>
      <c r="AV15" s="19">
        <f t="shared" ref="AV15" si="194">AV16-AU16</f>
        <v>2527.4300000000003</v>
      </c>
      <c r="AW15" s="19">
        <f t="shared" ref="AW15" si="195">AW16-AV16</f>
        <v>0</v>
      </c>
      <c r="AX15" s="19">
        <f t="shared" ref="AX15" si="196">AX16-AW16</f>
        <v>0</v>
      </c>
      <c r="AY15" s="19">
        <f t="shared" ref="AY15" si="197">AY16-AX16</f>
        <v>0</v>
      </c>
      <c r="AZ15" s="19">
        <f t="shared" ref="AZ15" si="198">AZ16-AY16</f>
        <v>0</v>
      </c>
      <c r="BA15" s="19">
        <f t="shared" ref="BA15" si="199">BA16-AZ16</f>
        <v>0</v>
      </c>
      <c r="BB15" s="19">
        <f t="shared" ref="BB15" si="200">BB16-BA16</f>
        <v>0</v>
      </c>
      <c r="BC15" s="19">
        <f t="shared" ref="BC15" si="201">BC16-BB16</f>
        <v>0</v>
      </c>
      <c r="BD15" s="19">
        <f t="shared" ref="BD15" si="202">BD16-BC16</f>
        <v>0</v>
      </c>
    </row>
    <row r="16" spans="2:56">
      <c r="B16" s="700" t="s">
        <v>869</v>
      </c>
      <c r="C16" s="19">
        <v>7653.58</v>
      </c>
      <c r="D16" s="700" t="s">
        <v>858</v>
      </c>
      <c r="M16" s="19">
        <v>27</v>
      </c>
      <c r="N16" s="19">
        <v>53.99</v>
      </c>
      <c r="O16" s="19">
        <v>65.510000000000005</v>
      </c>
      <c r="P16" s="19">
        <v>69.290000000000006</v>
      </c>
      <c r="Q16" s="19">
        <v>199.91</v>
      </c>
      <c r="R16" s="19">
        <v>287.04000000000002</v>
      </c>
      <c r="S16" s="19">
        <v>322.48</v>
      </c>
      <c r="T16" s="19">
        <v>373.49</v>
      </c>
      <c r="U16" s="19">
        <v>409.83</v>
      </c>
      <c r="V16" s="19">
        <v>459.74</v>
      </c>
      <c r="W16" s="19">
        <v>527.92999999999995</v>
      </c>
      <c r="X16" s="19">
        <v>659.18</v>
      </c>
      <c r="Y16" s="19">
        <v>703.7</v>
      </c>
      <c r="Z16" s="19">
        <v>777.89</v>
      </c>
      <c r="AA16" s="19">
        <v>824.67</v>
      </c>
      <c r="AB16" s="19">
        <v>851.4</v>
      </c>
      <c r="AC16" s="19">
        <v>978.39</v>
      </c>
      <c r="AD16" s="19">
        <v>1177.8</v>
      </c>
      <c r="AE16" s="19">
        <v>1308.55</v>
      </c>
      <c r="AF16" s="19">
        <v>1449.79</v>
      </c>
      <c r="AG16" s="19">
        <v>1711.98</v>
      </c>
      <c r="AH16" s="19">
        <v>1777.5</v>
      </c>
      <c r="AI16" s="19">
        <v>1794.3</v>
      </c>
      <c r="AJ16" s="19">
        <v>2430.12</v>
      </c>
      <c r="AK16" s="19">
        <v>2436.38</v>
      </c>
      <c r="AL16" s="19">
        <v>2456.39</v>
      </c>
      <c r="AM16" s="19">
        <v>2496.41</v>
      </c>
      <c r="AN16" s="19">
        <v>2512.0700000000002</v>
      </c>
      <c r="AO16" s="19">
        <v>2619.08</v>
      </c>
      <c r="AP16" s="19">
        <v>2632.13</v>
      </c>
      <c r="AQ16" s="19">
        <v>2965.09</v>
      </c>
      <c r="AR16" s="19">
        <v>3134.18</v>
      </c>
      <c r="AS16" s="19">
        <v>3143.58</v>
      </c>
      <c r="AT16" s="19">
        <v>4911.87</v>
      </c>
      <c r="AU16" s="19">
        <v>5126.1499999999996</v>
      </c>
      <c r="AV16" s="19">
        <v>7653.58</v>
      </c>
      <c r="AW16" s="19">
        <v>7653.58</v>
      </c>
      <c r="AX16" s="19">
        <v>7653.58</v>
      </c>
      <c r="AY16" s="19">
        <v>7653.58</v>
      </c>
      <c r="AZ16" s="19">
        <v>7653.58</v>
      </c>
      <c r="BA16" s="19">
        <v>7653.58</v>
      </c>
      <c r="BB16" s="19">
        <v>7653.58</v>
      </c>
      <c r="BC16" s="19">
        <v>7653.58</v>
      </c>
      <c r="BD16" s="19">
        <v>7653.58</v>
      </c>
    </row>
    <row r="17" spans="2:56">
      <c r="B17" s="700" t="s">
        <v>870</v>
      </c>
      <c r="C17" s="19">
        <v>57351</v>
      </c>
      <c r="D17" s="700" t="s">
        <v>856</v>
      </c>
      <c r="E17" s="19">
        <f>E18</f>
        <v>0</v>
      </c>
      <c r="F17" s="19">
        <f>F18-E18</f>
        <v>0</v>
      </c>
      <c r="G17" s="19">
        <f t="shared" ref="G17" si="203">G18-F18</f>
        <v>0</v>
      </c>
      <c r="H17" s="19">
        <f t="shared" ref="H17" si="204">H18-G18</f>
        <v>0</v>
      </c>
      <c r="I17" s="19">
        <f t="shared" ref="I17" si="205">I18-H18</f>
        <v>0</v>
      </c>
      <c r="J17" s="19">
        <f t="shared" ref="J17" si="206">J18-I18</f>
        <v>121.71</v>
      </c>
      <c r="K17" s="19">
        <f t="shared" ref="K17" si="207">K18-J18</f>
        <v>121.72000000000001</v>
      </c>
      <c r="L17" s="19">
        <f t="shared" ref="L17" si="208">L18-K18</f>
        <v>40.569999999999993</v>
      </c>
      <c r="M17" s="19">
        <f t="shared" ref="M17" si="209">M18-L18</f>
        <v>0</v>
      </c>
      <c r="N17" s="19">
        <f t="shared" ref="N17" si="210">N18-M18</f>
        <v>0</v>
      </c>
      <c r="O17" s="19">
        <f t="shared" ref="O17" si="211">O18-N18</f>
        <v>0</v>
      </c>
      <c r="P17" s="19">
        <f t="shared" ref="P17" si="212">P18-O18</f>
        <v>0</v>
      </c>
      <c r="Q17" s="19">
        <f t="shared" ref="Q17" si="213">Q18-P18</f>
        <v>0</v>
      </c>
      <c r="R17" s="19">
        <f t="shared" ref="R17" si="214">R18-Q18</f>
        <v>0</v>
      </c>
      <c r="S17" s="19">
        <f t="shared" ref="S17" si="215">S18-R18</f>
        <v>73.329999999999984</v>
      </c>
      <c r="T17" s="19">
        <f t="shared" ref="T17" si="216">T18-S18</f>
        <v>220.00000000000006</v>
      </c>
      <c r="U17" s="19">
        <f t="shared" ref="U17" si="217">U18-T18</f>
        <v>496.66999999999996</v>
      </c>
      <c r="V17" s="19">
        <f t="shared" ref="V17" si="218">V18-U18</f>
        <v>1266</v>
      </c>
      <c r="W17" s="19">
        <f t="shared" ref="W17" si="219">W18-V18</f>
        <v>1817.67</v>
      </c>
      <c r="X17" s="19">
        <f t="shared" ref="X17" si="220">X18-W18</f>
        <v>1923</v>
      </c>
      <c r="Y17" s="19">
        <f t="shared" ref="Y17" si="221">Y18-X18</f>
        <v>1591.6599999999999</v>
      </c>
      <c r="Z17" s="19">
        <f t="shared" ref="Z17" si="222">Z18-Y18</f>
        <v>1218.3400000000001</v>
      </c>
      <c r="AA17" s="19">
        <f t="shared" ref="AA17" si="223">AA18-Z18</f>
        <v>902.5</v>
      </c>
      <c r="AB17" s="19">
        <f t="shared" ref="AB17" si="224">AB18-AA18</f>
        <v>301.15999999999985</v>
      </c>
      <c r="AC17" s="19">
        <f t="shared" ref="AC17" si="225">AC18-AB18</f>
        <v>1001.5</v>
      </c>
      <c r="AD17" s="19">
        <f t="shared" ref="AD17" si="226">AD18-AC18</f>
        <v>1115.2999999999993</v>
      </c>
      <c r="AE17" s="19">
        <f t="shared" ref="AE17" si="227">AE18-AD18</f>
        <v>1307.4300000000003</v>
      </c>
      <c r="AF17" s="19">
        <f t="shared" ref="AF17" si="228">AF18-AE18</f>
        <v>1209.6599999999999</v>
      </c>
      <c r="AG17" s="19">
        <f t="shared" ref="AG17" si="229">AG18-AF18</f>
        <v>1006.6700000000001</v>
      </c>
      <c r="AH17" s="19">
        <f t="shared" ref="AH17" si="230">AH18-AG18</f>
        <v>8979.1900000000023</v>
      </c>
      <c r="AI17" s="19">
        <f t="shared" ref="AI17" si="231">AI18-AH18</f>
        <v>9498.25</v>
      </c>
      <c r="AJ17" s="19">
        <f t="shared" ref="AJ17" si="232">AJ18-AI18</f>
        <v>3187</v>
      </c>
      <c r="AK17" s="19">
        <f t="shared" ref="AK17" si="233">AK18-AJ18</f>
        <v>494</v>
      </c>
      <c r="AL17" s="19">
        <f t="shared" ref="AL17" si="234">AL18-AK18</f>
        <v>736.66999999999825</v>
      </c>
      <c r="AM17" s="19">
        <f t="shared" ref="AM17" si="235">AM18-AL18</f>
        <v>653</v>
      </c>
      <c r="AN17" s="19">
        <f t="shared" ref="AN17" si="236">AN18-AM18</f>
        <v>912</v>
      </c>
      <c r="AO17" s="19">
        <f t="shared" ref="AO17" si="237">AO18-AN18</f>
        <v>840</v>
      </c>
      <c r="AP17" s="19">
        <f t="shared" ref="AP17" si="238">AP18-AO18</f>
        <v>432</v>
      </c>
      <c r="AQ17" s="19">
        <f t="shared" ref="AQ17" si="239">AQ18-AP18</f>
        <v>480</v>
      </c>
      <c r="AR17" s="19">
        <f t="shared" ref="AR17" si="240">AR18-AQ18</f>
        <v>480</v>
      </c>
      <c r="AS17" s="19">
        <f t="shared" ref="AS17" si="241">AS18-AR18</f>
        <v>720</v>
      </c>
      <c r="AT17" s="19">
        <f t="shared" ref="AT17" si="242">AT18-AS18</f>
        <v>768</v>
      </c>
      <c r="AU17" s="19">
        <f t="shared" ref="AU17" si="243">AU18-AT18</f>
        <v>1143</v>
      </c>
      <c r="AV17" s="19">
        <f t="shared" ref="AV17" si="244">AV18-AU18</f>
        <v>1948.8300000000017</v>
      </c>
      <c r="AW17" s="19">
        <f t="shared" ref="AW17" si="245">AW18-AV18</f>
        <v>3023.1699999999983</v>
      </c>
      <c r="AX17" s="19">
        <f t="shared" ref="AX17" si="246">AX18-AW18</f>
        <v>5791</v>
      </c>
      <c r="AY17" s="19">
        <f t="shared" ref="AY17" si="247">AY18-AX18</f>
        <v>0</v>
      </c>
      <c r="AZ17" s="19">
        <f t="shared" ref="AZ17" si="248">AZ18-AY18</f>
        <v>120</v>
      </c>
      <c r="BA17" s="19">
        <f t="shared" ref="BA17" si="249">BA18-AZ18</f>
        <v>493.19999999999709</v>
      </c>
      <c r="BB17" s="19">
        <f t="shared" ref="BB17" si="250">BB18-BA18</f>
        <v>485.60000000000582</v>
      </c>
      <c r="BC17" s="19">
        <f t="shared" ref="BC17" si="251">BC18-BB18</f>
        <v>431.19999999999709</v>
      </c>
      <c r="BD17" s="19">
        <f t="shared" ref="BD17" si="252">BD18-BC18</f>
        <v>0</v>
      </c>
    </row>
    <row r="18" spans="2:56">
      <c r="B18" s="700" t="s">
        <v>870</v>
      </c>
      <c r="C18" s="19">
        <v>57351</v>
      </c>
      <c r="D18" s="700" t="s">
        <v>858</v>
      </c>
      <c r="J18" s="19">
        <v>121.71</v>
      </c>
      <c r="K18" s="19">
        <v>243.43</v>
      </c>
      <c r="L18" s="19">
        <v>284</v>
      </c>
      <c r="M18" s="19">
        <v>284</v>
      </c>
      <c r="N18" s="19">
        <v>284</v>
      </c>
      <c r="O18" s="19">
        <v>284</v>
      </c>
      <c r="P18" s="19">
        <v>284</v>
      </c>
      <c r="Q18" s="19">
        <v>284</v>
      </c>
      <c r="R18" s="19">
        <v>284</v>
      </c>
      <c r="S18" s="19">
        <v>357.33</v>
      </c>
      <c r="T18" s="19">
        <v>577.33000000000004</v>
      </c>
      <c r="U18" s="19">
        <v>1074</v>
      </c>
      <c r="V18" s="19">
        <v>2340</v>
      </c>
      <c r="W18" s="19">
        <v>4157.67</v>
      </c>
      <c r="X18" s="19">
        <v>6080.67</v>
      </c>
      <c r="Y18" s="19">
        <v>7672.33</v>
      </c>
      <c r="Z18" s="19">
        <v>8890.67</v>
      </c>
      <c r="AA18" s="19">
        <v>9793.17</v>
      </c>
      <c r="AB18" s="19">
        <v>10094.33</v>
      </c>
      <c r="AC18" s="19">
        <v>11095.83</v>
      </c>
      <c r="AD18" s="19">
        <v>12211.13</v>
      </c>
      <c r="AE18" s="19">
        <v>13518.56</v>
      </c>
      <c r="AF18" s="19">
        <v>14728.22</v>
      </c>
      <c r="AG18" s="19">
        <v>15734.89</v>
      </c>
      <c r="AH18" s="19">
        <v>24714.080000000002</v>
      </c>
      <c r="AI18" s="19">
        <v>34212.33</v>
      </c>
      <c r="AJ18" s="19">
        <v>37399.33</v>
      </c>
      <c r="AK18" s="19">
        <v>37893.33</v>
      </c>
      <c r="AL18" s="19">
        <v>38630</v>
      </c>
      <c r="AM18" s="19">
        <v>39283</v>
      </c>
      <c r="AN18" s="19">
        <v>40195</v>
      </c>
      <c r="AO18" s="19">
        <v>41035</v>
      </c>
      <c r="AP18" s="19">
        <v>41467</v>
      </c>
      <c r="AQ18" s="19">
        <v>41947</v>
      </c>
      <c r="AR18" s="19">
        <v>42427</v>
      </c>
      <c r="AS18" s="19">
        <v>43147</v>
      </c>
      <c r="AT18" s="19">
        <v>43915</v>
      </c>
      <c r="AU18" s="19">
        <v>45058</v>
      </c>
      <c r="AV18" s="19">
        <v>47006.83</v>
      </c>
      <c r="AW18" s="19">
        <v>50030</v>
      </c>
      <c r="AX18" s="19">
        <v>55821</v>
      </c>
      <c r="AY18" s="19">
        <v>55821</v>
      </c>
      <c r="AZ18" s="19">
        <v>55941</v>
      </c>
      <c r="BA18" s="19">
        <v>56434.2</v>
      </c>
      <c r="BB18" s="19">
        <v>56919.8</v>
      </c>
      <c r="BC18" s="19">
        <v>57351</v>
      </c>
      <c r="BD18" s="19">
        <v>57351</v>
      </c>
    </row>
    <row r="19" spans="2:56">
      <c r="B19" s="700" t="s">
        <v>861</v>
      </c>
      <c r="C19" s="19">
        <v>86348.45</v>
      </c>
      <c r="D19" s="700" t="s">
        <v>856</v>
      </c>
      <c r="E19" s="19">
        <f>E20</f>
        <v>43.76</v>
      </c>
      <c r="F19" s="19">
        <f>F20-E20</f>
        <v>106.12</v>
      </c>
      <c r="G19" s="19">
        <f t="shared" ref="G19" si="253">G20-F20</f>
        <v>162.97000000000003</v>
      </c>
      <c r="H19" s="19">
        <f t="shared" ref="H19" si="254">H20-G20</f>
        <v>403.24</v>
      </c>
      <c r="I19" s="19">
        <f t="shared" ref="I19" si="255">I20-H20</f>
        <v>538.91999999999996</v>
      </c>
      <c r="J19" s="19">
        <f t="shared" ref="J19" si="256">J20-I20</f>
        <v>523.51</v>
      </c>
      <c r="K19" s="19">
        <f t="shared" ref="K19" si="257">K20-J20</f>
        <v>627.4699999999998</v>
      </c>
      <c r="L19" s="19">
        <f t="shared" ref="L19" si="258">L20-K20</f>
        <v>570.49000000000024</v>
      </c>
      <c r="M19" s="19">
        <f t="shared" ref="M19" si="259">M20-L20</f>
        <v>708.7800000000002</v>
      </c>
      <c r="N19" s="19">
        <f t="shared" ref="N19" si="260">N20-M20</f>
        <v>696.52999999999975</v>
      </c>
      <c r="O19" s="19">
        <f t="shared" ref="O19" si="261">O20-N20</f>
        <v>528.39000000000033</v>
      </c>
      <c r="P19" s="19">
        <f t="shared" ref="P19" si="262">P20-O20</f>
        <v>432.04999999999927</v>
      </c>
      <c r="Q19" s="19">
        <f t="shared" ref="Q19" si="263">Q20-P20</f>
        <v>332.45000000000073</v>
      </c>
      <c r="R19" s="19">
        <f t="shared" ref="R19" si="264">R20-Q20</f>
        <v>356.59000000000015</v>
      </c>
      <c r="S19" s="19">
        <f t="shared" ref="S19" si="265">S20-R20</f>
        <v>276.1899999999996</v>
      </c>
      <c r="T19" s="19">
        <f t="shared" ref="T19" si="266">T20-S20</f>
        <v>350.84000000000015</v>
      </c>
      <c r="U19" s="19">
        <f t="shared" ref="U19" si="267">U20-T20</f>
        <v>583.17000000000007</v>
      </c>
      <c r="V19" s="19">
        <f t="shared" ref="V19" si="268">V20-U20</f>
        <v>1243.9299999999994</v>
      </c>
      <c r="W19" s="19">
        <f t="shared" ref="W19" si="269">W20-V20</f>
        <v>754.15999999999985</v>
      </c>
      <c r="X19" s="19">
        <f t="shared" ref="X19" si="270">X20-W20</f>
        <v>833.72000000000116</v>
      </c>
      <c r="Y19" s="19">
        <f t="shared" ref="Y19" si="271">Y20-X20</f>
        <v>1537.2999999999993</v>
      </c>
      <c r="Z19" s="19">
        <f t="shared" ref="Z19" si="272">Z20-Y20</f>
        <v>2423.41</v>
      </c>
      <c r="AA19" s="19">
        <f t="shared" ref="AA19" si="273">AA20-Z20</f>
        <v>2311.2000000000007</v>
      </c>
      <c r="AB19" s="19">
        <f t="shared" ref="AB19" si="274">AB20-AA20</f>
        <v>686.71000000000095</v>
      </c>
      <c r="AC19" s="19">
        <f t="shared" ref="AC19" si="275">AC20-AB20</f>
        <v>2410.1299999999974</v>
      </c>
      <c r="AD19" s="19">
        <f t="shared" ref="AD19" si="276">AD20-AC20</f>
        <v>810.40000000000146</v>
      </c>
      <c r="AE19" s="19">
        <f t="shared" ref="AE19" si="277">AE20-AD20</f>
        <v>1066.3899999999994</v>
      </c>
      <c r="AF19" s="19">
        <f t="shared" ref="AF19" si="278">AF20-AE20</f>
        <v>1539.2799999999988</v>
      </c>
      <c r="AG19" s="19">
        <f t="shared" ref="AG19" si="279">AG20-AF20</f>
        <v>4773.4000000000015</v>
      </c>
      <c r="AH19" s="19">
        <f t="shared" ref="AH19" si="280">AH20-AG20</f>
        <v>6431.6900000000023</v>
      </c>
      <c r="AI19" s="19">
        <f t="shared" ref="AI19" si="281">AI20-AH20</f>
        <v>4988.5499999999956</v>
      </c>
      <c r="AJ19" s="19">
        <f t="shared" ref="AJ19" si="282">AJ20-AI20</f>
        <v>4808.1300000000047</v>
      </c>
      <c r="AK19" s="19">
        <f t="shared" ref="AK19" si="283">AK20-AJ20</f>
        <v>1364.5799999999945</v>
      </c>
      <c r="AL19" s="19">
        <f t="shared" ref="AL19" si="284">AL20-AK20</f>
        <v>1073.9400000000023</v>
      </c>
      <c r="AM19" s="19">
        <f t="shared" ref="AM19" si="285">AM20-AL20</f>
        <v>1253.9000000000015</v>
      </c>
      <c r="AN19" s="19">
        <f t="shared" ref="AN19" si="286">AN20-AM20</f>
        <v>2338.3199999999997</v>
      </c>
      <c r="AO19" s="19">
        <f t="shared" ref="AO19" si="287">AO20-AN20</f>
        <v>2078.989999999998</v>
      </c>
      <c r="AP19" s="19">
        <f t="shared" ref="AP19" si="288">AP20-AO20</f>
        <v>2747.0500000000029</v>
      </c>
      <c r="AQ19" s="19">
        <f t="shared" ref="AQ19" si="289">AQ20-AP20</f>
        <v>7366.1999999999971</v>
      </c>
      <c r="AR19" s="19">
        <f t="shared" ref="AR19" si="290">AR20-AQ20</f>
        <v>5833.5499999999956</v>
      </c>
      <c r="AS19" s="19">
        <f t="shared" ref="AS19" si="291">AS20-AR20</f>
        <v>2603.7100000000064</v>
      </c>
      <c r="AT19" s="19">
        <f t="shared" ref="AT19" si="292">AT20-AS20</f>
        <v>3487.3399999999965</v>
      </c>
      <c r="AU19" s="19">
        <f t="shared" ref="AU19" si="293">AU20-AT20</f>
        <v>4856.1600000000035</v>
      </c>
      <c r="AV19" s="19">
        <f t="shared" ref="AV19" si="294">AV20-AU20</f>
        <v>3831.1699999999983</v>
      </c>
      <c r="AW19" s="19">
        <f t="shared" ref="AW19" si="295">AW20-AV20</f>
        <v>1364.6699999999983</v>
      </c>
      <c r="AX19" s="19">
        <f t="shared" ref="AX19" si="296">AX20-AW20</f>
        <v>1326.5</v>
      </c>
      <c r="AY19" s="19">
        <f t="shared" ref="AY19" si="297">AY20-AX20</f>
        <v>825</v>
      </c>
      <c r="AZ19" s="19">
        <f t="shared" ref="AZ19" si="298">AZ20-AY20</f>
        <v>137.5</v>
      </c>
      <c r="BA19" s="19">
        <f t="shared" ref="BA19" si="299">BA20-AZ20</f>
        <v>0</v>
      </c>
      <c r="BB19" s="19">
        <f t="shared" ref="BB19" si="300">BB20-BA20</f>
        <v>0</v>
      </c>
      <c r="BC19" s="19">
        <f t="shared" ref="BC19" si="301">BC20-BB20</f>
        <v>0</v>
      </c>
      <c r="BD19" s="19">
        <f t="shared" ref="BD19" si="302">BD20-BC20</f>
        <v>0</v>
      </c>
    </row>
    <row r="20" spans="2:56">
      <c r="B20" s="700" t="s">
        <v>861</v>
      </c>
      <c r="C20" s="19">
        <v>86348.45</v>
      </c>
      <c r="D20" s="700" t="s">
        <v>858</v>
      </c>
      <c r="E20" s="19">
        <v>43.76</v>
      </c>
      <c r="F20" s="19">
        <v>149.88</v>
      </c>
      <c r="G20" s="19">
        <v>312.85000000000002</v>
      </c>
      <c r="H20" s="19">
        <v>716.09</v>
      </c>
      <c r="I20" s="19">
        <v>1255.01</v>
      </c>
      <c r="J20" s="19">
        <v>1778.52</v>
      </c>
      <c r="K20" s="19">
        <v>2405.9899999999998</v>
      </c>
      <c r="L20" s="19">
        <v>2976.48</v>
      </c>
      <c r="M20" s="19">
        <v>3685.26</v>
      </c>
      <c r="N20" s="19">
        <v>4381.79</v>
      </c>
      <c r="O20" s="19">
        <v>4910.18</v>
      </c>
      <c r="P20" s="19">
        <v>5342.23</v>
      </c>
      <c r="Q20" s="19">
        <v>5674.68</v>
      </c>
      <c r="R20" s="19">
        <v>6031.27</v>
      </c>
      <c r="S20" s="19">
        <v>6307.46</v>
      </c>
      <c r="T20" s="19">
        <v>6658.3</v>
      </c>
      <c r="U20" s="19">
        <v>7241.47</v>
      </c>
      <c r="V20" s="19">
        <v>8485.4</v>
      </c>
      <c r="W20" s="19">
        <v>9239.56</v>
      </c>
      <c r="X20" s="19">
        <v>10073.280000000001</v>
      </c>
      <c r="Y20" s="19">
        <v>11610.58</v>
      </c>
      <c r="Z20" s="19">
        <v>14033.99</v>
      </c>
      <c r="AA20" s="19">
        <v>16345.19</v>
      </c>
      <c r="AB20" s="19">
        <v>17031.900000000001</v>
      </c>
      <c r="AC20" s="19">
        <v>19442.03</v>
      </c>
      <c r="AD20" s="19">
        <v>20252.43</v>
      </c>
      <c r="AE20" s="19">
        <v>21318.82</v>
      </c>
      <c r="AF20" s="19">
        <v>22858.1</v>
      </c>
      <c r="AG20" s="19">
        <v>27631.5</v>
      </c>
      <c r="AH20" s="19">
        <v>34063.19</v>
      </c>
      <c r="AI20" s="19">
        <v>39051.74</v>
      </c>
      <c r="AJ20" s="19">
        <v>43859.87</v>
      </c>
      <c r="AK20" s="19">
        <v>45224.45</v>
      </c>
      <c r="AL20" s="19">
        <v>46298.39</v>
      </c>
      <c r="AM20" s="19">
        <v>47552.29</v>
      </c>
      <c r="AN20" s="19">
        <v>49890.61</v>
      </c>
      <c r="AO20" s="19">
        <v>51969.599999999999</v>
      </c>
      <c r="AP20" s="19">
        <v>54716.65</v>
      </c>
      <c r="AQ20" s="19">
        <v>62082.85</v>
      </c>
      <c r="AR20" s="19">
        <v>67916.399999999994</v>
      </c>
      <c r="AS20" s="19">
        <v>70520.11</v>
      </c>
      <c r="AT20" s="19">
        <v>74007.45</v>
      </c>
      <c r="AU20" s="19">
        <v>78863.61</v>
      </c>
      <c r="AV20" s="19">
        <v>82694.78</v>
      </c>
      <c r="AW20" s="19">
        <v>84059.45</v>
      </c>
      <c r="AX20" s="19">
        <v>85385.95</v>
      </c>
      <c r="AY20" s="19">
        <v>86210.95</v>
      </c>
      <c r="AZ20" s="19">
        <v>86348.45</v>
      </c>
      <c r="BA20" s="19">
        <v>86348.45</v>
      </c>
      <c r="BB20" s="19">
        <v>86348.45</v>
      </c>
      <c r="BC20" s="19">
        <v>86348.45</v>
      </c>
      <c r="BD20" s="19">
        <v>86348.45</v>
      </c>
    </row>
    <row r="21" spans="2:56">
      <c r="B21" s="700" t="s">
        <v>871</v>
      </c>
      <c r="C21" s="19">
        <v>3103.98</v>
      </c>
      <c r="D21" s="700" t="s">
        <v>856</v>
      </c>
      <c r="E21" s="19">
        <f>E22</f>
        <v>43.76</v>
      </c>
      <c r="F21" s="19">
        <f>F22-E22</f>
        <v>106.12</v>
      </c>
      <c r="G21" s="19">
        <f t="shared" ref="G21" si="303">G22-F22</f>
        <v>162.97000000000003</v>
      </c>
      <c r="H21" s="19">
        <f t="shared" ref="H21" si="304">H22-G22</f>
        <v>376.24</v>
      </c>
      <c r="I21" s="19">
        <f t="shared" ref="I21" si="305">I22-H22</f>
        <v>474.59000000000003</v>
      </c>
      <c r="J21" s="19">
        <f t="shared" ref="J21" si="306">J22-I22</f>
        <v>456.80999999999995</v>
      </c>
      <c r="K21" s="19">
        <f t="shared" ref="K21" si="307">K22-J22</f>
        <v>535.93999999999983</v>
      </c>
      <c r="L21" s="19">
        <f t="shared" ref="L21" si="308">L22-K22</f>
        <v>358.45000000000027</v>
      </c>
      <c r="M21" s="19">
        <f t="shared" ref="M21" si="309">M22-L22</f>
        <v>235.34999999999991</v>
      </c>
      <c r="N21" s="19">
        <f t="shared" ref="N21" si="310">N22-M22</f>
        <v>128.82000000000016</v>
      </c>
      <c r="O21" s="19">
        <f t="shared" ref="O21" si="311">O22-N22</f>
        <v>43.960000000000036</v>
      </c>
      <c r="P21" s="19">
        <f t="shared" ref="P21" si="312">P22-O22</f>
        <v>65.4399999999996</v>
      </c>
      <c r="Q21" s="19">
        <f t="shared" ref="Q21" si="313">Q22-P22</f>
        <v>62.360000000000127</v>
      </c>
      <c r="R21" s="19">
        <f t="shared" ref="R21" si="314">R22-Q22</f>
        <v>40.900000000000091</v>
      </c>
      <c r="S21" s="19">
        <f t="shared" ref="S21" si="315">S22-R22</f>
        <v>7.3600000000001273</v>
      </c>
      <c r="T21" s="19">
        <f t="shared" ref="T21" si="316">T22-S22</f>
        <v>4.9099999999998545</v>
      </c>
      <c r="U21" s="19">
        <f t="shared" ref="U21" si="317">U22-T22</f>
        <v>0</v>
      </c>
      <c r="V21" s="19">
        <f t="shared" ref="V21" si="318">V22-U22</f>
        <v>0</v>
      </c>
      <c r="W21" s="19">
        <f t="shared" ref="W21" si="319">W22-V22</f>
        <v>0</v>
      </c>
      <c r="X21" s="19">
        <f t="shared" ref="X21" si="320">X22-W22</f>
        <v>0</v>
      </c>
      <c r="Y21" s="19">
        <f t="shared" ref="Y21" si="321">Y22-X22</f>
        <v>0</v>
      </c>
      <c r="Z21" s="19">
        <f t="shared" ref="Z21" si="322">Z22-Y22</f>
        <v>0</v>
      </c>
      <c r="AA21" s="19">
        <f t="shared" ref="AA21" si="323">AA22-Z22</f>
        <v>0</v>
      </c>
      <c r="AB21" s="19">
        <f t="shared" ref="AB21" si="324">AB22-AA22</f>
        <v>0</v>
      </c>
      <c r="AC21" s="19">
        <f t="shared" ref="AC21" si="325">AC22-AB22</f>
        <v>0</v>
      </c>
      <c r="AD21" s="19">
        <f t="shared" ref="AD21" si="326">AD22-AC22</f>
        <v>0</v>
      </c>
      <c r="AE21" s="19">
        <f t="shared" ref="AE21" si="327">AE22-AD22</f>
        <v>0</v>
      </c>
      <c r="AF21" s="19">
        <f t="shared" ref="AF21" si="328">AF22-AE22</f>
        <v>0</v>
      </c>
      <c r="AG21" s="19">
        <f t="shared" ref="AG21" si="329">AG22-AF22</f>
        <v>0</v>
      </c>
      <c r="AH21" s="19">
        <f t="shared" ref="AH21" si="330">AH22-AG22</f>
        <v>0</v>
      </c>
      <c r="AI21" s="19">
        <f t="shared" ref="AI21" si="331">AI22-AH22</f>
        <v>0</v>
      </c>
      <c r="AJ21" s="19">
        <f t="shared" ref="AJ21" si="332">AJ22-AI22</f>
        <v>0</v>
      </c>
      <c r="AK21" s="19">
        <f t="shared" ref="AK21" si="333">AK22-AJ22</f>
        <v>0</v>
      </c>
      <c r="AL21" s="19">
        <f t="shared" ref="AL21" si="334">AL22-AK22</f>
        <v>0</v>
      </c>
      <c r="AM21" s="19">
        <f t="shared" ref="AM21" si="335">AM22-AL22</f>
        <v>0</v>
      </c>
      <c r="AN21" s="19">
        <f t="shared" ref="AN21" si="336">AN22-AM22</f>
        <v>0</v>
      </c>
      <c r="AO21" s="19">
        <f t="shared" ref="AO21" si="337">AO22-AN22</f>
        <v>0</v>
      </c>
      <c r="AP21" s="19">
        <f t="shared" ref="AP21" si="338">AP22-AO22</f>
        <v>0</v>
      </c>
      <c r="AQ21" s="19">
        <f t="shared" ref="AQ21" si="339">AQ22-AP22</f>
        <v>0</v>
      </c>
      <c r="AR21" s="19">
        <f t="shared" ref="AR21" si="340">AR22-AQ22</f>
        <v>0</v>
      </c>
      <c r="AS21" s="19">
        <f t="shared" ref="AS21" si="341">AS22-AR22</f>
        <v>0</v>
      </c>
      <c r="AT21" s="19">
        <f t="shared" ref="AT21" si="342">AT22-AS22</f>
        <v>0</v>
      </c>
      <c r="AU21" s="19">
        <f t="shared" ref="AU21" si="343">AU22-AT22</f>
        <v>0</v>
      </c>
      <c r="AV21" s="19">
        <f t="shared" ref="AV21" si="344">AV22-AU22</f>
        <v>0</v>
      </c>
      <c r="AW21" s="19">
        <f t="shared" ref="AW21" si="345">AW22-AV22</f>
        <v>0</v>
      </c>
      <c r="AX21" s="19">
        <f t="shared" ref="AX21" si="346">AX22-AW22</f>
        <v>0</v>
      </c>
      <c r="AY21" s="19">
        <f t="shared" ref="AY21" si="347">AY22-AX22</f>
        <v>0</v>
      </c>
      <c r="AZ21" s="19">
        <f t="shared" ref="AZ21" si="348">AZ22-AY22</f>
        <v>0</v>
      </c>
      <c r="BA21" s="19">
        <f t="shared" ref="BA21" si="349">BA22-AZ22</f>
        <v>0</v>
      </c>
      <c r="BB21" s="19">
        <f t="shared" ref="BB21" si="350">BB22-BA22</f>
        <v>0</v>
      </c>
      <c r="BC21" s="19">
        <f t="shared" ref="BC21" si="351">BC22-BB22</f>
        <v>0</v>
      </c>
      <c r="BD21" s="19">
        <f t="shared" ref="BD21" si="352">BD22-BC22</f>
        <v>0</v>
      </c>
    </row>
    <row r="22" spans="2:56">
      <c r="B22" s="700" t="s">
        <v>871</v>
      </c>
      <c r="C22" s="19">
        <v>3103.98</v>
      </c>
      <c r="D22" s="700" t="s">
        <v>858</v>
      </c>
      <c r="E22" s="19">
        <v>43.76</v>
      </c>
      <c r="F22" s="19">
        <v>149.88</v>
      </c>
      <c r="G22" s="19">
        <v>312.85000000000002</v>
      </c>
      <c r="H22" s="19">
        <v>689.09</v>
      </c>
      <c r="I22" s="19">
        <v>1163.68</v>
      </c>
      <c r="J22" s="19">
        <v>1620.49</v>
      </c>
      <c r="K22" s="19">
        <v>2156.4299999999998</v>
      </c>
      <c r="L22" s="19">
        <v>2514.88</v>
      </c>
      <c r="M22" s="19">
        <v>2750.23</v>
      </c>
      <c r="N22" s="19">
        <v>2879.05</v>
      </c>
      <c r="O22" s="19">
        <v>2923.01</v>
      </c>
      <c r="P22" s="19">
        <v>2988.45</v>
      </c>
      <c r="Q22" s="19">
        <v>3050.81</v>
      </c>
      <c r="R22" s="19">
        <v>3091.71</v>
      </c>
      <c r="S22" s="19">
        <v>3099.07</v>
      </c>
      <c r="T22" s="19">
        <v>3103.98</v>
      </c>
      <c r="U22" s="19">
        <v>3103.98</v>
      </c>
      <c r="V22" s="19">
        <v>3103.98</v>
      </c>
      <c r="W22" s="19">
        <v>3103.98</v>
      </c>
      <c r="X22" s="19">
        <v>3103.98</v>
      </c>
      <c r="Y22" s="19">
        <v>3103.98</v>
      </c>
      <c r="Z22" s="19">
        <v>3103.98</v>
      </c>
      <c r="AA22" s="19">
        <v>3103.98</v>
      </c>
      <c r="AB22" s="19">
        <v>3103.98</v>
      </c>
      <c r="AC22" s="19">
        <v>3103.98</v>
      </c>
      <c r="AD22" s="19">
        <v>3103.98</v>
      </c>
      <c r="AE22" s="19">
        <v>3103.98</v>
      </c>
      <c r="AF22" s="19">
        <v>3103.98</v>
      </c>
      <c r="AG22" s="19">
        <v>3103.98</v>
      </c>
      <c r="AH22" s="19">
        <v>3103.98</v>
      </c>
      <c r="AI22" s="19">
        <v>3103.98</v>
      </c>
      <c r="AJ22" s="19">
        <v>3103.98</v>
      </c>
      <c r="AK22" s="19">
        <v>3103.98</v>
      </c>
      <c r="AL22" s="19">
        <v>3103.98</v>
      </c>
      <c r="AM22" s="19">
        <v>3103.98</v>
      </c>
      <c r="AN22" s="19">
        <v>3103.98</v>
      </c>
      <c r="AO22" s="19">
        <v>3103.98</v>
      </c>
      <c r="AP22" s="19">
        <v>3103.98</v>
      </c>
      <c r="AQ22" s="19">
        <v>3103.98</v>
      </c>
      <c r="AR22" s="19">
        <v>3103.98</v>
      </c>
      <c r="AS22" s="19">
        <v>3103.98</v>
      </c>
      <c r="AT22" s="19">
        <v>3103.98</v>
      </c>
      <c r="AU22" s="19">
        <v>3103.98</v>
      </c>
      <c r="AV22" s="19">
        <v>3103.98</v>
      </c>
      <c r="AW22" s="19">
        <v>3103.98</v>
      </c>
      <c r="AX22" s="19">
        <v>3103.98</v>
      </c>
      <c r="AY22" s="19">
        <v>3103.98</v>
      </c>
      <c r="AZ22" s="19">
        <v>3103.98</v>
      </c>
      <c r="BA22" s="19">
        <v>3103.98</v>
      </c>
      <c r="BB22" s="19">
        <v>3103.98</v>
      </c>
      <c r="BC22" s="19">
        <v>3103.98</v>
      </c>
      <c r="BD22" s="19">
        <v>3103.98</v>
      </c>
    </row>
    <row r="23" spans="2:56">
      <c r="B23" s="700" t="s">
        <v>872</v>
      </c>
      <c r="C23" s="19">
        <v>11205.47</v>
      </c>
      <c r="D23" s="700" t="s">
        <v>856</v>
      </c>
      <c r="E23" s="19">
        <f>E24</f>
        <v>0</v>
      </c>
      <c r="F23" s="19">
        <f>F24-E24</f>
        <v>0</v>
      </c>
      <c r="G23" s="19">
        <f t="shared" ref="G23" si="353">G24-F24</f>
        <v>0</v>
      </c>
      <c r="H23" s="19">
        <f t="shared" ref="H23" si="354">H24-G24</f>
        <v>27</v>
      </c>
      <c r="I23" s="19">
        <f t="shared" ref="I23" si="355">I24-H24</f>
        <v>64.319999999999993</v>
      </c>
      <c r="J23" s="19">
        <f t="shared" ref="J23" si="356">J24-I24</f>
        <v>66.710000000000008</v>
      </c>
      <c r="K23" s="19">
        <f t="shared" ref="K23" si="357">K24-J24</f>
        <v>91.53</v>
      </c>
      <c r="L23" s="19">
        <f t="shared" ref="L23" si="358">L24-K24</f>
        <v>20.04000000000002</v>
      </c>
      <c r="M23" s="19">
        <f t="shared" ref="M23" si="359">M24-L24</f>
        <v>9.42999999999995</v>
      </c>
      <c r="N23" s="19">
        <f t="shared" ref="N23" si="360">N24-M24</f>
        <v>27.700000000000045</v>
      </c>
      <c r="O23" s="19">
        <f t="shared" ref="O23" si="361">O24-N24</f>
        <v>9.4399999999999977</v>
      </c>
      <c r="P23" s="19">
        <f t="shared" ref="P23" si="362">P24-O24</f>
        <v>21.609999999999957</v>
      </c>
      <c r="Q23" s="19">
        <f t="shared" ref="Q23" si="363">Q24-P24</f>
        <v>88.37</v>
      </c>
      <c r="R23" s="19">
        <f t="shared" ref="R23" si="364">R24-Q24</f>
        <v>89.409999999999968</v>
      </c>
      <c r="S23" s="19">
        <f t="shared" ref="S23" si="365">S24-R24</f>
        <v>66.830000000000041</v>
      </c>
      <c r="T23" s="19">
        <f t="shared" ref="T23" si="366">T24-S24</f>
        <v>81.930000000000064</v>
      </c>
      <c r="U23" s="19">
        <f t="shared" ref="U23" si="367">U24-T24</f>
        <v>74.899999999999977</v>
      </c>
      <c r="V23" s="19">
        <f t="shared" ref="V23" si="368">V24-U24</f>
        <v>271.14</v>
      </c>
      <c r="W23" s="19">
        <f t="shared" ref="W23" si="369">W24-V24</f>
        <v>277.2299999999999</v>
      </c>
      <c r="X23" s="19">
        <f t="shared" ref="X23" si="370">X24-W24</f>
        <v>326.71000000000004</v>
      </c>
      <c r="Y23" s="19">
        <f t="shared" ref="Y23" si="371">Y24-X24</f>
        <v>310.29999999999995</v>
      </c>
      <c r="Z23" s="19">
        <f t="shared" ref="Z23" si="372">Z24-Y24</f>
        <v>403.41000000000031</v>
      </c>
      <c r="AA23" s="19">
        <f t="shared" ref="AA23" si="373">AA24-Z24</f>
        <v>291.20999999999958</v>
      </c>
      <c r="AB23" s="19">
        <f t="shared" ref="AB23" si="374">AB24-AA24</f>
        <v>104.20000000000027</v>
      </c>
      <c r="AC23" s="19">
        <f t="shared" ref="AC23" si="375">AC24-AB24</f>
        <v>662.63000000000011</v>
      </c>
      <c r="AD23" s="19">
        <f t="shared" ref="AD23" si="376">AD24-AC24</f>
        <v>319.59999999999991</v>
      </c>
      <c r="AE23" s="19">
        <f t="shared" ref="AE23" si="377">AE24-AD24</f>
        <v>547.20000000000027</v>
      </c>
      <c r="AF23" s="19">
        <f t="shared" ref="AF23" si="378">AF24-AE24</f>
        <v>771.27999999999975</v>
      </c>
      <c r="AG23" s="19">
        <f t="shared" ref="AG23" si="379">AG24-AF24</f>
        <v>331.39999999999964</v>
      </c>
      <c r="AH23" s="19">
        <f t="shared" ref="AH23" si="380">AH24-AG24</f>
        <v>421.68000000000029</v>
      </c>
      <c r="AI23" s="19">
        <f t="shared" ref="AI23" si="381">AI24-AH24</f>
        <v>345.8100000000004</v>
      </c>
      <c r="AJ23" s="19">
        <f t="shared" ref="AJ23" si="382">AJ24-AI24</f>
        <v>1030.6799999999994</v>
      </c>
      <c r="AK23" s="19">
        <f t="shared" ref="AK23" si="383">AK24-AJ24</f>
        <v>334.10000000000036</v>
      </c>
      <c r="AL23" s="19">
        <f t="shared" ref="AL23" si="384">AL24-AK24</f>
        <v>400.61999999999989</v>
      </c>
      <c r="AM23" s="19">
        <f t="shared" ref="AM23" si="385">AM24-AL24</f>
        <v>449.89999999999964</v>
      </c>
      <c r="AN23" s="19">
        <f t="shared" ref="AN23" si="386">AN24-AM24</f>
        <v>1406.8099999999995</v>
      </c>
      <c r="AO23" s="19">
        <f t="shared" ref="AO23" si="387">AO24-AN24</f>
        <v>595.4900000000016</v>
      </c>
      <c r="AP23" s="19">
        <f t="shared" ref="AP23" si="388">AP24-AO24</f>
        <v>864.84999999999854</v>
      </c>
      <c r="AQ23" s="19">
        <f t="shared" ref="AQ23" si="389">AQ24-AP24</f>
        <v>0</v>
      </c>
      <c r="AR23" s="19">
        <f t="shared" ref="AR23" si="390">AR24-AQ24</f>
        <v>0</v>
      </c>
      <c r="AS23" s="19">
        <f t="shared" ref="AS23" si="391">AS24-AR24</f>
        <v>0</v>
      </c>
      <c r="AT23" s="19">
        <f t="shared" ref="AT23" si="392">AT24-AS24</f>
        <v>0</v>
      </c>
      <c r="AU23" s="19">
        <f t="shared" ref="AU23" si="393">AU24-AT24</f>
        <v>0</v>
      </c>
      <c r="AV23" s="19">
        <f t="shared" ref="AV23" si="394">AV24-AU24</f>
        <v>0</v>
      </c>
      <c r="AW23" s="19">
        <f t="shared" ref="AW23" si="395">AW24-AV24</f>
        <v>0</v>
      </c>
      <c r="AX23" s="19">
        <f t="shared" ref="AX23" si="396">AX24-AW24</f>
        <v>0</v>
      </c>
      <c r="AY23" s="19">
        <f t="shared" ref="AY23" si="397">AY24-AX24</f>
        <v>0</v>
      </c>
      <c r="AZ23" s="19">
        <f t="shared" ref="AZ23" si="398">AZ24-AY24</f>
        <v>0</v>
      </c>
      <c r="BA23" s="19">
        <f t="shared" ref="BA23" si="399">BA24-AZ24</f>
        <v>0</v>
      </c>
      <c r="BB23" s="19">
        <f t="shared" ref="BB23" si="400">BB24-BA24</f>
        <v>0</v>
      </c>
      <c r="BC23" s="19">
        <f t="shared" ref="BC23" si="401">BC24-BB24</f>
        <v>0</v>
      </c>
      <c r="BD23" s="19">
        <f t="shared" ref="BD23" si="402">BD24-BC24</f>
        <v>0</v>
      </c>
    </row>
    <row r="24" spans="2:56">
      <c r="B24" s="700" t="s">
        <v>872</v>
      </c>
      <c r="C24" s="19">
        <v>11205.47</v>
      </c>
      <c r="D24" s="700" t="s">
        <v>858</v>
      </c>
      <c r="H24" s="19">
        <v>27</v>
      </c>
      <c r="I24" s="19">
        <v>91.32</v>
      </c>
      <c r="J24" s="19">
        <v>158.03</v>
      </c>
      <c r="K24" s="19">
        <v>249.56</v>
      </c>
      <c r="L24" s="19">
        <v>269.60000000000002</v>
      </c>
      <c r="M24" s="19">
        <v>279.02999999999997</v>
      </c>
      <c r="N24" s="19">
        <v>306.73</v>
      </c>
      <c r="O24" s="19">
        <v>316.17</v>
      </c>
      <c r="P24" s="19">
        <v>337.78</v>
      </c>
      <c r="Q24" s="19">
        <v>426.15</v>
      </c>
      <c r="R24" s="19">
        <v>515.55999999999995</v>
      </c>
      <c r="S24" s="19">
        <v>582.39</v>
      </c>
      <c r="T24" s="19">
        <v>664.32</v>
      </c>
      <c r="U24" s="19">
        <v>739.22</v>
      </c>
      <c r="V24" s="19">
        <v>1010.36</v>
      </c>
      <c r="W24" s="19">
        <v>1287.5899999999999</v>
      </c>
      <c r="X24" s="19">
        <v>1614.3</v>
      </c>
      <c r="Y24" s="19">
        <v>1924.6</v>
      </c>
      <c r="Z24" s="19">
        <v>2328.0100000000002</v>
      </c>
      <c r="AA24" s="19">
        <v>2619.2199999999998</v>
      </c>
      <c r="AB24" s="19">
        <v>2723.42</v>
      </c>
      <c r="AC24" s="19">
        <v>3386.05</v>
      </c>
      <c r="AD24" s="19">
        <v>3705.65</v>
      </c>
      <c r="AE24" s="19">
        <v>4252.8500000000004</v>
      </c>
      <c r="AF24" s="19">
        <v>5024.13</v>
      </c>
      <c r="AG24" s="19">
        <v>5355.53</v>
      </c>
      <c r="AH24" s="19">
        <v>5777.21</v>
      </c>
      <c r="AI24" s="19">
        <v>6123.02</v>
      </c>
      <c r="AJ24" s="19">
        <v>7153.7</v>
      </c>
      <c r="AK24" s="19">
        <v>7487.8</v>
      </c>
      <c r="AL24" s="19">
        <v>7888.42</v>
      </c>
      <c r="AM24" s="19">
        <v>8338.32</v>
      </c>
      <c r="AN24" s="19">
        <v>9745.1299999999992</v>
      </c>
      <c r="AO24" s="19">
        <v>10340.620000000001</v>
      </c>
      <c r="AP24" s="19">
        <v>11205.47</v>
      </c>
      <c r="AQ24" s="19">
        <v>11205.47</v>
      </c>
      <c r="AR24" s="19">
        <v>11205.47</v>
      </c>
      <c r="AS24" s="19">
        <v>11205.47</v>
      </c>
      <c r="AT24" s="19">
        <v>11205.47</v>
      </c>
      <c r="AU24" s="19">
        <v>11205.47</v>
      </c>
      <c r="AV24" s="19">
        <v>11205.47</v>
      </c>
      <c r="AW24" s="19">
        <v>11205.47</v>
      </c>
      <c r="AX24" s="19">
        <v>11205.47</v>
      </c>
      <c r="AY24" s="19">
        <v>11205.47</v>
      </c>
      <c r="AZ24" s="19">
        <v>11205.47</v>
      </c>
      <c r="BA24" s="19">
        <v>11205.47</v>
      </c>
      <c r="BB24" s="19">
        <v>11205.47</v>
      </c>
      <c r="BC24" s="19">
        <v>11205.47</v>
      </c>
      <c r="BD24" s="19">
        <v>11205.47</v>
      </c>
    </row>
    <row r="25" spans="2:56">
      <c r="B25" s="700" t="s">
        <v>873</v>
      </c>
      <c r="C25" s="19">
        <v>72039</v>
      </c>
      <c r="D25" s="700" t="s">
        <v>856</v>
      </c>
      <c r="E25" s="19">
        <f>E26</f>
        <v>0</v>
      </c>
      <c r="F25" s="19">
        <f>F26-E26</f>
        <v>0</v>
      </c>
      <c r="G25" s="19">
        <f t="shared" ref="G25" si="403">G26-F26</f>
        <v>0</v>
      </c>
      <c r="H25" s="19">
        <f t="shared" ref="H25" si="404">H26-G26</f>
        <v>0</v>
      </c>
      <c r="I25" s="19">
        <f t="shared" ref="I25" si="405">I26-H26</f>
        <v>0</v>
      </c>
      <c r="J25" s="19">
        <f t="shared" ref="J25" si="406">J26-I26</f>
        <v>0</v>
      </c>
      <c r="K25" s="19">
        <f t="shared" ref="K25" si="407">K26-J26</f>
        <v>0</v>
      </c>
      <c r="L25" s="19">
        <f t="shared" ref="L25" si="408">L26-K26</f>
        <v>192</v>
      </c>
      <c r="M25" s="19">
        <f t="shared" ref="M25" si="409">M26-L26</f>
        <v>464</v>
      </c>
      <c r="N25" s="19">
        <f t="shared" ref="N25" si="410">N26-M26</f>
        <v>540</v>
      </c>
      <c r="O25" s="19">
        <f t="shared" ref="O25" si="411">O26-N26</f>
        <v>475</v>
      </c>
      <c r="P25" s="19">
        <f t="shared" ref="P25" si="412">P26-O26</f>
        <v>345</v>
      </c>
      <c r="Q25" s="19">
        <f t="shared" ref="Q25" si="413">Q26-P26</f>
        <v>181.71000000000004</v>
      </c>
      <c r="R25" s="19">
        <f t="shared" ref="R25" si="414">R26-Q26</f>
        <v>226.28999999999996</v>
      </c>
      <c r="S25" s="19">
        <f t="shared" ref="S25" si="415">S26-R26</f>
        <v>202</v>
      </c>
      <c r="T25" s="19">
        <f t="shared" ref="T25" si="416">T26-S26</f>
        <v>264</v>
      </c>
      <c r="U25" s="19">
        <f t="shared" ref="U25" si="417">U26-T26</f>
        <v>508.27</v>
      </c>
      <c r="V25" s="19">
        <f t="shared" ref="V25" si="418">V26-U26</f>
        <v>972.79999999999973</v>
      </c>
      <c r="W25" s="19">
        <f t="shared" ref="W25" si="419">W26-V26</f>
        <v>476.93000000000029</v>
      </c>
      <c r="X25" s="19">
        <f t="shared" ref="X25" si="420">X26-W26</f>
        <v>507</v>
      </c>
      <c r="Y25" s="19">
        <f t="shared" ref="Y25" si="421">Y26-X26</f>
        <v>1227</v>
      </c>
      <c r="Z25" s="19">
        <f t="shared" ref="Z25" si="422">Z26-Y26</f>
        <v>2020</v>
      </c>
      <c r="AA25" s="19">
        <f t="shared" ref="AA25" si="423">AA26-Z26</f>
        <v>2020</v>
      </c>
      <c r="AB25" s="19">
        <f t="shared" ref="AB25" si="424">AB26-AA26</f>
        <v>582.5</v>
      </c>
      <c r="AC25" s="19">
        <f t="shared" ref="AC25" si="425">AC26-AB26</f>
        <v>1747.5</v>
      </c>
      <c r="AD25" s="19">
        <f t="shared" ref="AD25" si="426">AD26-AC26</f>
        <v>490.79999999999927</v>
      </c>
      <c r="AE25" s="19">
        <f t="shared" ref="AE25" si="427">AE26-AD26</f>
        <v>519.20000000000073</v>
      </c>
      <c r="AF25" s="19">
        <f t="shared" ref="AF25" si="428">AF26-AE26</f>
        <v>768</v>
      </c>
      <c r="AG25" s="19">
        <f t="shared" ref="AG25" si="429">AG26-AF26</f>
        <v>4442</v>
      </c>
      <c r="AH25" s="19">
        <f t="shared" ref="AH25" si="430">AH26-AG26</f>
        <v>6010</v>
      </c>
      <c r="AI25" s="19">
        <f t="shared" ref="AI25" si="431">AI26-AH26</f>
        <v>4642.7400000000016</v>
      </c>
      <c r="AJ25" s="19">
        <f t="shared" ref="AJ25" si="432">AJ26-AI26</f>
        <v>3777.4500000000007</v>
      </c>
      <c r="AK25" s="19">
        <f t="shared" ref="AK25" si="433">AK26-AJ26</f>
        <v>1030.4799999999959</v>
      </c>
      <c r="AL25" s="19">
        <f t="shared" ref="AL25" si="434">AL26-AK26</f>
        <v>673.33000000000175</v>
      </c>
      <c r="AM25" s="19">
        <f t="shared" ref="AM25" si="435">AM26-AL26</f>
        <v>804</v>
      </c>
      <c r="AN25" s="19">
        <f t="shared" ref="AN25" si="436">AN26-AM26</f>
        <v>931.5</v>
      </c>
      <c r="AO25" s="19">
        <f t="shared" ref="AO25" si="437">AO26-AN26</f>
        <v>1483.5</v>
      </c>
      <c r="AP25" s="19">
        <f t="shared" ref="AP25" si="438">AP26-AO26</f>
        <v>1882.1999999999971</v>
      </c>
      <c r="AQ25" s="19">
        <f t="shared" ref="AQ25" si="439">AQ26-AP26</f>
        <v>7366.2000000000044</v>
      </c>
      <c r="AR25" s="19">
        <f t="shared" ref="AR25" si="440">AR26-AQ26</f>
        <v>5833.5499999999956</v>
      </c>
      <c r="AS25" s="19">
        <f t="shared" ref="AS25" si="441">AS26-AR26</f>
        <v>2603.7200000000012</v>
      </c>
      <c r="AT25" s="19">
        <f t="shared" ref="AT25" si="442">AT26-AS26</f>
        <v>3487.3300000000017</v>
      </c>
      <c r="AU25" s="19">
        <f t="shared" ref="AU25" si="443">AU26-AT26</f>
        <v>4856.1699999999983</v>
      </c>
      <c r="AV25" s="19">
        <f t="shared" ref="AV25" si="444">AV26-AU26</f>
        <v>3831.1600000000035</v>
      </c>
      <c r="AW25" s="19">
        <f t="shared" ref="AW25" si="445">AW26-AV26</f>
        <v>1364.6699999999983</v>
      </c>
      <c r="AX25" s="19">
        <f t="shared" ref="AX25" si="446">AX26-AW26</f>
        <v>1326.5</v>
      </c>
      <c r="AY25" s="19">
        <f t="shared" ref="AY25" si="447">AY26-AX26</f>
        <v>825</v>
      </c>
      <c r="AZ25" s="19">
        <f t="shared" ref="AZ25" si="448">AZ26-AY26</f>
        <v>137.5</v>
      </c>
      <c r="BA25" s="19">
        <f t="shared" ref="BA25" si="449">BA26-AZ26</f>
        <v>0</v>
      </c>
      <c r="BB25" s="19">
        <f t="shared" ref="BB25" si="450">BB26-BA26</f>
        <v>0</v>
      </c>
      <c r="BC25" s="19">
        <f t="shared" ref="BC25" si="451">BC26-BB26</f>
        <v>0</v>
      </c>
      <c r="BD25" s="19">
        <f t="shared" ref="BD25" si="452">BD26-BC26</f>
        <v>0</v>
      </c>
    </row>
    <row r="26" spans="2:56">
      <c r="B26" s="700" t="s">
        <v>873</v>
      </c>
      <c r="C26" s="19">
        <v>72039</v>
      </c>
      <c r="D26" s="700" t="s">
        <v>858</v>
      </c>
      <c r="L26" s="19">
        <v>192</v>
      </c>
      <c r="M26" s="19">
        <v>656</v>
      </c>
      <c r="N26" s="19">
        <v>1196</v>
      </c>
      <c r="O26" s="19">
        <v>1671</v>
      </c>
      <c r="P26" s="19">
        <v>2016</v>
      </c>
      <c r="Q26" s="19">
        <v>2197.71</v>
      </c>
      <c r="R26" s="19">
        <v>2424</v>
      </c>
      <c r="S26" s="19">
        <v>2626</v>
      </c>
      <c r="T26" s="19">
        <v>2890</v>
      </c>
      <c r="U26" s="19">
        <v>3398.27</v>
      </c>
      <c r="V26" s="19">
        <v>4371.07</v>
      </c>
      <c r="W26" s="19">
        <v>4848</v>
      </c>
      <c r="X26" s="19">
        <v>5355</v>
      </c>
      <c r="Y26" s="19">
        <v>6582</v>
      </c>
      <c r="Z26" s="19">
        <v>8602</v>
      </c>
      <c r="AA26" s="19">
        <v>10622</v>
      </c>
      <c r="AB26" s="19">
        <v>11204.5</v>
      </c>
      <c r="AC26" s="19">
        <v>12952</v>
      </c>
      <c r="AD26" s="19">
        <v>13442.8</v>
      </c>
      <c r="AE26" s="19">
        <v>13962</v>
      </c>
      <c r="AF26" s="19">
        <v>14730</v>
      </c>
      <c r="AG26" s="19">
        <v>19172</v>
      </c>
      <c r="AH26" s="19">
        <v>25182</v>
      </c>
      <c r="AI26" s="19">
        <v>29824.74</v>
      </c>
      <c r="AJ26" s="19">
        <v>33602.19</v>
      </c>
      <c r="AK26" s="19">
        <v>34632.67</v>
      </c>
      <c r="AL26" s="19">
        <v>35306</v>
      </c>
      <c r="AM26" s="19">
        <v>36110</v>
      </c>
      <c r="AN26" s="19">
        <v>37041.5</v>
      </c>
      <c r="AO26" s="19">
        <v>38525</v>
      </c>
      <c r="AP26" s="19">
        <v>40407.199999999997</v>
      </c>
      <c r="AQ26" s="19">
        <v>47773.4</v>
      </c>
      <c r="AR26" s="19">
        <v>53606.95</v>
      </c>
      <c r="AS26" s="19">
        <v>56210.67</v>
      </c>
      <c r="AT26" s="19">
        <v>59698</v>
      </c>
      <c r="AU26" s="19">
        <v>64554.17</v>
      </c>
      <c r="AV26" s="19">
        <v>68385.33</v>
      </c>
      <c r="AW26" s="19">
        <v>69750</v>
      </c>
      <c r="AX26" s="19">
        <v>71076.5</v>
      </c>
      <c r="AY26" s="19">
        <v>71901.5</v>
      </c>
      <c r="AZ26" s="19">
        <v>72039</v>
      </c>
      <c r="BA26" s="19">
        <v>72039</v>
      </c>
      <c r="BB26" s="19">
        <v>72039</v>
      </c>
      <c r="BC26" s="19">
        <v>72039</v>
      </c>
      <c r="BD26" s="19">
        <v>72039</v>
      </c>
    </row>
    <row r="27" spans="2:56">
      <c r="B27" s="700" t="s">
        <v>862</v>
      </c>
      <c r="C27" s="19">
        <v>19120.97</v>
      </c>
      <c r="D27" s="700" t="s">
        <v>856</v>
      </c>
      <c r="E27" s="19">
        <f>E28</f>
        <v>29.44</v>
      </c>
      <c r="F27" s="19">
        <f>F28-E28</f>
        <v>60.94</v>
      </c>
      <c r="G27" s="19">
        <f t="shared" ref="G27" si="453">G28-F28</f>
        <v>70.34</v>
      </c>
      <c r="H27" s="19">
        <f t="shared" ref="H27" si="454">H28-G28</f>
        <v>158.66999999999999</v>
      </c>
      <c r="I27" s="19">
        <f t="shared" ref="I27" si="455">I28-H28</f>
        <v>149.48000000000002</v>
      </c>
      <c r="J27" s="19">
        <f t="shared" ref="J27" si="456">J28-I28</f>
        <v>116.96000000000004</v>
      </c>
      <c r="K27" s="19">
        <f t="shared" ref="K27" si="457">K28-J28</f>
        <v>123.29999999999995</v>
      </c>
      <c r="L27" s="19">
        <f t="shared" ref="L27" si="458">L28-K28</f>
        <v>69.92999999999995</v>
      </c>
      <c r="M27" s="19">
        <f t="shared" ref="M27" si="459">M28-L28</f>
        <v>33.130000000000109</v>
      </c>
      <c r="N27" s="19">
        <f t="shared" ref="N27" si="460">N28-M28</f>
        <v>140.07999999999993</v>
      </c>
      <c r="O27" s="19">
        <f t="shared" ref="O27" si="461">O28-N28</f>
        <v>324</v>
      </c>
      <c r="P27" s="19">
        <f t="shared" ref="P27" si="462">P28-O28</f>
        <v>192</v>
      </c>
      <c r="Q27" s="19">
        <f t="shared" ref="Q27" si="463">Q28-P28</f>
        <v>299.74</v>
      </c>
      <c r="R27" s="19">
        <f t="shared" ref="R27" si="464">R28-Q28</f>
        <v>286.47999999999979</v>
      </c>
      <c r="S27" s="19">
        <f t="shared" ref="S27" si="465">S28-R28</f>
        <v>142.57000000000016</v>
      </c>
      <c r="T27" s="19">
        <f t="shared" ref="T27" si="466">T28-S28</f>
        <v>335.13999999999987</v>
      </c>
      <c r="U27" s="19">
        <f t="shared" ref="U27" si="467">U28-T28</f>
        <v>323.5600000000004</v>
      </c>
      <c r="V27" s="19">
        <f t="shared" ref="V27" si="468">V28-U28</f>
        <v>258.28999999999996</v>
      </c>
      <c r="W27" s="19">
        <f t="shared" ref="W27" si="469">W28-V28</f>
        <v>348.48999999999978</v>
      </c>
      <c r="X27" s="19">
        <f t="shared" ref="X27" si="470">X28-W28</f>
        <v>290.49000000000024</v>
      </c>
      <c r="Y27" s="19">
        <f t="shared" ref="Y27" si="471">Y28-X28</f>
        <v>712.74000000000024</v>
      </c>
      <c r="Z27" s="19">
        <f t="shared" ref="Z27" si="472">Z28-Y28</f>
        <v>369.64999999999964</v>
      </c>
      <c r="AA27" s="19">
        <f t="shared" ref="AA27" si="473">AA28-Z28</f>
        <v>568</v>
      </c>
      <c r="AB27" s="19">
        <f t="shared" ref="AB27" si="474">AB28-AA28</f>
        <v>179.57999999999993</v>
      </c>
      <c r="AC27" s="19">
        <f t="shared" ref="AC27" si="475">AC28-AB28</f>
        <v>1101.08</v>
      </c>
      <c r="AD27" s="19">
        <f t="shared" ref="AD27" si="476">AD28-AC28</f>
        <v>70.190000000000509</v>
      </c>
      <c r="AE27" s="19">
        <f t="shared" ref="AE27" si="477">AE28-AD28</f>
        <v>941.06999999999971</v>
      </c>
      <c r="AF27" s="19">
        <f t="shared" ref="AF27" si="478">AF28-AE28</f>
        <v>1241.0300000000007</v>
      </c>
      <c r="AG27" s="19">
        <f t="shared" ref="AG27" si="479">AG28-AF28</f>
        <v>1562.4599999999991</v>
      </c>
      <c r="AH27" s="19">
        <f t="shared" ref="AH27" si="480">AH28-AG28</f>
        <v>1292.9899999999998</v>
      </c>
      <c r="AI27" s="19">
        <f t="shared" ref="AI27" si="481">AI28-AH28</f>
        <v>2010.9500000000007</v>
      </c>
      <c r="AJ27" s="19">
        <f t="shared" ref="AJ27" si="482">AJ28-AI28</f>
        <v>1311.1999999999989</v>
      </c>
      <c r="AK27" s="19">
        <f t="shared" ref="AK27" si="483">AK28-AJ28</f>
        <v>1287.4600000000009</v>
      </c>
      <c r="AL27" s="19">
        <f t="shared" ref="AL27" si="484">AL28-AK28</f>
        <v>902.04000000000087</v>
      </c>
      <c r="AM27" s="19">
        <f t="shared" ref="AM27" si="485">AM28-AL28</f>
        <v>28.180000000000291</v>
      </c>
      <c r="AN27" s="19">
        <f t="shared" ref="AN27" si="486">AN28-AM28</f>
        <v>28.18999999999869</v>
      </c>
      <c r="AO27" s="19">
        <f t="shared" ref="AO27" si="487">AO28-AN28</f>
        <v>467.13000000000102</v>
      </c>
      <c r="AP27" s="19">
        <f t="shared" ref="AP27" si="488">AP28-AO28</f>
        <v>1294</v>
      </c>
      <c r="AQ27" s="19">
        <f t="shared" ref="AQ27" si="489">AQ28-AP28</f>
        <v>0</v>
      </c>
      <c r="AR27" s="19">
        <f t="shared" ref="AR27" si="490">AR28-AQ28</f>
        <v>0</v>
      </c>
      <c r="AS27" s="19">
        <f t="shared" ref="AS27" si="491">AS28-AR28</f>
        <v>0</v>
      </c>
      <c r="AT27" s="19">
        <f t="shared" ref="AT27" si="492">AT28-AS28</f>
        <v>0</v>
      </c>
      <c r="AU27" s="19">
        <f t="shared" ref="AU27" si="493">AU28-AT28</f>
        <v>0</v>
      </c>
      <c r="AV27" s="19">
        <f t="shared" ref="AV27" si="494">AV28-AU28</f>
        <v>0</v>
      </c>
      <c r="AW27" s="19">
        <f t="shared" ref="AW27" si="495">AW28-AV28</f>
        <v>0</v>
      </c>
      <c r="AX27" s="19">
        <f t="shared" ref="AX27" si="496">AX28-AW28</f>
        <v>0</v>
      </c>
      <c r="AY27" s="19">
        <f t="shared" ref="AY27" si="497">AY28-AX28</f>
        <v>0</v>
      </c>
      <c r="AZ27" s="19">
        <f t="shared" ref="AZ27" si="498">AZ28-AY28</f>
        <v>0</v>
      </c>
      <c r="BA27" s="19">
        <f t="shared" ref="BA27" si="499">BA28-AZ28</f>
        <v>0</v>
      </c>
      <c r="BB27" s="19">
        <f t="shared" ref="BB27" si="500">BB28-BA28</f>
        <v>0</v>
      </c>
      <c r="BC27" s="19">
        <f t="shared" ref="BC27" si="501">BC28-BB28</f>
        <v>0</v>
      </c>
      <c r="BD27" s="19">
        <f t="shared" ref="BD27" si="502">BD28-BC28</f>
        <v>0</v>
      </c>
    </row>
    <row r="28" spans="2:56">
      <c r="B28" s="700" t="s">
        <v>862</v>
      </c>
      <c r="C28" s="19">
        <v>19120.97</v>
      </c>
      <c r="D28" s="700" t="s">
        <v>858</v>
      </c>
      <c r="E28" s="19">
        <v>29.44</v>
      </c>
      <c r="F28" s="19">
        <v>90.38</v>
      </c>
      <c r="G28" s="19">
        <v>160.72</v>
      </c>
      <c r="H28" s="19">
        <v>319.39</v>
      </c>
      <c r="I28" s="19">
        <v>468.87</v>
      </c>
      <c r="J28" s="19">
        <v>585.83000000000004</v>
      </c>
      <c r="K28" s="19">
        <v>709.13</v>
      </c>
      <c r="L28" s="19">
        <v>779.06</v>
      </c>
      <c r="M28" s="19">
        <v>812.19</v>
      </c>
      <c r="N28" s="19">
        <v>952.27</v>
      </c>
      <c r="O28" s="19">
        <v>1276.27</v>
      </c>
      <c r="P28" s="19">
        <v>1468.27</v>
      </c>
      <c r="Q28" s="19">
        <v>1768.01</v>
      </c>
      <c r="R28" s="19">
        <v>2054.4899999999998</v>
      </c>
      <c r="S28" s="19">
        <v>2197.06</v>
      </c>
      <c r="T28" s="19">
        <v>2532.1999999999998</v>
      </c>
      <c r="U28" s="19">
        <v>2855.76</v>
      </c>
      <c r="V28" s="19">
        <v>3114.05</v>
      </c>
      <c r="W28" s="19">
        <v>3462.54</v>
      </c>
      <c r="X28" s="19">
        <v>3753.03</v>
      </c>
      <c r="Y28" s="19">
        <v>4465.7700000000004</v>
      </c>
      <c r="Z28" s="19">
        <v>4835.42</v>
      </c>
      <c r="AA28" s="19">
        <v>5403.42</v>
      </c>
      <c r="AB28" s="19">
        <v>5583</v>
      </c>
      <c r="AC28" s="19">
        <v>6684.08</v>
      </c>
      <c r="AD28" s="19">
        <v>6754.27</v>
      </c>
      <c r="AE28" s="19">
        <v>7695.34</v>
      </c>
      <c r="AF28" s="19">
        <v>8936.3700000000008</v>
      </c>
      <c r="AG28" s="19">
        <v>10498.83</v>
      </c>
      <c r="AH28" s="19">
        <v>11791.82</v>
      </c>
      <c r="AI28" s="19">
        <v>13802.77</v>
      </c>
      <c r="AJ28" s="19">
        <v>15113.97</v>
      </c>
      <c r="AK28" s="19">
        <v>16401.43</v>
      </c>
      <c r="AL28" s="19">
        <v>17303.47</v>
      </c>
      <c r="AM28" s="19">
        <v>17331.650000000001</v>
      </c>
      <c r="AN28" s="19">
        <v>17359.84</v>
      </c>
      <c r="AO28" s="19">
        <v>17826.97</v>
      </c>
      <c r="AP28" s="19">
        <v>19120.97</v>
      </c>
      <c r="AQ28" s="19">
        <v>19120.97</v>
      </c>
      <c r="AR28" s="19">
        <v>19120.97</v>
      </c>
      <c r="AS28" s="19">
        <v>19120.97</v>
      </c>
      <c r="AT28" s="19">
        <v>19120.97</v>
      </c>
      <c r="AU28" s="19">
        <v>19120.97</v>
      </c>
      <c r="AV28" s="19">
        <v>19120.97</v>
      </c>
      <c r="AW28" s="19">
        <v>19120.97</v>
      </c>
      <c r="AX28" s="19">
        <v>19120.97</v>
      </c>
      <c r="AY28" s="19">
        <v>19120.97</v>
      </c>
      <c r="AZ28" s="19">
        <v>19120.97</v>
      </c>
      <c r="BA28" s="19">
        <v>19120.97</v>
      </c>
      <c r="BB28" s="19">
        <v>19120.97</v>
      </c>
      <c r="BC28" s="19">
        <v>19120.97</v>
      </c>
      <c r="BD28" s="19">
        <v>19120.97</v>
      </c>
    </row>
    <row r="29" spans="2:56">
      <c r="B29" s="700" t="s">
        <v>874</v>
      </c>
      <c r="C29" s="19">
        <v>834.27</v>
      </c>
      <c r="D29" s="700" t="s">
        <v>856</v>
      </c>
      <c r="E29" s="19">
        <f>E30</f>
        <v>29.44</v>
      </c>
      <c r="F29" s="19">
        <f>F30-E30</f>
        <v>60.94</v>
      </c>
      <c r="G29" s="19">
        <f t="shared" ref="G29" si="503">G30-F30</f>
        <v>70.34</v>
      </c>
      <c r="H29" s="19">
        <f t="shared" ref="H29" si="504">H30-G30</f>
        <v>158.66999999999999</v>
      </c>
      <c r="I29" s="19">
        <f t="shared" ref="I29" si="505">I30-H30</f>
        <v>149.48000000000002</v>
      </c>
      <c r="J29" s="19">
        <f t="shared" ref="J29" si="506">J30-I30</f>
        <v>116.96000000000004</v>
      </c>
      <c r="K29" s="19">
        <f t="shared" ref="K29" si="507">K30-J30</f>
        <v>123.29999999999995</v>
      </c>
      <c r="L29" s="19">
        <f t="shared" ref="L29" si="508">L30-K30</f>
        <v>69.92999999999995</v>
      </c>
      <c r="M29" s="19">
        <f t="shared" ref="M29" si="509">M30-L30</f>
        <v>33.130000000000109</v>
      </c>
      <c r="N29" s="19">
        <f t="shared" ref="N29" si="510">N30-M30</f>
        <v>22.079999999999927</v>
      </c>
      <c r="O29" s="19">
        <f t="shared" ref="O29" si="511">O30-N30</f>
        <v>0</v>
      </c>
      <c r="P29" s="19">
        <f t="shared" ref="P29" si="512">P30-O30</f>
        <v>0</v>
      </c>
      <c r="Q29" s="19">
        <f t="shared" ref="Q29" si="513">Q30-P30</f>
        <v>0</v>
      </c>
      <c r="R29" s="19">
        <f t="shared" ref="R29" si="514">R30-Q30</f>
        <v>0</v>
      </c>
      <c r="S29" s="19">
        <f t="shared" ref="S29" si="515">S30-R30</f>
        <v>0</v>
      </c>
      <c r="T29" s="19">
        <f t="shared" ref="T29" si="516">T30-S30</f>
        <v>0</v>
      </c>
      <c r="U29" s="19">
        <f t="shared" ref="U29" si="517">U30-T30</f>
        <v>0</v>
      </c>
      <c r="V29" s="19">
        <f t="shared" ref="V29" si="518">V30-U30</f>
        <v>0</v>
      </c>
      <c r="W29" s="19">
        <f t="shared" ref="W29" si="519">W30-V30</f>
        <v>0</v>
      </c>
      <c r="X29" s="19">
        <f t="shared" ref="X29" si="520">X30-W30</f>
        <v>0</v>
      </c>
      <c r="Y29" s="19">
        <f t="shared" ref="Y29" si="521">Y30-X30</f>
        <v>0</v>
      </c>
      <c r="Z29" s="19">
        <f t="shared" ref="Z29" si="522">Z30-Y30</f>
        <v>0</v>
      </c>
      <c r="AA29" s="19">
        <f t="shared" ref="AA29" si="523">AA30-Z30</f>
        <v>0</v>
      </c>
      <c r="AB29" s="19">
        <f t="shared" ref="AB29" si="524">AB30-AA30</f>
        <v>0</v>
      </c>
      <c r="AC29" s="19">
        <f t="shared" ref="AC29" si="525">AC30-AB30</f>
        <v>0</v>
      </c>
      <c r="AD29" s="19">
        <f t="shared" ref="AD29" si="526">AD30-AC30</f>
        <v>0</v>
      </c>
      <c r="AE29" s="19">
        <f t="shared" ref="AE29" si="527">AE30-AD30</f>
        <v>0</v>
      </c>
      <c r="AF29" s="19">
        <f t="shared" ref="AF29" si="528">AF30-AE30</f>
        <v>0</v>
      </c>
      <c r="AG29" s="19">
        <f t="shared" ref="AG29" si="529">AG30-AF30</f>
        <v>0</v>
      </c>
      <c r="AH29" s="19">
        <f t="shared" ref="AH29" si="530">AH30-AG30</f>
        <v>0</v>
      </c>
      <c r="AI29" s="19">
        <f t="shared" ref="AI29" si="531">AI30-AH30</f>
        <v>0</v>
      </c>
      <c r="AJ29" s="19">
        <f t="shared" ref="AJ29" si="532">AJ30-AI30</f>
        <v>0</v>
      </c>
      <c r="AK29" s="19">
        <f t="shared" ref="AK29" si="533">AK30-AJ30</f>
        <v>0</v>
      </c>
      <c r="AL29" s="19">
        <f t="shared" ref="AL29" si="534">AL30-AK30</f>
        <v>0</v>
      </c>
      <c r="AM29" s="19">
        <f t="shared" ref="AM29" si="535">AM30-AL30</f>
        <v>0</v>
      </c>
      <c r="AN29" s="19">
        <f t="shared" ref="AN29" si="536">AN30-AM30</f>
        <v>0</v>
      </c>
      <c r="AO29" s="19">
        <f t="shared" ref="AO29" si="537">AO30-AN30</f>
        <v>0</v>
      </c>
      <c r="AP29" s="19">
        <f t="shared" ref="AP29" si="538">AP30-AO30</f>
        <v>0</v>
      </c>
      <c r="AQ29" s="19">
        <f t="shared" ref="AQ29" si="539">AQ30-AP30</f>
        <v>0</v>
      </c>
      <c r="AR29" s="19">
        <f t="shared" ref="AR29" si="540">AR30-AQ30</f>
        <v>0</v>
      </c>
      <c r="AS29" s="19">
        <f t="shared" ref="AS29" si="541">AS30-AR30</f>
        <v>0</v>
      </c>
      <c r="AT29" s="19">
        <f t="shared" ref="AT29" si="542">AT30-AS30</f>
        <v>0</v>
      </c>
      <c r="AU29" s="19">
        <f t="shared" ref="AU29" si="543">AU30-AT30</f>
        <v>0</v>
      </c>
      <c r="AV29" s="19">
        <f t="shared" ref="AV29" si="544">AV30-AU30</f>
        <v>0</v>
      </c>
      <c r="AW29" s="19">
        <f t="shared" ref="AW29" si="545">AW30-AV30</f>
        <v>0</v>
      </c>
      <c r="AX29" s="19">
        <f t="shared" ref="AX29" si="546">AX30-AW30</f>
        <v>0</v>
      </c>
      <c r="AY29" s="19">
        <f t="shared" ref="AY29" si="547">AY30-AX30</f>
        <v>0</v>
      </c>
      <c r="AZ29" s="19">
        <f t="shared" ref="AZ29" si="548">AZ30-AY30</f>
        <v>0</v>
      </c>
      <c r="BA29" s="19">
        <f t="shared" ref="BA29" si="549">BA30-AZ30</f>
        <v>0</v>
      </c>
      <c r="BB29" s="19">
        <f t="shared" ref="BB29" si="550">BB30-BA30</f>
        <v>0</v>
      </c>
      <c r="BC29" s="19">
        <f t="shared" ref="BC29" si="551">BC30-BB30</f>
        <v>0</v>
      </c>
      <c r="BD29" s="19">
        <f t="shared" ref="BD29" si="552">BD30-BC30</f>
        <v>0</v>
      </c>
    </row>
    <row r="30" spans="2:56">
      <c r="B30" s="700" t="s">
        <v>874</v>
      </c>
      <c r="C30" s="19">
        <v>834.27</v>
      </c>
      <c r="D30" s="700" t="s">
        <v>858</v>
      </c>
      <c r="E30" s="19">
        <v>29.44</v>
      </c>
      <c r="F30" s="19">
        <v>90.38</v>
      </c>
      <c r="G30" s="19">
        <v>160.72</v>
      </c>
      <c r="H30" s="19">
        <v>319.39</v>
      </c>
      <c r="I30" s="19">
        <v>468.87</v>
      </c>
      <c r="J30" s="19">
        <v>585.83000000000004</v>
      </c>
      <c r="K30" s="19">
        <v>709.13</v>
      </c>
      <c r="L30" s="19">
        <v>779.06</v>
      </c>
      <c r="M30" s="19">
        <v>812.19</v>
      </c>
      <c r="N30" s="19">
        <v>834.27</v>
      </c>
      <c r="O30" s="19">
        <v>834.27</v>
      </c>
      <c r="P30" s="19">
        <v>834.27</v>
      </c>
      <c r="Q30" s="19">
        <v>834.27</v>
      </c>
      <c r="R30" s="19">
        <v>834.27</v>
      </c>
      <c r="S30" s="19">
        <v>834.27</v>
      </c>
      <c r="T30" s="19">
        <v>834.27</v>
      </c>
      <c r="U30" s="19">
        <v>834.27</v>
      </c>
      <c r="V30" s="19">
        <v>834.27</v>
      </c>
      <c r="W30" s="19">
        <v>834.27</v>
      </c>
      <c r="X30" s="19">
        <v>834.27</v>
      </c>
      <c r="Y30" s="19">
        <v>834.27</v>
      </c>
      <c r="Z30" s="19">
        <v>834.27</v>
      </c>
      <c r="AA30" s="19">
        <v>834.27</v>
      </c>
      <c r="AB30" s="19">
        <v>834.27</v>
      </c>
      <c r="AC30" s="19">
        <v>834.27</v>
      </c>
      <c r="AD30" s="19">
        <v>834.27</v>
      </c>
      <c r="AE30" s="19">
        <v>834.27</v>
      </c>
      <c r="AF30" s="19">
        <v>834.27</v>
      </c>
      <c r="AG30" s="19">
        <v>834.27</v>
      </c>
      <c r="AH30" s="19">
        <v>834.27</v>
      </c>
      <c r="AI30" s="19">
        <v>834.27</v>
      </c>
      <c r="AJ30" s="19">
        <v>834.27</v>
      </c>
      <c r="AK30" s="19">
        <v>834.27</v>
      </c>
      <c r="AL30" s="19">
        <v>834.27</v>
      </c>
      <c r="AM30" s="19">
        <v>834.27</v>
      </c>
      <c r="AN30" s="19">
        <v>834.27</v>
      </c>
      <c r="AO30" s="19">
        <v>834.27</v>
      </c>
      <c r="AP30" s="19">
        <v>834.27</v>
      </c>
      <c r="AQ30" s="19">
        <v>834.27</v>
      </c>
      <c r="AR30" s="19">
        <v>834.27</v>
      </c>
      <c r="AS30" s="19">
        <v>834.27</v>
      </c>
      <c r="AT30" s="19">
        <v>834.27</v>
      </c>
      <c r="AU30" s="19">
        <v>834.27</v>
      </c>
      <c r="AV30" s="19">
        <v>834.27</v>
      </c>
      <c r="AW30" s="19">
        <v>834.27</v>
      </c>
      <c r="AX30" s="19">
        <v>834.27</v>
      </c>
      <c r="AY30" s="19">
        <v>834.27</v>
      </c>
      <c r="AZ30" s="19">
        <v>834.27</v>
      </c>
      <c r="BA30" s="19">
        <v>834.27</v>
      </c>
      <c r="BB30" s="19">
        <v>834.27</v>
      </c>
      <c r="BC30" s="19">
        <v>834.27</v>
      </c>
      <c r="BD30" s="19">
        <v>834.27</v>
      </c>
    </row>
    <row r="31" spans="2:56">
      <c r="B31" s="700" t="s">
        <v>875</v>
      </c>
      <c r="C31" s="19">
        <v>2520.6999999999998</v>
      </c>
      <c r="D31" s="700" t="s">
        <v>856</v>
      </c>
      <c r="E31" s="19">
        <f>E32</f>
        <v>0</v>
      </c>
      <c r="F31" s="19">
        <f>F32-E32</f>
        <v>0</v>
      </c>
      <c r="G31" s="19">
        <f t="shared" ref="G31" si="553">G32-F32</f>
        <v>0</v>
      </c>
      <c r="H31" s="19">
        <f t="shared" ref="H31" si="554">H32-G32</f>
        <v>0</v>
      </c>
      <c r="I31" s="19">
        <f t="shared" ref="I31" si="555">I32-H32</f>
        <v>0</v>
      </c>
      <c r="J31" s="19">
        <f t="shared" ref="J31" si="556">J32-I32</f>
        <v>0</v>
      </c>
      <c r="K31" s="19">
        <f t="shared" ref="K31" si="557">K32-J32</f>
        <v>0</v>
      </c>
      <c r="L31" s="19">
        <f t="shared" ref="L31" si="558">L32-K32</f>
        <v>0</v>
      </c>
      <c r="M31" s="19">
        <f t="shared" ref="M31" si="559">M32-L32</f>
        <v>0</v>
      </c>
      <c r="N31" s="19">
        <f t="shared" ref="N31" si="560">N32-M32</f>
        <v>0</v>
      </c>
      <c r="O31" s="19">
        <f t="shared" ref="O31" si="561">O32-N32</f>
        <v>0</v>
      </c>
      <c r="P31" s="19">
        <f t="shared" ref="P31" si="562">P32-O32</f>
        <v>0</v>
      </c>
      <c r="Q31" s="19">
        <f t="shared" ref="Q31" si="563">Q32-P32</f>
        <v>53.99</v>
      </c>
      <c r="R31" s="19">
        <f t="shared" ref="R31" si="564">R32-Q32</f>
        <v>26.029999999999994</v>
      </c>
      <c r="S31" s="19">
        <f t="shared" ref="S31" si="565">S32-R32</f>
        <v>24.370000000000005</v>
      </c>
      <c r="T31" s="19">
        <f t="shared" ref="T31" si="566">T32-S32</f>
        <v>62.86999999999999</v>
      </c>
      <c r="U31" s="19">
        <f t="shared" ref="U31" si="567">U32-T32</f>
        <v>55.03</v>
      </c>
      <c r="V31" s="19">
        <f t="shared" ref="V31" si="568">V32-U32</f>
        <v>85.489999999999981</v>
      </c>
      <c r="W31" s="19">
        <f t="shared" ref="W31" si="569">W32-V32</f>
        <v>85.490000000000009</v>
      </c>
      <c r="X31" s="19">
        <f t="shared" ref="X31" si="570">X32-W32</f>
        <v>79.490000000000009</v>
      </c>
      <c r="Y31" s="19">
        <f t="shared" ref="Y31" si="571">Y32-X32</f>
        <v>76.490000000000009</v>
      </c>
      <c r="Z31" s="19">
        <f t="shared" ref="Z31" si="572">Z32-Y32</f>
        <v>92.149999999999977</v>
      </c>
      <c r="AA31" s="19">
        <f t="shared" ref="AA31" si="573">AA32-Z32</f>
        <v>141.75</v>
      </c>
      <c r="AB31" s="19">
        <f t="shared" ref="AB31" si="574">AB32-AA32</f>
        <v>27.580000000000041</v>
      </c>
      <c r="AC31" s="19">
        <f t="shared" ref="AC31" si="575">AC32-AB32</f>
        <v>249.07999999999993</v>
      </c>
      <c r="AD31" s="19">
        <f t="shared" ref="AD31" si="576">AD32-AC32</f>
        <v>70.190000000000055</v>
      </c>
      <c r="AE31" s="19">
        <f t="shared" ref="AE31" si="577">AE32-AD32</f>
        <v>173.06999999999994</v>
      </c>
      <c r="AF31" s="19">
        <f t="shared" ref="AF31" si="578">AF32-AE32</f>
        <v>425.03</v>
      </c>
      <c r="AG31" s="19">
        <f t="shared" ref="AG31" si="579">AG32-AF32</f>
        <v>202.46000000000004</v>
      </c>
      <c r="AH31" s="19">
        <f t="shared" ref="AH31" si="580">AH32-AG32</f>
        <v>44.990000000000009</v>
      </c>
      <c r="AI31" s="19">
        <f t="shared" ref="AI31" si="581">AI32-AH32</f>
        <v>314.95000000000005</v>
      </c>
      <c r="AJ31" s="19">
        <f t="shared" ref="AJ31" si="582">AJ32-AI32</f>
        <v>0</v>
      </c>
      <c r="AK31" s="19">
        <f t="shared" ref="AK31" si="583">AK32-AJ32</f>
        <v>0</v>
      </c>
      <c r="AL31" s="19">
        <f t="shared" ref="AL31" si="584">AL32-AK32</f>
        <v>4.6999999999998181</v>
      </c>
      <c r="AM31" s="19">
        <f t="shared" ref="AM31" si="585">AM32-AL32</f>
        <v>28.180000000000291</v>
      </c>
      <c r="AN31" s="19">
        <f t="shared" ref="AN31" si="586">AN32-AM32</f>
        <v>28.190000000000055</v>
      </c>
      <c r="AO31" s="19">
        <f t="shared" ref="AO31" si="587">AO32-AN32</f>
        <v>169.12999999999965</v>
      </c>
      <c r="AP31" s="19">
        <f t="shared" ref="AP31" si="588">AP32-AO32</f>
        <v>0</v>
      </c>
      <c r="AQ31" s="19">
        <f t="shared" ref="AQ31" si="589">AQ32-AP32</f>
        <v>0</v>
      </c>
      <c r="AR31" s="19">
        <f t="shared" ref="AR31" si="590">AR32-AQ32</f>
        <v>0</v>
      </c>
      <c r="AS31" s="19">
        <f t="shared" ref="AS31" si="591">AS32-AR32</f>
        <v>0</v>
      </c>
      <c r="AT31" s="19">
        <f t="shared" ref="AT31" si="592">AT32-AS32</f>
        <v>0</v>
      </c>
      <c r="AU31" s="19">
        <f t="shared" ref="AU31" si="593">AU32-AT32</f>
        <v>0</v>
      </c>
      <c r="AV31" s="19">
        <f t="shared" ref="AV31" si="594">AV32-AU32</f>
        <v>0</v>
      </c>
      <c r="AW31" s="19">
        <f t="shared" ref="AW31" si="595">AW32-AV32</f>
        <v>0</v>
      </c>
      <c r="AX31" s="19">
        <f t="shared" ref="AX31" si="596">AX32-AW32</f>
        <v>0</v>
      </c>
      <c r="AY31" s="19">
        <f t="shared" ref="AY31" si="597">AY32-AX32</f>
        <v>0</v>
      </c>
      <c r="AZ31" s="19">
        <f t="shared" ref="AZ31" si="598">AZ32-AY32</f>
        <v>0</v>
      </c>
      <c r="BA31" s="19">
        <f t="shared" ref="BA31" si="599">BA32-AZ32</f>
        <v>0</v>
      </c>
      <c r="BB31" s="19">
        <f t="shared" ref="BB31" si="600">BB32-BA32</f>
        <v>0</v>
      </c>
      <c r="BC31" s="19">
        <f t="shared" ref="BC31" si="601">BC32-BB32</f>
        <v>0</v>
      </c>
      <c r="BD31" s="19">
        <f t="shared" ref="BD31" si="602">BD32-BC32</f>
        <v>0</v>
      </c>
    </row>
    <row r="32" spans="2:56">
      <c r="B32" s="700" t="s">
        <v>875</v>
      </c>
      <c r="C32" s="19">
        <v>2520.6999999999998</v>
      </c>
      <c r="D32" s="700" t="s">
        <v>858</v>
      </c>
      <c r="Q32" s="19">
        <v>53.99</v>
      </c>
      <c r="R32" s="19">
        <v>80.02</v>
      </c>
      <c r="S32" s="19">
        <v>104.39</v>
      </c>
      <c r="T32" s="19">
        <v>167.26</v>
      </c>
      <c r="U32" s="19">
        <v>222.29</v>
      </c>
      <c r="V32" s="19">
        <v>307.77999999999997</v>
      </c>
      <c r="W32" s="19">
        <v>393.27</v>
      </c>
      <c r="X32" s="19">
        <v>472.76</v>
      </c>
      <c r="Y32" s="19">
        <v>549.25</v>
      </c>
      <c r="Z32" s="19">
        <v>641.4</v>
      </c>
      <c r="AA32" s="19">
        <v>783.15</v>
      </c>
      <c r="AB32" s="19">
        <v>810.73</v>
      </c>
      <c r="AC32" s="19">
        <v>1059.81</v>
      </c>
      <c r="AD32" s="19">
        <v>1130</v>
      </c>
      <c r="AE32" s="19">
        <v>1303.07</v>
      </c>
      <c r="AF32" s="19">
        <v>1728.1</v>
      </c>
      <c r="AG32" s="19">
        <v>1930.56</v>
      </c>
      <c r="AH32" s="19">
        <v>1975.55</v>
      </c>
      <c r="AI32" s="19">
        <v>2290.5</v>
      </c>
      <c r="AJ32" s="19">
        <v>2290.5</v>
      </c>
      <c r="AK32" s="19">
        <v>2290.5</v>
      </c>
      <c r="AL32" s="19">
        <v>2295.1999999999998</v>
      </c>
      <c r="AM32" s="19">
        <v>2323.38</v>
      </c>
      <c r="AN32" s="19">
        <v>2351.5700000000002</v>
      </c>
      <c r="AO32" s="19">
        <v>2520.6999999999998</v>
      </c>
      <c r="AP32" s="19">
        <v>2520.6999999999998</v>
      </c>
      <c r="AQ32" s="19">
        <v>2520.6999999999998</v>
      </c>
      <c r="AR32" s="19">
        <v>2520.6999999999998</v>
      </c>
      <c r="AS32" s="19">
        <v>2520.6999999999998</v>
      </c>
      <c r="AT32" s="19">
        <v>2520.6999999999998</v>
      </c>
      <c r="AU32" s="19">
        <v>2520.6999999999998</v>
      </c>
      <c r="AV32" s="19">
        <v>2520.6999999999998</v>
      </c>
      <c r="AW32" s="19">
        <v>2520.6999999999998</v>
      </c>
      <c r="AX32" s="19">
        <v>2520.6999999999998</v>
      </c>
      <c r="AY32" s="19">
        <v>2520.6999999999998</v>
      </c>
      <c r="AZ32" s="19">
        <v>2520.6999999999998</v>
      </c>
      <c r="BA32" s="19">
        <v>2520.6999999999998</v>
      </c>
      <c r="BB32" s="19">
        <v>2520.6999999999998</v>
      </c>
      <c r="BC32" s="19">
        <v>2520.6999999999998</v>
      </c>
      <c r="BD32" s="19">
        <v>2520.6999999999998</v>
      </c>
    </row>
    <row r="33" spans="2:56">
      <c r="B33" s="700" t="s">
        <v>876</v>
      </c>
      <c r="C33" s="19">
        <v>15766</v>
      </c>
      <c r="D33" s="700" t="s">
        <v>856</v>
      </c>
      <c r="E33" s="19">
        <f>E34</f>
        <v>0</v>
      </c>
      <c r="F33" s="19">
        <f>F34-E34</f>
        <v>0</v>
      </c>
      <c r="G33" s="19">
        <f t="shared" ref="G33" si="603">G34-F34</f>
        <v>0</v>
      </c>
      <c r="H33" s="19">
        <f t="shared" ref="H33" si="604">H34-G34</f>
        <v>0</v>
      </c>
      <c r="I33" s="19">
        <f t="shared" ref="I33" si="605">I34-H34</f>
        <v>0</v>
      </c>
      <c r="J33" s="19">
        <f t="shared" ref="J33" si="606">J34-I34</f>
        <v>0</v>
      </c>
      <c r="K33" s="19">
        <f t="shared" ref="K33" si="607">K34-J34</f>
        <v>0</v>
      </c>
      <c r="L33" s="19">
        <f t="shared" ref="L33" si="608">L34-K34</f>
        <v>0</v>
      </c>
      <c r="M33" s="19">
        <f t="shared" ref="M33" si="609">M34-L34</f>
        <v>0</v>
      </c>
      <c r="N33" s="19">
        <f t="shared" ref="N33" si="610">N34-M34</f>
        <v>118</v>
      </c>
      <c r="O33" s="19">
        <f t="shared" ref="O33" si="611">O34-N34</f>
        <v>324</v>
      </c>
      <c r="P33" s="19">
        <f t="shared" ref="P33" si="612">P34-O34</f>
        <v>192</v>
      </c>
      <c r="Q33" s="19">
        <f t="shared" ref="Q33" si="613">Q34-P34</f>
        <v>245.75</v>
      </c>
      <c r="R33" s="19">
        <f t="shared" ref="R33" si="614">R34-Q34</f>
        <v>260.45000000000005</v>
      </c>
      <c r="S33" s="19">
        <f t="shared" ref="S33" si="615">S34-R34</f>
        <v>118.20000000000005</v>
      </c>
      <c r="T33" s="19">
        <f t="shared" ref="T33" si="616">T34-S34</f>
        <v>272.27</v>
      </c>
      <c r="U33" s="19">
        <f t="shared" ref="U33" si="617">U34-T34</f>
        <v>268.52999999999997</v>
      </c>
      <c r="V33" s="19">
        <f t="shared" ref="V33" si="618">V34-U34</f>
        <v>172.79999999999995</v>
      </c>
      <c r="W33" s="19">
        <f t="shared" ref="W33" si="619">W34-V34</f>
        <v>263</v>
      </c>
      <c r="X33" s="19">
        <f t="shared" ref="X33" si="620">X34-W34</f>
        <v>211</v>
      </c>
      <c r="Y33" s="19">
        <f t="shared" ref="Y33" si="621">Y34-X34</f>
        <v>636.25</v>
      </c>
      <c r="Z33" s="19">
        <f t="shared" ref="Z33" si="622">Z34-Y34</f>
        <v>277.5</v>
      </c>
      <c r="AA33" s="19">
        <f t="shared" ref="AA33" si="623">AA34-Z34</f>
        <v>426.25</v>
      </c>
      <c r="AB33" s="19">
        <f t="shared" ref="AB33" si="624">AB34-AA34</f>
        <v>152</v>
      </c>
      <c r="AC33" s="19">
        <f t="shared" ref="AC33" si="625">AC34-AB34</f>
        <v>852</v>
      </c>
      <c r="AD33" s="19">
        <f t="shared" ref="AD33" si="626">AD34-AC34</f>
        <v>0</v>
      </c>
      <c r="AE33" s="19">
        <f t="shared" ref="AE33" si="627">AE34-AD34</f>
        <v>768</v>
      </c>
      <c r="AF33" s="19">
        <f t="shared" ref="AF33" si="628">AF34-AE34</f>
        <v>816</v>
      </c>
      <c r="AG33" s="19">
        <f t="shared" ref="AG33" si="629">AG34-AF34</f>
        <v>1360</v>
      </c>
      <c r="AH33" s="19">
        <f t="shared" ref="AH33" si="630">AH34-AG34</f>
        <v>1248</v>
      </c>
      <c r="AI33" s="19">
        <f t="shared" ref="AI33" si="631">AI34-AH34</f>
        <v>1696</v>
      </c>
      <c r="AJ33" s="19">
        <f t="shared" ref="AJ33" si="632">AJ34-AI34</f>
        <v>1311.2000000000007</v>
      </c>
      <c r="AK33" s="19">
        <f t="shared" ref="AK33" si="633">AK34-AJ34</f>
        <v>1287.4699999999993</v>
      </c>
      <c r="AL33" s="19">
        <f t="shared" ref="AL33" si="634">AL34-AK34</f>
        <v>897.32999999999993</v>
      </c>
      <c r="AM33" s="19">
        <f t="shared" ref="AM33" si="635">AM34-AL34</f>
        <v>0</v>
      </c>
      <c r="AN33" s="19">
        <f t="shared" ref="AN33" si="636">AN34-AM34</f>
        <v>0</v>
      </c>
      <c r="AO33" s="19">
        <f t="shared" ref="AO33" si="637">AO34-AN34</f>
        <v>298</v>
      </c>
      <c r="AP33" s="19">
        <f t="shared" ref="AP33" si="638">AP34-AO34</f>
        <v>1294</v>
      </c>
      <c r="AQ33" s="19">
        <f t="shared" ref="AQ33" si="639">AQ34-AP34</f>
        <v>0</v>
      </c>
      <c r="AR33" s="19">
        <f t="shared" ref="AR33" si="640">AR34-AQ34</f>
        <v>0</v>
      </c>
      <c r="AS33" s="19">
        <f t="shared" ref="AS33" si="641">AS34-AR34</f>
        <v>0</v>
      </c>
      <c r="AT33" s="19">
        <f t="shared" ref="AT33" si="642">AT34-AS34</f>
        <v>0</v>
      </c>
      <c r="AU33" s="19">
        <f t="shared" ref="AU33" si="643">AU34-AT34</f>
        <v>0</v>
      </c>
      <c r="AV33" s="19">
        <f t="shared" ref="AV33" si="644">AV34-AU34</f>
        <v>0</v>
      </c>
      <c r="AW33" s="19">
        <f t="shared" ref="AW33" si="645">AW34-AV34</f>
        <v>0</v>
      </c>
      <c r="AX33" s="19">
        <f t="shared" ref="AX33" si="646">AX34-AW34</f>
        <v>0</v>
      </c>
      <c r="AY33" s="19">
        <f t="shared" ref="AY33" si="647">AY34-AX34</f>
        <v>0</v>
      </c>
      <c r="AZ33" s="19">
        <f t="shared" ref="AZ33" si="648">AZ34-AY34</f>
        <v>0</v>
      </c>
      <c r="BA33" s="19">
        <f t="shared" ref="BA33" si="649">BA34-AZ34</f>
        <v>0</v>
      </c>
      <c r="BB33" s="19">
        <f t="shared" ref="BB33" si="650">BB34-BA34</f>
        <v>0</v>
      </c>
      <c r="BC33" s="19">
        <f t="shared" ref="BC33" si="651">BC34-BB34</f>
        <v>0</v>
      </c>
      <c r="BD33" s="19">
        <f t="shared" ref="BD33" si="652">BD34-BC34</f>
        <v>0</v>
      </c>
    </row>
    <row r="34" spans="2:56">
      <c r="B34" s="700" t="s">
        <v>876</v>
      </c>
      <c r="C34" s="19">
        <v>15766</v>
      </c>
      <c r="D34" s="700" t="s">
        <v>858</v>
      </c>
      <c r="N34" s="19">
        <v>118</v>
      </c>
      <c r="O34" s="19">
        <v>442</v>
      </c>
      <c r="P34" s="19">
        <v>634</v>
      </c>
      <c r="Q34" s="19">
        <v>879.75</v>
      </c>
      <c r="R34" s="19">
        <v>1140.2</v>
      </c>
      <c r="S34" s="19">
        <v>1258.4000000000001</v>
      </c>
      <c r="T34" s="19">
        <v>1530.67</v>
      </c>
      <c r="U34" s="19">
        <v>1799.2</v>
      </c>
      <c r="V34" s="19">
        <v>1972</v>
      </c>
      <c r="W34" s="19">
        <v>2235</v>
      </c>
      <c r="X34" s="19">
        <v>2446</v>
      </c>
      <c r="Y34" s="19">
        <v>3082.25</v>
      </c>
      <c r="Z34" s="19">
        <v>3359.75</v>
      </c>
      <c r="AA34" s="19">
        <v>3786</v>
      </c>
      <c r="AB34" s="19">
        <v>3938</v>
      </c>
      <c r="AC34" s="19">
        <v>4790</v>
      </c>
      <c r="AD34" s="19">
        <v>4790</v>
      </c>
      <c r="AE34" s="19">
        <v>5558</v>
      </c>
      <c r="AF34" s="19">
        <v>6374</v>
      </c>
      <c r="AG34" s="19">
        <v>7734</v>
      </c>
      <c r="AH34" s="19">
        <v>8982</v>
      </c>
      <c r="AI34" s="19">
        <v>10678</v>
      </c>
      <c r="AJ34" s="19">
        <v>11989.2</v>
      </c>
      <c r="AK34" s="19">
        <v>13276.67</v>
      </c>
      <c r="AL34" s="19">
        <v>14174</v>
      </c>
      <c r="AM34" s="19">
        <v>14174</v>
      </c>
      <c r="AN34" s="19">
        <v>14174</v>
      </c>
      <c r="AO34" s="19">
        <v>14472</v>
      </c>
      <c r="AP34" s="19">
        <v>15766</v>
      </c>
      <c r="AQ34" s="19">
        <v>15766</v>
      </c>
      <c r="AR34" s="19">
        <v>15766</v>
      </c>
      <c r="AS34" s="19">
        <v>15766</v>
      </c>
      <c r="AT34" s="19">
        <v>15766</v>
      </c>
      <c r="AU34" s="19">
        <v>15766</v>
      </c>
      <c r="AV34" s="19">
        <v>15766</v>
      </c>
      <c r="AW34" s="19">
        <v>15766</v>
      </c>
      <c r="AX34" s="19">
        <v>15766</v>
      </c>
      <c r="AY34" s="19">
        <v>15766</v>
      </c>
      <c r="AZ34" s="19">
        <v>15766</v>
      </c>
      <c r="BA34" s="19">
        <v>15766</v>
      </c>
      <c r="BB34" s="19">
        <v>15766</v>
      </c>
      <c r="BC34" s="19">
        <v>15766</v>
      </c>
      <c r="BD34" s="19">
        <v>15766</v>
      </c>
    </row>
    <row r="35" spans="2:56">
      <c r="B35" s="700" t="s">
        <v>863</v>
      </c>
      <c r="C35" s="19">
        <v>9829.32</v>
      </c>
      <c r="D35" s="700" t="s">
        <v>856</v>
      </c>
      <c r="E35" s="19">
        <f>E36</f>
        <v>6.13</v>
      </c>
      <c r="F35" s="19">
        <f>F36-E36</f>
        <v>12.27</v>
      </c>
      <c r="G35" s="19">
        <f t="shared" ref="G35" si="653">G36-F36</f>
        <v>12.270000000000003</v>
      </c>
      <c r="H35" s="19">
        <f t="shared" ref="H35" si="654">H36-G36</f>
        <v>28.22</v>
      </c>
      <c r="I35" s="19">
        <f t="shared" ref="I35" si="655">I36-H36</f>
        <v>28.22</v>
      </c>
      <c r="J35" s="19">
        <f t="shared" ref="J35" si="656">J36-I36</f>
        <v>46.61999999999999</v>
      </c>
      <c r="K35" s="19">
        <f t="shared" ref="K35" si="657">K36-J36</f>
        <v>44.980000000000018</v>
      </c>
      <c r="L35" s="19">
        <f t="shared" ref="L35" si="658">L36-K36</f>
        <v>54.400000000000006</v>
      </c>
      <c r="M35" s="19">
        <f t="shared" ref="M35" si="659">M36-L36</f>
        <v>29.439999999999998</v>
      </c>
      <c r="N35" s="19">
        <f t="shared" ref="N35" si="660">N36-M36</f>
        <v>47.629999999999995</v>
      </c>
      <c r="O35" s="19">
        <f t="shared" ref="O35" si="661">O36-N36</f>
        <v>188</v>
      </c>
      <c r="P35" s="19">
        <f t="shared" ref="P35" si="662">P36-O36</f>
        <v>375.99999999999994</v>
      </c>
      <c r="Q35" s="19">
        <f t="shared" ref="Q35" si="663">Q36-P36</f>
        <v>421.00000000000011</v>
      </c>
      <c r="R35" s="19">
        <f t="shared" ref="R35" si="664">R36-Q36</f>
        <v>159</v>
      </c>
      <c r="S35" s="19">
        <f t="shared" ref="S35" si="665">S36-R36</f>
        <v>144</v>
      </c>
      <c r="T35" s="19">
        <f t="shared" ref="T35" si="666">T36-S36</f>
        <v>192</v>
      </c>
      <c r="U35" s="19">
        <f t="shared" ref="U35" si="667">U36-T36</f>
        <v>215.5</v>
      </c>
      <c r="V35" s="19">
        <f t="shared" ref="V35" si="668">V36-U36</f>
        <v>436.49</v>
      </c>
      <c r="W35" s="19">
        <f t="shared" ref="W35" si="669">W36-V36</f>
        <v>639.31999999999971</v>
      </c>
      <c r="X35" s="19">
        <f t="shared" ref="X35" si="670">X36-W36</f>
        <v>306.65000000000009</v>
      </c>
      <c r="Y35" s="19">
        <f t="shared" ref="Y35" si="671">Y36-X36</f>
        <v>247.47000000000025</v>
      </c>
      <c r="Z35" s="19">
        <f t="shared" ref="Z35" si="672">Z36-Y36</f>
        <v>370.4699999999998</v>
      </c>
      <c r="AA35" s="19">
        <f t="shared" ref="AA35" si="673">AA36-Z36</f>
        <v>432.3100000000004</v>
      </c>
      <c r="AB35" s="19">
        <f t="shared" ref="AB35" si="674">AB36-AA36</f>
        <v>161.65999999999985</v>
      </c>
      <c r="AC35" s="19">
        <f t="shared" ref="AC35" si="675">AC36-AB36</f>
        <v>614.97999999999956</v>
      </c>
      <c r="AD35" s="19">
        <f t="shared" ref="AD35" si="676">AD36-AC36</f>
        <v>326.97000000000025</v>
      </c>
      <c r="AE35" s="19">
        <f t="shared" ref="AE35" si="677">AE36-AD36</f>
        <v>326.97999999999956</v>
      </c>
      <c r="AF35" s="19">
        <f t="shared" ref="AF35" si="678">AF36-AE36</f>
        <v>374.97000000000025</v>
      </c>
      <c r="AG35" s="19">
        <f t="shared" ref="AG35" si="679">AG36-AF36</f>
        <v>206.98000000000047</v>
      </c>
      <c r="AH35" s="19">
        <f t="shared" ref="AH35" si="680">AH36-AG36</f>
        <v>182.96999999999935</v>
      </c>
      <c r="AI35" s="19">
        <f t="shared" ref="AI35" si="681">AI36-AH36</f>
        <v>1288.9300000000003</v>
      </c>
      <c r="AJ35" s="19">
        <f t="shared" ref="AJ35" si="682">AJ36-AI36</f>
        <v>153.98000000000047</v>
      </c>
      <c r="AK35" s="19">
        <f t="shared" ref="AK35" si="683">AK36-AJ36</f>
        <v>1123.8800000000001</v>
      </c>
      <c r="AL35" s="19">
        <f t="shared" ref="AL35" si="684">AL36-AK36</f>
        <v>372.18000000000029</v>
      </c>
      <c r="AM35" s="19">
        <f t="shared" ref="AM35" si="685">AM36-AL36</f>
        <v>25.059999999999491</v>
      </c>
      <c r="AN35" s="19">
        <f t="shared" ref="AN35" si="686">AN36-AM36</f>
        <v>25.049999999999272</v>
      </c>
      <c r="AO35" s="19">
        <f t="shared" ref="AO35" si="687">AO36-AN36</f>
        <v>198.34000000000015</v>
      </c>
      <c r="AP35" s="19">
        <f t="shared" ref="AP35" si="688">AP36-AO36</f>
        <v>8</v>
      </c>
      <c r="AQ35" s="19">
        <f t="shared" ref="AQ35" si="689">AQ36-AP36</f>
        <v>0</v>
      </c>
      <c r="AR35" s="19">
        <f t="shared" ref="AR35" si="690">AR36-AQ36</f>
        <v>0</v>
      </c>
      <c r="AS35" s="19">
        <f t="shared" ref="AS35" si="691">AS36-AR36</f>
        <v>0</v>
      </c>
      <c r="AT35" s="19">
        <f t="shared" ref="AT35" si="692">AT36-AS36</f>
        <v>0</v>
      </c>
      <c r="AU35" s="19">
        <f t="shared" ref="AU35" si="693">AU36-AT36</f>
        <v>0</v>
      </c>
      <c r="AV35" s="19">
        <f t="shared" ref="AV35" si="694">AV36-AU36</f>
        <v>0</v>
      </c>
      <c r="AW35" s="19">
        <f t="shared" ref="AW35" si="695">AW36-AV36</f>
        <v>0</v>
      </c>
      <c r="AX35" s="19">
        <f t="shared" ref="AX35" si="696">AX36-AW36</f>
        <v>0</v>
      </c>
      <c r="AY35" s="19">
        <f t="shared" ref="AY35" si="697">AY36-AX36</f>
        <v>0</v>
      </c>
      <c r="AZ35" s="19">
        <f t="shared" ref="AZ35" si="698">AZ36-AY36</f>
        <v>0</v>
      </c>
      <c r="BA35" s="19">
        <f t="shared" ref="BA35" si="699">BA36-AZ36</f>
        <v>0</v>
      </c>
      <c r="BB35" s="19">
        <f t="shared" ref="BB35" si="700">BB36-BA36</f>
        <v>0</v>
      </c>
      <c r="BC35" s="19">
        <f t="shared" ref="BC35" si="701">BC36-BB36</f>
        <v>0</v>
      </c>
      <c r="BD35" s="19">
        <f t="shared" ref="BD35" si="702">BD36-BC36</f>
        <v>0</v>
      </c>
    </row>
    <row r="36" spans="2:56">
      <c r="B36" s="700" t="s">
        <v>863</v>
      </c>
      <c r="C36" s="19">
        <v>9829.32</v>
      </c>
      <c r="D36" s="700" t="s">
        <v>858</v>
      </c>
      <c r="E36" s="19">
        <v>6.13</v>
      </c>
      <c r="F36" s="19">
        <v>18.399999999999999</v>
      </c>
      <c r="G36" s="19">
        <v>30.67</v>
      </c>
      <c r="H36" s="19">
        <v>58.89</v>
      </c>
      <c r="I36" s="19">
        <v>87.11</v>
      </c>
      <c r="J36" s="19">
        <v>133.72999999999999</v>
      </c>
      <c r="K36" s="19">
        <v>178.71</v>
      </c>
      <c r="L36" s="19">
        <v>233.11</v>
      </c>
      <c r="M36" s="19">
        <v>262.55</v>
      </c>
      <c r="N36" s="19">
        <v>310.18</v>
      </c>
      <c r="O36" s="19">
        <v>498.18</v>
      </c>
      <c r="P36" s="19">
        <v>874.18</v>
      </c>
      <c r="Q36" s="19">
        <v>1295.18</v>
      </c>
      <c r="R36" s="19">
        <v>1454.18</v>
      </c>
      <c r="S36" s="19">
        <v>1598.18</v>
      </c>
      <c r="T36" s="19">
        <v>1790.18</v>
      </c>
      <c r="U36" s="19">
        <v>2005.68</v>
      </c>
      <c r="V36" s="19">
        <v>2442.17</v>
      </c>
      <c r="W36" s="19">
        <v>3081.49</v>
      </c>
      <c r="X36" s="19">
        <v>3388.14</v>
      </c>
      <c r="Y36" s="19">
        <v>3635.61</v>
      </c>
      <c r="Z36" s="19">
        <v>4006.08</v>
      </c>
      <c r="AA36" s="19">
        <v>4438.3900000000003</v>
      </c>
      <c r="AB36" s="19">
        <v>4600.05</v>
      </c>
      <c r="AC36" s="19">
        <v>5215.03</v>
      </c>
      <c r="AD36" s="19">
        <v>5542</v>
      </c>
      <c r="AE36" s="19">
        <v>5868.98</v>
      </c>
      <c r="AF36" s="19">
        <v>6243.95</v>
      </c>
      <c r="AG36" s="19">
        <v>6450.93</v>
      </c>
      <c r="AH36" s="19">
        <v>6633.9</v>
      </c>
      <c r="AI36" s="19">
        <v>7922.83</v>
      </c>
      <c r="AJ36" s="19">
        <v>8076.81</v>
      </c>
      <c r="AK36" s="19">
        <v>9200.69</v>
      </c>
      <c r="AL36" s="19">
        <v>9572.8700000000008</v>
      </c>
      <c r="AM36" s="19">
        <v>9597.93</v>
      </c>
      <c r="AN36" s="19">
        <v>9622.98</v>
      </c>
      <c r="AO36" s="19">
        <v>9821.32</v>
      </c>
      <c r="AP36" s="19">
        <v>9829.32</v>
      </c>
      <c r="AQ36" s="19">
        <v>9829.32</v>
      </c>
      <c r="AR36" s="19">
        <v>9829.32</v>
      </c>
      <c r="AS36" s="19">
        <v>9829.32</v>
      </c>
      <c r="AT36" s="19">
        <v>9829.32</v>
      </c>
      <c r="AU36" s="19">
        <v>9829.32</v>
      </c>
      <c r="AV36" s="19">
        <v>9829.32</v>
      </c>
      <c r="AW36" s="19">
        <v>9829.32</v>
      </c>
      <c r="AX36" s="19">
        <v>9829.32</v>
      </c>
      <c r="AY36" s="19">
        <v>9829.32</v>
      </c>
      <c r="AZ36" s="19">
        <v>9829.32</v>
      </c>
      <c r="BA36" s="19">
        <v>9829.32</v>
      </c>
      <c r="BB36" s="19">
        <v>9829.32</v>
      </c>
      <c r="BC36" s="19">
        <v>9829.32</v>
      </c>
      <c r="BD36" s="19">
        <v>9829.32</v>
      </c>
    </row>
    <row r="37" spans="2:56">
      <c r="B37" s="700" t="s">
        <v>877</v>
      </c>
      <c r="C37" s="19">
        <v>282.18</v>
      </c>
      <c r="D37" s="700" t="s">
        <v>856</v>
      </c>
      <c r="E37" s="19">
        <f>E38</f>
        <v>6.13</v>
      </c>
      <c r="F37" s="19">
        <f>F38-E38</f>
        <v>12.27</v>
      </c>
      <c r="G37" s="19">
        <f t="shared" ref="G37" si="703">G38-F38</f>
        <v>12.270000000000003</v>
      </c>
      <c r="H37" s="19">
        <f t="shared" ref="H37" si="704">H38-G38</f>
        <v>28.22</v>
      </c>
      <c r="I37" s="19">
        <f t="shared" ref="I37" si="705">I38-H38</f>
        <v>28.22</v>
      </c>
      <c r="J37" s="19">
        <f t="shared" ref="J37" si="706">J38-I38</f>
        <v>46.61999999999999</v>
      </c>
      <c r="K37" s="19">
        <f t="shared" ref="K37" si="707">K38-J38</f>
        <v>44.980000000000018</v>
      </c>
      <c r="L37" s="19">
        <f t="shared" ref="L37" si="708">L38-K38</f>
        <v>54.400000000000006</v>
      </c>
      <c r="M37" s="19">
        <f t="shared" ref="M37" si="709">M38-L38</f>
        <v>29.439999999999998</v>
      </c>
      <c r="N37" s="19">
        <f t="shared" ref="N37" si="710">N38-M38</f>
        <v>19.629999999999995</v>
      </c>
      <c r="O37" s="19">
        <f t="shared" ref="O37" si="711">O38-N38</f>
        <v>0</v>
      </c>
      <c r="P37" s="19">
        <f t="shared" ref="P37" si="712">P38-O38</f>
        <v>0</v>
      </c>
      <c r="Q37" s="19">
        <f t="shared" ref="Q37" si="713">Q38-P38</f>
        <v>0</v>
      </c>
      <c r="R37" s="19">
        <f t="shared" ref="R37" si="714">R38-Q38</f>
        <v>0</v>
      </c>
      <c r="S37" s="19">
        <f t="shared" ref="S37" si="715">S38-R38</f>
        <v>0</v>
      </c>
      <c r="T37" s="19">
        <f t="shared" ref="T37" si="716">T38-S38</f>
        <v>0</v>
      </c>
      <c r="U37" s="19">
        <f t="shared" ref="U37" si="717">U38-T38</f>
        <v>0</v>
      </c>
      <c r="V37" s="19">
        <f t="shared" ref="V37" si="718">V38-U38</f>
        <v>0</v>
      </c>
      <c r="W37" s="19">
        <f t="shared" ref="W37" si="719">W38-V38</f>
        <v>0</v>
      </c>
      <c r="X37" s="19">
        <f t="shared" ref="X37" si="720">X38-W38</f>
        <v>0</v>
      </c>
      <c r="Y37" s="19">
        <f t="shared" ref="Y37" si="721">Y38-X38</f>
        <v>0</v>
      </c>
      <c r="Z37" s="19">
        <f t="shared" ref="Z37" si="722">Z38-Y38</f>
        <v>0</v>
      </c>
      <c r="AA37" s="19">
        <f t="shared" ref="AA37" si="723">AA38-Z38</f>
        <v>0</v>
      </c>
      <c r="AB37" s="19">
        <f t="shared" ref="AB37" si="724">AB38-AA38</f>
        <v>0</v>
      </c>
      <c r="AC37" s="19">
        <f t="shared" ref="AC37" si="725">AC38-AB38</f>
        <v>0</v>
      </c>
      <c r="AD37" s="19">
        <f t="shared" ref="AD37" si="726">AD38-AC38</f>
        <v>0</v>
      </c>
      <c r="AE37" s="19">
        <f t="shared" ref="AE37" si="727">AE38-AD38</f>
        <v>0</v>
      </c>
      <c r="AF37" s="19">
        <f t="shared" ref="AF37" si="728">AF38-AE38</f>
        <v>0</v>
      </c>
      <c r="AG37" s="19">
        <f t="shared" ref="AG37" si="729">AG38-AF38</f>
        <v>0</v>
      </c>
      <c r="AH37" s="19">
        <f t="shared" ref="AH37" si="730">AH38-AG38</f>
        <v>0</v>
      </c>
      <c r="AI37" s="19">
        <f t="shared" ref="AI37" si="731">AI38-AH38</f>
        <v>0</v>
      </c>
      <c r="AJ37" s="19">
        <f t="shared" ref="AJ37" si="732">AJ38-AI38</f>
        <v>0</v>
      </c>
      <c r="AK37" s="19">
        <f t="shared" ref="AK37" si="733">AK38-AJ38</f>
        <v>0</v>
      </c>
      <c r="AL37" s="19">
        <f t="shared" ref="AL37" si="734">AL38-AK38</f>
        <v>0</v>
      </c>
      <c r="AM37" s="19">
        <f t="shared" ref="AM37" si="735">AM38-AL38</f>
        <v>0</v>
      </c>
      <c r="AN37" s="19">
        <f t="shared" ref="AN37" si="736">AN38-AM38</f>
        <v>0</v>
      </c>
      <c r="AO37" s="19">
        <f t="shared" ref="AO37" si="737">AO38-AN38</f>
        <v>0</v>
      </c>
      <c r="AP37" s="19">
        <f t="shared" ref="AP37" si="738">AP38-AO38</f>
        <v>0</v>
      </c>
      <c r="AQ37" s="19">
        <f t="shared" ref="AQ37" si="739">AQ38-AP38</f>
        <v>0</v>
      </c>
      <c r="AR37" s="19">
        <f t="shared" ref="AR37" si="740">AR38-AQ38</f>
        <v>0</v>
      </c>
      <c r="AS37" s="19">
        <f t="shared" ref="AS37" si="741">AS38-AR38</f>
        <v>0</v>
      </c>
      <c r="AT37" s="19">
        <f t="shared" ref="AT37" si="742">AT38-AS38</f>
        <v>0</v>
      </c>
      <c r="AU37" s="19">
        <f t="shared" ref="AU37" si="743">AU38-AT38</f>
        <v>0</v>
      </c>
      <c r="AV37" s="19">
        <f t="shared" ref="AV37" si="744">AV38-AU38</f>
        <v>0</v>
      </c>
      <c r="AW37" s="19">
        <f t="shared" ref="AW37" si="745">AW38-AV38</f>
        <v>0</v>
      </c>
      <c r="AX37" s="19">
        <f t="shared" ref="AX37" si="746">AX38-AW38</f>
        <v>0</v>
      </c>
      <c r="AY37" s="19">
        <f t="shared" ref="AY37" si="747">AY38-AX38</f>
        <v>0</v>
      </c>
      <c r="AZ37" s="19">
        <f t="shared" ref="AZ37" si="748">AZ38-AY38</f>
        <v>0</v>
      </c>
      <c r="BA37" s="19">
        <f t="shared" ref="BA37" si="749">BA38-AZ38</f>
        <v>0</v>
      </c>
      <c r="BB37" s="19">
        <f t="shared" ref="BB37" si="750">BB38-BA38</f>
        <v>0</v>
      </c>
      <c r="BC37" s="19">
        <f t="shared" ref="BC37" si="751">BC38-BB38</f>
        <v>0</v>
      </c>
      <c r="BD37" s="19">
        <f t="shared" ref="BD37" si="752">BD38-BC38</f>
        <v>0</v>
      </c>
    </row>
    <row r="38" spans="2:56">
      <c r="B38" s="700" t="s">
        <v>877</v>
      </c>
      <c r="C38" s="19">
        <v>282.18</v>
      </c>
      <c r="D38" s="700" t="s">
        <v>858</v>
      </c>
      <c r="E38" s="19">
        <v>6.13</v>
      </c>
      <c r="F38" s="19">
        <v>18.399999999999999</v>
      </c>
      <c r="G38" s="19">
        <v>30.67</v>
      </c>
      <c r="H38" s="19">
        <v>58.89</v>
      </c>
      <c r="I38" s="19">
        <v>87.11</v>
      </c>
      <c r="J38" s="19">
        <v>133.72999999999999</v>
      </c>
      <c r="K38" s="19">
        <v>178.71</v>
      </c>
      <c r="L38" s="19">
        <v>233.11</v>
      </c>
      <c r="M38" s="19">
        <v>262.55</v>
      </c>
      <c r="N38" s="19">
        <v>282.18</v>
      </c>
      <c r="O38" s="19">
        <v>282.18</v>
      </c>
      <c r="P38" s="19">
        <v>282.18</v>
      </c>
      <c r="Q38" s="19">
        <v>282.18</v>
      </c>
      <c r="R38" s="19">
        <v>282.18</v>
      </c>
      <c r="S38" s="19">
        <v>282.18</v>
      </c>
      <c r="T38" s="19">
        <v>282.18</v>
      </c>
      <c r="U38" s="19">
        <v>282.18</v>
      </c>
      <c r="V38" s="19">
        <v>282.18</v>
      </c>
      <c r="W38" s="19">
        <v>282.18</v>
      </c>
      <c r="X38" s="19">
        <v>282.18</v>
      </c>
      <c r="Y38" s="19">
        <v>282.18</v>
      </c>
      <c r="Z38" s="19">
        <v>282.18</v>
      </c>
      <c r="AA38" s="19">
        <v>282.18</v>
      </c>
      <c r="AB38" s="19">
        <v>282.18</v>
      </c>
      <c r="AC38" s="19">
        <v>282.18</v>
      </c>
      <c r="AD38" s="19">
        <v>282.18</v>
      </c>
      <c r="AE38" s="19">
        <v>282.18</v>
      </c>
      <c r="AF38" s="19">
        <v>282.18</v>
      </c>
      <c r="AG38" s="19">
        <v>282.18</v>
      </c>
      <c r="AH38" s="19">
        <v>282.18</v>
      </c>
      <c r="AI38" s="19">
        <v>282.18</v>
      </c>
      <c r="AJ38" s="19">
        <v>282.18</v>
      </c>
      <c r="AK38" s="19">
        <v>282.18</v>
      </c>
      <c r="AL38" s="19">
        <v>282.18</v>
      </c>
      <c r="AM38" s="19">
        <v>282.18</v>
      </c>
      <c r="AN38" s="19">
        <v>282.18</v>
      </c>
      <c r="AO38" s="19">
        <v>282.18</v>
      </c>
      <c r="AP38" s="19">
        <v>282.18</v>
      </c>
      <c r="AQ38" s="19">
        <v>282.18</v>
      </c>
      <c r="AR38" s="19">
        <v>282.18</v>
      </c>
      <c r="AS38" s="19">
        <v>282.18</v>
      </c>
      <c r="AT38" s="19">
        <v>282.18</v>
      </c>
      <c r="AU38" s="19">
        <v>282.18</v>
      </c>
      <c r="AV38" s="19">
        <v>282.18</v>
      </c>
      <c r="AW38" s="19">
        <v>282.18</v>
      </c>
      <c r="AX38" s="19">
        <v>282.18</v>
      </c>
      <c r="AY38" s="19">
        <v>282.18</v>
      </c>
      <c r="AZ38" s="19">
        <v>282.18</v>
      </c>
      <c r="BA38" s="19">
        <v>282.18</v>
      </c>
      <c r="BB38" s="19">
        <v>282.18</v>
      </c>
      <c r="BC38" s="19">
        <v>282.18</v>
      </c>
      <c r="BD38" s="19">
        <v>282.18</v>
      </c>
    </row>
    <row r="39" spans="2:56">
      <c r="B39" s="700" t="s">
        <v>878</v>
      </c>
      <c r="C39" s="19">
        <v>2877.14</v>
      </c>
      <c r="D39" s="700" t="s">
        <v>856</v>
      </c>
      <c r="E39" s="19">
        <f>E40</f>
        <v>0</v>
      </c>
      <c r="F39" s="19">
        <f>F40-E40</f>
        <v>0</v>
      </c>
      <c r="G39" s="19">
        <f t="shared" ref="G39" si="753">G40-F40</f>
        <v>0</v>
      </c>
      <c r="H39" s="19">
        <f t="shared" ref="H39" si="754">H40-G40</f>
        <v>0</v>
      </c>
      <c r="I39" s="19">
        <f t="shared" ref="I39" si="755">I40-H40</f>
        <v>0</v>
      </c>
      <c r="J39" s="19">
        <f t="shared" ref="J39" si="756">J40-I40</f>
        <v>0</v>
      </c>
      <c r="K39" s="19">
        <f t="shared" ref="K39" si="757">K40-J40</f>
        <v>0</v>
      </c>
      <c r="L39" s="19">
        <f t="shared" ref="L39" si="758">L40-K40</f>
        <v>0</v>
      </c>
      <c r="M39" s="19">
        <f t="shared" ref="M39" si="759">M40-L40</f>
        <v>0</v>
      </c>
      <c r="N39" s="19">
        <f t="shared" ref="N39" si="760">N40-M40</f>
        <v>0</v>
      </c>
      <c r="O39" s="19">
        <f t="shared" ref="O39" si="761">O40-N40</f>
        <v>0</v>
      </c>
      <c r="P39" s="19">
        <f t="shared" ref="P39" si="762">P40-O40</f>
        <v>0</v>
      </c>
      <c r="Q39" s="19">
        <f t="shared" ref="Q39" si="763">Q40-P40</f>
        <v>0</v>
      </c>
      <c r="R39" s="19">
        <f t="shared" ref="R39" si="764">R40-Q40</f>
        <v>0</v>
      </c>
      <c r="S39" s="19">
        <f t="shared" ref="S39" si="765">S40-R40</f>
        <v>0</v>
      </c>
      <c r="T39" s="19">
        <f t="shared" ref="T39" si="766">T40-S40</f>
        <v>0</v>
      </c>
      <c r="U39" s="19">
        <f t="shared" ref="U39" si="767">U40-T40</f>
        <v>0</v>
      </c>
      <c r="V39" s="19">
        <f t="shared" ref="V39" si="768">V40-U40</f>
        <v>53.99</v>
      </c>
      <c r="W39" s="19">
        <f t="shared" ref="W39" si="769">W40-V40</f>
        <v>53.99</v>
      </c>
      <c r="X39" s="19">
        <f t="shared" ref="X39" si="770">X40-W40</f>
        <v>119.98</v>
      </c>
      <c r="Y39" s="19">
        <f t="shared" ref="Y39" si="771">Y40-X40</f>
        <v>152.97</v>
      </c>
      <c r="Z39" s="19">
        <f t="shared" ref="Z39" si="772">Z40-Y40</f>
        <v>146.96999999999997</v>
      </c>
      <c r="AA39" s="19">
        <f t="shared" ref="AA39" si="773">AA40-Z40</f>
        <v>134.98000000000002</v>
      </c>
      <c r="AB39" s="19">
        <f t="shared" ref="AB39" si="774">AB40-AA40</f>
        <v>44.990000000000009</v>
      </c>
      <c r="AC39" s="19">
        <f t="shared" ref="AC39" si="775">AC40-AB40</f>
        <v>134.98000000000002</v>
      </c>
      <c r="AD39" s="19">
        <f t="shared" ref="AD39" si="776">AD40-AC40</f>
        <v>134.97000000000003</v>
      </c>
      <c r="AE39" s="19">
        <f t="shared" ref="AE39" si="777">AE40-AD40</f>
        <v>134.9799999999999</v>
      </c>
      <c r="AF39" s="19">
        <f t="shared" ref="AF39" si="778">AF40-AE40</f>
        <v>134.97000000000003</v>
      </c>
      <c r="AG39" s="19">
        <f t="shared" ref="AG39" si="779">AG40-AF40</f>
        <v>134.98000000000002</v>
      </c>
      <c r="AH39" s="19">
        <f t="shared" ref="AH39" si="780">AH40-AG40</f>
        <v>134.97000000000003</v>
      </c>
      <c r="AI39" s="19">
        <f t="shared" ref="AI39" si="781">AI40-AH40</f>
        <v>404.93000000000006</v>
      </c>
      <c r="AJ39" s="19">
        <f t="shared" ref="AJ39" si="782">AJ40-AI40</f>
        <v>89.980000000000018</v>
      </c>
      <c r="AK39" s="19">
        <f t="shared" ref="AK39" si="783">AK40-AJ40</f>
        <v>659.88999999999987</v>
      </c>
      <c r="AL39" s="19">
        <f t="shared" ref="AL39" si="784">AL40-AK40</f>
        <v>4.1700000000000728</v>
      </c>
      <c r="AM39" s="19">
        <f t="shared" ref="AM39" si="785">AM40-AL40</f>
        <v>25.059999999999945</v>
      </c>
      <c r="AN39" s="19">
        <f t="shared" ref="AN39" si="786">AN40-AM40</f>
        <v>25.050000000000182</v>
      </c>
      <c r="AO39" s="19">
        <f t="shared" ref="AO39" si="787">AO40-AN40</f>
        <v>150.33999999999969</v>
      </c>
      <c r="AP39" s="19">
        <f t="shared" ref="AP39" si="788">AP40-AO40</f>
        <v>0</v>
      </c>
      <c r="AQ39" s="19">
        <f t="shared" ref="AQ39" si="789">AQ40-AP40</f>
        <v>0</v>
      </c>
      <c r="AR39" s="19">
        <f t="shared" ref="AR39" si="790">AR40-AQ40</f>
        <v>0</v>
      </c>
      <c r="AS39" s="19">
        <f t="shared" ref="AS39" si="791">AS40-AR40</f>
        <v>0</v>
      </c>
      <c r="AT39" s="19">
        <f t="shared" ref="AT39" si="792">AT40-AS40</f>
        <v>0</v>
      </c>
      <c r="AU39" s="19">
        <f t="shared" ref="AU39" si="793">AU40-AT40</f>
        <v>0</v>
      </c>
      <c r="AV39" s="19">
        <f t="shared" ref="AV39" si="794">AV40-AU40</f>
        <v>0</v>
      </c>
      <c r="AW39" s="19">
        <f t="shared" ref="AW39" si="795">AW40-AV40</f>
        <v>0</v>
      </c>
      <c r="AX39" s="19">
        <f t="shared" ref="AX39" si="796">AX40-AW40</f>
        <v>0</v>
      </c>
      <c r="AY39" s="19">
        <f t="shared" ref="AY39" si="797">AY40-AX40</f>
        <v>0</v>
      </c>
      <c r="AZ39" s="19">
        <f t="shared" ref="AZ39" si="798">AZ40-AY40</f>
        <v>0</v>
      </c>
      <c r="BA39" s="19">
        <f t="shared" ref="BA39" si="799">BA40-AZ40</f>
        <v>0</v>
      </c>
      <c r="BB39" s="19">
        <f t="shared" ref="BB39" si="800">BB40-BA40</f>
        <v>0</v>
      </c>
      <c r="BC39" s="19">
        <f t="shared" ref="BC39" si="801">BC40-BB40</f>
        <v>0</v>
      </c>
      <c r="BD39" s="19">
        <f t="shared" ref="BD39" si="802">BD40-BC40</f>
        <v>0</v>
      </c>
    </row>
    <row r="40" spans="2:56">
      <c r="B40" s="700" t="s">
        <v>878</v>
      </c>
      <c r="C40" s="19">
        <v>2877.14</v>
      </c>
      <c r="D40" s="700" t="s">
        <v>858</v>
      </c>
      <c r="V40" s="19">
        <v>53.99</v>
      </c>
      <c r="W40" s="19">
        <v>107.98</v>
      </c>
      <c r="X40" s="19">
        <v>227.96</v>
      </c>
      <c r="Y40" s="19">
        <v>380.93</v>
      </c>
      <c r="Z40" s="19">
        <v>527.9</v>
      </c>
      <c r="AA40" s="19">
        <v>662.88</v>
      </c>
      <c r="AB40" s="19">
        <v>707.87</v>
      </c>
      <c r="AC40" s="19">
        <v>842.85</v>
      </c>
      <c r="AD40" s="19">
        <v>977.82</v>
      </c>
      <c r="AE40" s="19">
        <v>1112.8</v>
      </c>
      <c r="AF40" s="19">
        <v>1247.77</v>
      </c>
      <c r="AG40" s="19">
        <v>1382.75</v>
      </c>
      <c r="AH40" s="19">
        <v>1517.72</v>
      </c>
      <c r="AI40" s="19">
        <v>1922.65</v>
      </c>
      <c r="AJ40" s="19">
        <v>2012.63</v>
      </c>
      <c r="AK40" s="19">
        <v>2672.52</v>
      </c>
      <c r="AL40" s="19">
        <v>2676.69</v>
      </c>
      <c r="AM40" s="19">
        <v>2701.75</v>
      </c>
      <c r="AN40" s="19">
        <v>2726.8</v>
      </c>
      <c r="AO40" s="19">
        <v>2877.14</v>
      </c>
      <c r="AP40" s="19">
        <v>2877.14</v>
      </c>
      <c r="AQ40" s="19">
        <v>2877.14</v>
      </c>
      <c r="AR40" s="19">
        <v>2877.14</v>
      </c>
      <c r="AS40" s="19">
        <v>2877.14</v>
      </c>
      <c r="AT40" s="19">
        <v>2877.14</v>
      </c>
      <c r="AU40" s="19">
        <v>2877.14</v>
      </c>
      <c r="AV40" s="19">
        <v>2877.14</v>
      </c>
      <c r="AW40" s="19">
        <v>2877.14</v>
      </c>
      <c r="AX40" s="19">
        <v>2877.14</v>
      </c>
      <c r="AY40" s="19">
        <v>2877.14</v>
      </c>
      <c r="AZ40" s="19">
        <v>2877.14</v>
      </c>
      <c r="BA40" s="19">
        <v>2877.14</v>
      </c>
      <c r="BB40" s="19">
        <v>2877.14</v>
      </c>
      <c r="BC40" s="19">
        <v>2877.14</v>
      </c>
      <c r="BD40" s="19">
        <v>2877.14</v>
      </c>
    </row>
    <row r="41" spans="2:56">
      <c r="B41" s="700" t="s">
        <v>879</v>
      </c>
      <c r="C41" s="19">
        <v>6670</v>
      </c>
      <c r="D41" s="700" t="s">
        <v>856</v>
      </c>
      <c r="E41" s="19">
        <f>E42</f>
        <v>0</v>
      </c>
      <c r="F41" s="19">
        <f>F42-E42</f>
        <v>0</v>
      </c>
      <c r="G41" s="19">
        <f t="shared" ref="G41" si="803">G42-F42</f>
        <v>0</v>
      </c>
      <c r="H41" s="19">
        <f t="shared" ref="H41" si="804">H42-G42</f>
        <v>0</v>
      </c>
      <c r="I41" s="19">
        <f t="shared" ref="I41" si="805">I42-H42</f>
        <v>0</v>
      </c>
      <c r="J41" s="19">
        <f t="shared" ref="J41" si="806">J42-I42</f>
        <v>0</v>
      </c>
      <c r="K41" s="19">
        <f t="shared" ref="K41" si="807">K42-J42</f>
        <v>0</v>
      </c>
      <c r="L41" s="19">
        <f t="shared" ref="L41" si="808">L42-K42</f>
        <v>0</v>
      </c>
      <c r="M41" s="19">
        <f t="shared" ref="M41" si="809">M42-L42</f>
        <v>0</v>
      </c>
      <c r="N41" s="19">
        <f t="shared" ref="N41" si="810">N42-M42</f>
        <v>28</v>
      </c>
      <c r="O41" s="19">
        <f t="shared" ref="O41" si="811">O42-N42</f>
        <v>188</v>
      </c>
      <c r="P41" s="19">
        <f t="shared" ref="P41" si="812">P42-O42</f>
        <v>376</v>
      </c>
      <c r="Q41" s="19">
        <f t="shared" ref="Q41" si="813">Q42-P42</f>
        <v>421</v>
      </c>
      <c r="R41" s="19">
        <f t="shared" ref="R41" si="814">R42-Q42</f>
        <v>159</v>
      </c>
      <c r="S41" s="19">
        <f t="shared" ref="S41" si="815">S42-R42</f>
        <v>144</v>
      </c>
      <c r="T41" s="19">
        <f t="shared" ref="T41" si="816">T42-S42</f>
        <v>192</v>
      </c>
      <c r="U41" s="19">
        <f t="shared" ref="U41" si="817">U42-T42</f>
        <v>215.5</v>
      </c>
      <c r="V41" s="19">
        <f t="shared" ref="V41" si="818">V42-U42</f>
        <v>382.5</v>
      </c>
      <c r="W41" s="19">
        <f t="shared" ref="W41" si="819">W42-V42</f>
        <v>585.32999999999993</v>
      </c>
      <c r="X41" s="19">
        <f t="shared" ref="X41" si="820">X42-W42</f>
        <v>186.67000000000007</v>
      </c>
      <c r="Y41" s="19">
        <f t="shared" ref="Y41" si="821">Y42-X42</f>
        <v>94.5</v>
      </c>
      <c r="Z41" s="19">
        <f t="shared" ref="Z41" si="822">Z42-Y42</f>
        <v>223.5</v>
      </c>
      <c r="AA41" s="19">
        <f t="shared" ref="AA41" si="823">AA42-Z42</f>
        <v>297.32999999999993</v>
      </c>
      <c r="AB41" s="19">
        <f t="shared" ref="AB41" si="824">AB42-AA42</f>
        <v>116.67000000000007</v>
      </c>
      <c r="AC41" s="19">
        <f t="shared" ref="AC41" si="825">AC42-AB42</f>
        <v>480</v>
      </c>
      <c r="AD41" s="19">
        <f t="shared" ref="AD41" si="826">AD42-AC42</f>
        <v>192</v>
      </c>
      <c r="AE41" s="19">
        <f t="shared" ref="AE41" si="827">AE42-AD42</f>
        <v>192</v>
      </c>
      <c r="AF41" s="19">
        <f t="shared" ref="AF41" si="828">AF42-AE42</f>
        <v>240</v>
      </c>
      <c r="AG41" s="19">
        <f t="shared" ref="AG41" si="829">AG42-AF42</f>
        <v>72</v>
      </c>
      <c r="AH41" s="19">
        <f t="shared" ref="AH41" si="830">AH42-AG42</f>
        <v>48</v>
      </c>
      <c r="AI41" s="19">
        <f t="shared" ref="AI41" si="831">AI42-AH42</f>
        <v>884</v>
      </c>
      <c r="AJ41" s="19">
        <f t="shared" ref="AJ41" si="832">AJ42-AI42</f>
        <v>64</v>
      </c>
      <c r="AK41" s="19">
        <f t="shared" ref="AK41" si="833">AK42-AJ42</f>
        <v>464</v>
      </c>
      <c r="AL41" s="19">
        <f t="shared" ref="AL41" si="834">AL42-AK42</f>
        <v>368</v>
      </c>
      <c r="AM41" s="19">
        <f t="shared" ref="AM41" si="835">AM42-AL42</f>
        <v>0</v>
      </c>
      <c r="AN41" s="19">
        <f t="shared" ref="AN41" si="836">AN42-AM42</f>
        <v>0</v>
      </c>
      <c r="AO41" s="19">
        <f t="shared" ref="AO41" si="837">AO42-AN42</f>
        <v>48</v>
      </c>
      <c r="AP41" s="19">
        <f t="shared" ref="AP41" si="838">AP42-AO42</f>
        <v>8</v>
      </c>
      <c r="AQ41" s="19">
        <f t="shared" ref="AQ41" si="839">AQ42-AP42</f>
        <v>0</v>
      </c>
      <c r="AR41" s="19">
        <f t="shared" ref="AR41" si="840">AR42-AQ42</f>
        <v>0</v>
      </c>
      <c r="AS41" s="19">
        <f t="shared" ref="AS41" si="841">AS42-AR42</f>
        <v>0</v>
      </c>
      <c r="AT41" s="19">
        <f t="shared" ref="AT41" si="842">AT42-AS42</f>
        <v>0</v>
      </c>
      <c r="AU41" s="19">
        <f t="shared" ref="AU41" si="843">AU42-AT42</f>
        <v>0</v>
      </c>
      <c r="AV41" s="19">
        <f t="shared" ref="AV41" si="844">AV42-AU42</f>
        <v>0</v>
      </c>
      <c r="AW41" s="19">
        <f t="shared" ref="AW41" si="845">AW42-AV42</f>
        <v>0</v>
      </c>
      <c r="AX41" s="19">
        <f t="shared" ref="AX41" si="846">AX42-AW42</f>
        <v>0</v>
      </c>
      <c r="AY41" s="19">
        <f t="shared" ref="AY41" si="847">AY42-AX42</f>
        <v>0</v>
      </c>
      <c r="AZ41" s="19">
        <f t="shared" ref="AZ41" si="848">AZ42-AY42</f>
        <v>0</v>
      </c>
      <c r="BA41" s="19">
        <f t="shared" ref="BA41" si="849">BA42-AZ42</f>
        <v>0</v>
      </c>
      <c r="BB41" s="19">
        <f t="shared" ref="BB41" si="850">BB42-BA42</f>
        <v>0</v>
      </c>
      <c r="BC41" s="19">
        <f t="shared" ref="BC41" si="851">BC42-BB42</f>
        <v>0</v>
      </c>
      <c r="BD41" s="19">
        <f t="shared" ref="BD41" si="852">BD42-BC42</f>
        <v>0</v>
      </c>
    </row>
    <row r="42" spans="2:56">
      <c r="B42" s="700" t="s">
        <v>879</v>
      </c>
      <c r="C42" s="19">
        <v>6670</v>
      </c>
      <c r="D42" s="700" t="s">
        <v>858</v>
      </c>
      <c r="N42" s="19">
        <v>28</v>
      </c>
      <c r="O42" s="19">
        <v>216</v>
      </c>
      <c r="P42" s="19">
        <v>592</v>
      </c>
      <c r="Q42" s="19">
        <v>1013</v>
      </c>
      <c r="R42" s="19">
        <v>1172</v>
      </c>
      <c r="S42" s="19">
        <v>1316</v>
      </c>
      <c r="T42" s="19">
        <v>1508</v>
      </c>
      <c r="U42" s="19">
        <v>1723.5</v>
      </c>
      <c r="V42" s="19">
        <v>2106</v>
      </c>
      <c r="W42" s="19">
        <v>2691.33</v>
      </c>
      <c r="X42" s="19">
        <v>2878</v>
      </c>
      <c r="Y42" s="19">
        <v>2972.5</v>
      </c>
      <c r="Z42" s="19">
        <v>3196</v>
      </c>
      <c r="AA42" s="19">
        <v>3493.33</v>
      </c>
      <c r="AB42" s="19">
        <v>3610</v>
      </c>
      <c r="AC42" s="19">
        <v>4090</v>
      </c>
      <c r="AD42" s="19">
        <v>4282</v>
      </c>
      <c r="AE42" s="19">
        <v>4474</v>
      </c>
      <c r="AF42" s="19">
        <v>4714</v>
      </c>
      <c r="AG42" s="19">
        <v>4786</v>
      </c>
      <c r="AH42" s="19">
        <v>4834</v>
      </c>
      <c r="AI42" s="19">
        <v>5718</v>
      </c>
      <c r="AJ42" s="19">
        <v>5782</v>
      </c>
      <c r="AK42" s="19">
        <v>6246</v>
      </c>
      <c r="AL42" s="19">
        <v>6614</v>
      </c>
      <c r="AM42" s="19">
        <v>6614</v>
      </c>
      <c r="AN42" s="19">
        <v>6614</v>
      </c>
      <c r="AO42" s="19">
        <v>6662</v>
      </c>
      <c r="AP42" s="19">
        <v>6670</v>
      </c>
      <c r="AQ42" s="19">
        <v>6670</v>
      </c>
      <c r="AR42" s="19">
        <v>6670</v>
      </c>
      <c r="AS42" s="19">
        <v>6670</v>
      </c>
      <c r="AT42" s="19">
        <v>6670</v>
      </c>
      <c r="AU42" s="19">
        <v>6670</v>
      </c>
      <c r="AV42" s="19">
        <v>6670</v>
      </c>
      <c r="AW42" s="19">
        <v>6670</v>
      </c>
      <c r="AX42" s="19">
        <v>6670</v>
      </c>
      <c r="AY42" s="19">
        <v>6670</v>
      </c>
      <c r="AZ42" s="19">
        <v>6670</v>
      </c>
      <c r="BA42" s="19">
        <v>6670</v>
      </c>
      <c r="BB42" s="19">
        <v>6670</v>
      </c>
      <c r="BC42" s="19">
        <v>6670</v>
      </c>
      <c r="BD42" s="19">
        <v>6670</v>
      </c>
    </row>
    <row r="43" spans="2:56">
      <c r="B43" s="700" t="s">
        <v>864</v>
      </c>
      <c r="C43" s="19">
        <v>6730.54</v>
      </c>
      <c r="D43" s="700" t="s">
        <v>856</v>
      </c>
      <c r="E43" s="19">
        <f>E44</f>
        <v>2.4500000000000002</v>
      </c>
      <c r="F43" s="19">
        <f>F44-E44</f>
        <v>4.91</v>
      </c>
      <c r="G43" s="19">
        <f t="shared" ref="G43" si="853">G44-F44</f>
        <v>4.9099999999999993</v>
      </c>
      <c r="H43" s="19">
        <f t="shared" ref="H43" si="854">H44-G44</f>
        <v>7.3599999999999994</v>
      </c>
      <c r="I43" s="19">
        <f t="shared" ref="I43" si="855">I44-H44</f>
        <v>4.91</v>
      </c>
      <c r="J43" s="19">
        <f t="shared" ref="J43" si="856">J44-I44</f>
        <v>0</v>
      </c>
      <c r="K43" s="19">
        <f t="shared" ref="K43" si="857">K44-J44</f>
        <v>0</v>
      </c>
      <c r="L43" s="19">
        <f t="shared" ref="L43" si="858">L44-K44</f>
        <v>0</v>
      </c>
      <c r="M43" s="19">
        <f t="shared" ref="M43" si="859">M44-L44</f>
        <v>0</v>
      </c>
      <c r="N43" s="19">
        <f t="shared" ref="N43" si="860">N44-M44</f>
        <v>46.000000000000007</v>
      </c>
      <c r="O43" s="19">
        <f t="shared" ref="O43" si="861">O44-N44</f>
        <v>206</v>
      </c>
      <c r="P43" s="19">
        <f t="shared" ref="P43" si="862">P44-O44</f>
        <v>375.99999999999994</v>
      </c>
      <c r="Q43" s="19">
        <f t="shared" ref="Q43" si="863">Q44-P44</f>
        <v>421</v>
      </c>
      <c r="R43" s="19">
        <f t="shared" ref="R43" si="864">R44-Q44</f>
        <v>159</v>
      </c>
      <c r="S43" s="19">
        <f t="shared" ref="S43" si="865">S44-R44</f>
        <v>144</v>
      </c>
      <c r="T43" s="19">
        <f t="shared" ref="T43" si="866">T44-S44</f>
        <v>192</v>
      </c>
      <c r="U43" s="19">
        <f t="shared" ref="U43" si="867">U44-T44</f>
        <v>215.5</v>
      </c>
      <c r="V43" s="19">
        <f t="shared" ref="V43" si="868">V44-U44</f>
        <v>382.5</v>
      </c>
      <c r="W43" s="19">
        <f t="shared" ref="W43" si="869">W44-V44</f>
        <v>585.32999999999993</v>
      </c>
      <c r="X43" s="19">
        <f t="shared" ref="X43" si="870">X44-W44</f>
        <v>186.67000000000007</v>
      </c>
      <c r="Y43" s="19">
        <f t="shared" ref="Y43" si="871">Y44-X44</f>
        <v>94.5</v>
      </c>
      <c r="Z43" s="19">
        <f t="shared" ref="Z43" si="872">Z44-Y44</f>
        <v>223.5</v>
      </c>
      <c r="AA43" s="19">
        <f t="shared" ref="AA43" si="873">AA44-Z44</f>
        <v>297.32999999999993</v>
      </c>
      <c r="AB43" s="19">
        <f t="shared" ref="AB43" si="874">AB44-AA44</f>
        <v>116.67000000000007</v>
      </c>
      <c r="AC43" s="19">
        <f t="shared" ref="AC43" si="875">AC44-AB44</f>
        <v>480</v>
      </c>
      <c r="AD43" s="19">
        <f t="shared" ref="AD43" si="876">AD44-AC44</f>
        <v>192</v>
      </c>
      <c r="AE43" s="19">
        <f t="shared" ref="AE43" si="877">AE44-AD44</f>
        <v>192</v>
      </c>
      <c r="AF43" s="19">
        <f t="shared" ref="AF43" si="878">AF44-AE44</f>
        <v>208</v>
      </c>
      <c r="AG43" s="19">
        <f t="shared" ref="AG43" si="879">AG44-AF44</f>
        <v>104</v>
      </c>
      <c r="AH43" s="19">
        <f t="shared" ref="AH43" si="880">AH44-AG44</f>
        <v>48</v>
      </c>
      <c r="AI43" s="19">
        <f t="shared" ref="AI43" si="881">AI44-AH44</f>
        <v>884</v>
      </c>
      <c r="AJ43" s="19">
        <f t="shared" ref="AJ43" si="882">AJ44-AI44</f>
        <v>64</v>
      </c>
      <c r="AK43" s="19">
        <f t="shared" ref="AK43" si="883">AK44-AJ44</f>
        <v>464</v>
      </c>
      <c r="AL43" s="19">
        <f t="shared" ref="AL43" si="884">AL44-AK44</f>
        <v>368</v>
      </c>
      <c r="AM43" s="19">
        <f t="shared" ref="AM43" si="885">AM44-AL44</f>
        <v>0</v>
      </c>
      <c r="AN43" s="19">
        <f t="shared" ref="AN43" si="886">AN44-AM44</f>
        <v>0</v>
      </c>
      <c r="AO43" s="19">
        <f t="shared" ref="AO43" si="887">AO44-AN44</f>
        <v>48</v>
      </c>
      <c r="AP43" s="19">
        <f t="shared" ref="AP43" si="888">AP44-AO44</f>
        <v>8</v>
      </c>
      <c r="AQ43" s="19">
        <f t="shared" ref="AQ43" si="889">AQ44-AP44</f>
        <v>0</v>
      </c>
      <c r="AR43" s="19">
        <f t="shared" ref="AR43" si="890">AR44-AQ44</f>
        <v>0</v>
      </c>
      <c r="AS43" s="19">
        <f t="shared" ref="AS43" si="891">AS44-AR44</f>
        <v>0</v>
      </c>
      <c r="AT43" s="19">
        <f t="shared" ref="AT43" si="892">AT44-AS44</f>
        <v>0</v>
      </c>
      <c r="AU43" s="19">
        <f t="shared" ref="AU43" si="893">AU44-AT44</f>
        <v>0</v>
      </c>
      <c r="AV43" s="19">
        <f t="shared" ref="AV43" si="894">AV44-AU44</f>
        <v>0</v>
      </c>
      <c r="AW43" s="19">
        <f t="shared" ref="AW43" si="895">AW44-AV44</f>
        <v>0</v>
      </c>
      <c r="AX43" s="19">
        <f t="shared" ref="AX43" si="896">AX44-AW44</f>
        <v>0</v>
      </c>
      <c r="AY43" s="19">
        <f t="shared" ref="AY43" si="897">AY44-AX44</f>
        <v>0</v>
      </c>
      <c r="AZ43" s="19">
        <f t="shared" ref="AZ43" si="898">AZ44-AY44</f>
        <v>0</v>
      </c>
      <c r="BA43" s="19">
        <f t="shared" ref="BA43" si="899">BA44-AZ44</f>
        <v>0</v>
      </c>
      <c r="BB43" s="19">
        <f t="shared" ref="BB43" si="900">BB44-BA44</f>
        <v>0</v>
      </c>
      <c r="BC43" s="19">
        <f t="shared" ref="BC43" si="901">BC44-BB44</f>
        <v>0</v>
      </c>
      <c r="BD43" s="19">
        <f t="shared" ref="BD43" si="902">BD44-BC44</f>
        <v>0</v>
      </c>
    </row>
    <row r="44" spans="2:56">
      <c r="B44" s="700" t="s">
        <v>864</v>
      </c>
      <c r="C44" s="19">
        <v>6730.54</v>
      </c>
      <c r="D44" s="700" t="s">
        <v>858</v>
      </c>
      <c r="E44" s="19">
        <v>2.4500000000000002</v>
      </c>
      <c r="F44" s="19">
        <v>7.36</v>
      </c>
      <c r="G44" s="19">
        <v>12.27</v>
      </c>
      <c r="H44" s="19">
        <v>19.63</v>
      </c>
      <c r="I44" s="19">
        <v>24.54</v>
      </c>
      <c r="J44" s="19">
        <v>24.54</v>
      </c>
      <c r="K44" s="19">
        <v>24.54</v>
      </c>
      <c r="L44" s="19">
        <v>24.54</v>
      </c>
      <c r="M44" s="19">
        <v>24.54</v>
      </c>
      <c r="N44" s="19">
        <v>70.540000000000006</v>
      </c>
      <c r="O44" s="19">
        <v>276.54000000000002</v>
      </c>
      <c r="P44" s="19">
        <v>652.54</v>
      </c>
      <c r="Q44" s="19">
        <v>1073.54</v>
      </c>
      <c r="R44" s="19">
        <v>1232.54</v>
      </c>
      <c r="S44" s="19">
        <v>1376.54</v>
      </c>
      <c r="T44" s="19">
        <v>1568.54</v>
      </c>
      <c r="U44" s="19">
        <v>1784.04</v>
      </c>
      <c r="V44" s="19">
        <v>2166.54</v>
      </c>
      <c r="W44" s="19">
        <v>2751.87</v>
      </c>
      <c r="X44" s="19">
        <v>2938.54</v>
      </c>
      <c r="Y44" s="19">
        <v>3033.04</v>
      </c>
      <c r="Z44" s="19">
        <v>3256.54</v>
      </c>
      <c r="AA44" s="19">
        <v>3553.87</v>
      </c>
      <c r="AB44" s="19">
        <v>3670.54</v>
      </c>
      <c r="AC44" s="19">
        <v>4150.54</v>
      </c>
      <c r="AD44" s="19">
        <v>4342.54</v>
      </c>
      <c r="AE44" s="19">
        <v>4534.54</v>
      </c>
      <c r="AF44" s="19">
        <v>4742.54</v>
      </c>
      <c r="AG44" s="19">
        <v>4846.54</v>
      </c>
      <c r="AH44" s="19">
        <v>4894.54</v>
      </c>
      <c r="AI44" s="19">
        <v>5778.54</v>
      </c>
      <c r="AJ44" s="19">
        <v>5842.54</v>
      </c>
      <c r="AK44" s="19">
        <v>6306.54</v>
      </c>
      <c r="AL44" s="19">
        <v>6674.54</v>
      </c>
      <c r="AM44" s="19">
        <v>6674.54</v>
      </c>
      <c r="AN44" s="19">
        <v>6674.54</v>
      </c>
      <c r="AO44" s="19">
        <v>6722.54</v>
      </c>
      <c r="AP44" s="19">
        <v>6730.54</v>
      </c>
      <c r="AQ44" s="19">
        <v>6730.54</v>
      </c>
      <c r="AR44" s="19">
        <v>6730.54</v>
      </c>
      <c r="AS44" s="19">
        <v>6730.54</v>
      </c>
      <c r="AT44" s="19">
        <v>6730.54</v>
      </c>
      <c r="AU44" s="19">
        <v>6730.54</v>
      </c>
      <c r="AV44" s="19">
        <v>6730.54</v>
      </c>
      <c r="AW44" s="19">
        <v>6730.54</v>
      </c>
      <c r="AX44" s="19">
        <v>6730.54</v>
      </c>
      <c r="AY44" s="19">
        <v>6730.54</v>
      </c>
      <c r="AZ44" s="19">
        <v>6730.54</v>
      </c>
      <c r="BA44" s="19">
        <v>6730.54</v>
      </c>
      <c r="BB44" s="19">
        <v>6730.54</v>
      </c>
      <c r="BC44" s="19">
        <v>6730.54</v>
      </c>
      <c r="BD44" s="19">
        <v>6730.54</v>
      </c>
    </row>
    <row r="45" spans="2:56">
      <c r="B45" s="700" t="s">
        <v>880</v>
      </c>
      <c r="C45" s="19">
        <v>24.54</v>
      </c>
      <c r="D45" s="700" t="s">
        <v>856</v>
      </c>
      <c r="E45" s="19">
        <f>E46</f>
        <v>2.4500000000000002</v>
      </c>
      <c r="F45" s="19">
        <f>F46-E46</f>
        <v>4.91</v>
      </c>
      <c r="G45" s="19">
        <f t="shared" ref="G45" si="903">G46-F46</f>
        <v>4.9099999999999993</v>
      </c>
      <c r="H45" s="19">
        <f t="shared" ref="H45" si="904">H46-G46</f>
        <v>7.3599999999999994</v>
      </c>
      <c r="I45" s="19">
        <f t="shared" ref="I45" si="905">I46-H46</f>
        <v>4.91</v>
      </c>
      <c r="J45" s="19">
        <f t="shared" ref="J45" si="906">J46-I46</f>
        <v>0</v>
      </c>
      <c r="K45" s="19">
        <f t="shared" ref="K45" si="907">K46-J46</f>
        <v>0</v>
      </c>
      <c r="L45" s="19">
        <f t="shared" ref="L45" si="908">L46-K46</f>
        <v>0</v>
      </c>
      <c r="M45" s="19">
        <f t="shared" ref="M45" si="909">M46-L46</f>
        <v>0</v>
      </c>
      <c r="N45" s="19">
        <f t="shared" ref="N45" si="910">N46-M46</f>
        <v>0</v>
      </c>
      <c r="O45" s="19">
        <f t="shared" ref="O45" si="911">O46-N46</f>
        <v>0</v>
      </c>
      <c r="P45" s="19">
        <f t="shared" ref="P45" si="912">P46-O46</f>
        <v>0</v>
      </c>
      <c r="Q45" s="19">
        <f t="shared" ref="Q45" si="913">Q46-P46</f>
        <v>0</v>
      </c>
      <c r="R45" s="19">
        <f t="shared" ref="R45" si="914">R46-Q46</f>
        <v>0</v>
      </c>
      <c r="S45" s="19">
        <f t="shared" ref="S45" si="915">S46-R46</f>
        <v>0</v>
      </c>
      <c r="T45" s="19">
        <f t="shared" ref="T45" si="916">T46-S46</f>
        <v>0</v>
      </c>
      <c r="U45" s="19">
        <f t="shared" ref="U45" si="917">U46-T46</f>
        <v>0</v>
      </c>
      <c r="V45" s="19">
        <f t="shared" ref="V45" si="918">V46-U46</f>
        <v>0</v>
      </c>
      <c r="W45" s="19">
        <f t="shared" ref="W45" si="919">W46-V46</f>
        <v>0</v>
      </c>
      <c r="X45" s="19">
        <f t="shared" ref="X45" si="920">X46-W46</f>
        <v>0</v>
      </c>
      <c r="Y45" s="19">
        <f t="shared" ref="Y45" si="921">Y46-X46</f>
        <v>0</v>
      </c>
      <c r="Z45" s="19">
        <f t="shared" ref="Z45" si="922">Z46-Y46</f>
        <v>0</v>
      </c>
      <c r="AA45" s="19">
        <f t="shared" ref="AA45" si="923">AA46-Z46</f>
        <v>0</v>
      </c>
      <c r="AB45" s="19">
        <f t="shared" ref="AB45" si="924">AB46-AA46</f>
        <v>0</v>
      </c>
      <c r="AC45" s="19">
        <f t="shared" ref="AC45" si="925">AC46-AB46</f>
        <v>0</v>
      </c>
      <c r="AD45" s="19">
        <f t="shared" ref="AD45" si="926">AD46-AC46</f>
        <v>0</v>
      </c>
      <c r="AE45" s="19">
        <f t="shared" ref="AE45" si="927">AE46-AD46</f>
        <v>0</v>
      </c>
      <c r="AF45" s="19">
        <f t="shared" ref="AF45" si="928">AF46-AE46</f>
        <v>0</v>
      </c>
      <c r="AG45" s="19">
        <f t="shared" ref="AG45" si="929">AG46-AF46</f>
        <v>0</v>
      </c>
      <c r="AH45" s="19">
        <f t="shared" ref="AH45" si="930">AH46-AG46</f>
        <v>0</v>
      </c>
      <c r="AI45" s="19">
        <f t="shared" ref="AI45" si="931">AI46-AH46</f>
        <v>0</v>
      </c>
      <c r="AJ45" s="19">
        <f t="shared" ref="AJ45" si="932">AJ46-AI46</f>
        <v>0</v>
      </c>
      <c r="AK45" s="19">
        <f t="shared" ref="AK45" si="933">AK46-AJ46</f>
        <v>0</v>
      </c>
      <c r="AL45" s="19">
        <f t="shared" ref="AL45" si="934">AL46-AK46</f>
        <v>0</v>
      </c>
      <c r="AM45" s="19">
        <f t="shared" ref="AM45" si="935">AM46-AL46</f>
        <v>0</v>
      </c>
      <c r="AN45" s="19">
        <f t="shared" ref="AN45" si="936">AN46-AM46</f>
        <v>0</v>
      </c>
      <c r="AO45" s="19">
        <f t="shared" ref="AO45" si="937">AO46-AN46</f>
        <v>0</v>
      </c>
      <c r="AP45" s="19">
        <f t="shared" ref="AP45" si="938">AP46-AO46</f>
        <v>0</v>
      </c>
      <c r="AQ45" s="19">
        <f t="shared" ref="AQ45" si="939">AQ46-AP46</f>
        <v>0</v>
      </c>
      <c r="AR45" s="19">
        <f t="shared" ref="AR45" si="940">AR46-AQ46</f>
        <v>0</v>
      </c>
      <c r="AS45" s="19">
        <f t="shared" ref="AS45" si="941">AS46-AR46</f>
        <v>0</v>
      </c>
      <c r="AT45" s="19">
        <f t="shared" ref="AT45" si="942">AT46-AS46</f>
        <v>0</v>
      </c>
      <c r="AU45" s="19">
        <f t="shared" ref="AU45" si="943">AU46-AT46</f>
        <v>0</v>
      </c>
      <c r="AV45" s="19">
        <f t="shared" ref="AV45" si="944">AV46-AU46</f>
        <v>0</v>
      </c>
      <c r="AW45" s="19">
        <f t="shared" ref="AW45" si="945">AW46-AV46</f>
        <v>0</v>
      </c>
      <c r="AX45" s="19">
        <f t="shared" ref="AX45" si="946">AX46-AW46</f>
        <v>0</v>
      </c>
      <c r="AY45" s="19">
        <f t="shared" ref="AY45" si="947">AY46-AX46</f>
        <v>0</v>
      </c>
      <c r="AZ45" s="19">
        <f t="shared" ref="AZ45" si="948">AZ46-AY46</f>
        <v>0</v>
      </c>
      <c r="BA45" s="19">
        <f t="shared" ref="BA45" si="949">BA46-AZ46</f>
        <v>0</v>
      </c>
      <c r="BB45" s="19">
        <f t="shared" ref="BB45" si="950">BB46-BA46</f>
        <v>0</v>
      </c>
      <c r="BC45" s="19">
        <f t="shared" ref="BC45" si="951">BC46-BB46</f>
        <v>0</v>
      </c>
      <c r="BD45" s="19">
        <f t="shared" ref="BD45" si="952">BD46-BC46</f>
        <v>0</v>
      </c>
    </row>
    <row r="46" spans="2:56">
      <c r="B46" s="700" t="s">
        <v>880</v>
      </c>
      <c r="C46" s="19">
        <v>24.54</v>
      </c>
      <c r="D46" s="700" t="s">
        <v>858</v>
      </c>
      <c r="E46" s="19">
        <v>2.4500000000000002</v>
      </c>
      <c r="F46" s="19">
        <v>7.36</v>
      </c>
      <c r="G46" s="19">
        <v>12.27</v>
      </c>
      <c r="H46" s="19">
        <v>19.63</v>
      </c>
      <c r="I46" s="19">
        <v>24.54</v>
      </c>
      <c r="J46" s="19">
        <v>24.54</v>
      </c>
      <c r="K46" s="19">
        <v>24.54</v>
      </c>
      <c r="L46" s="19">
        <v>24.54</v>
      </c>
      <c r="M46" s="19">
        <v>24.54</v>
      </c>
      <c r="N46" s="19">
        <v>24.54</v>
      </c>
      <c r="O46" s="19">
        <v>24.54</v>
      </c>
      <c r="P46" s="19">
        <v>24.54</v>
      </c>
      <c r="Q46" s="19">
        <v>24.54</v>
      </c>
      <c r="R46" s="19">
        <v>24.54</v>
      </c>
      <c r="S46" s="19">
        <v>24.54</v>
      </c>
      <c r="T46" s="19">
        <v>24.54</v>
      </c>
      <c r="U46" s="19">
        <v>24.54</v>
      </c>
      <c r="V46" s="19">
        <v>24.54</v>
      </c>
      <c r="W46" s="19">
        <v>24.54</v>
      </c>
      <c r="X46" s="19">
        <v>24.54</v>
      </c>
      <c r="Y46" s="19">
        <v>24.54</v>
      </c>
      <c r="Z46" s="19">
        <v>24.54</v>
      </c>
      <c r="AA46" s="19">
        <v>24.54</v>
      </c>
      <c r="AB46" s="19">
        <v>24.54</v>
      </c>
      <c r="AC46" s="19">
        <v>24.54</v>
      </c>
      <c r="AD46" s="19">
        <v>24.54</v>
      </c>
      <c r="AE46" s="19">
        <v>24.54</v>
      </c>
      <c r="AF46" s="19">
        <v>24.54</v>
      </c>
      <c r="AG46" s="19">
        <v>24.54</v>
      </c>
      <c r="AH46" s="19">
        <v>24.54</v>
      </c>
      <c r="AI46" s="19">
        <v>24.54</v>
      </c>
      <c r="AJ46" s="19">
        <v>24.54</v>
      </c>
      <c r="AK46" s="19">
        <v>24.54</v>
      </c>
      <c r="AL46" s="19">
        <v>24.54</v>
      </c>
      <c r="AM46" s="19">
        <v>24.54</v>
      </c>
      <c r="AN46" s="19">
        <v>24.54</v>
      </c>
      <c r="AO46" s="19">
        <v>24.54</v>
      </c>
      <c r="AP46" s="19">
        <v>24.54</v>
      </c>
      <c r="AQ46" s="19">
        <v>24.54</v>
      </c>
      <c r="AR46" s="19">
        <v>24.54</v>
      </c>
      <c r="AS46" s="19">
        <v>24.54</v>
      </c>
      <c r="AT46" s="19">
        <v>24.54</v>
      </c>
      <c r="AU46" s="19">
        <v>24.54</v>
      </c>
      <c r="AV46" s="19">
        <v>24.54</v>
      </c>
      <c r="AW46" s="19">
        <v>24.54</v>
      </c>
      <c r="AX46" s="19">
        <v>24.54</v>
      </c>
      <c r="AY46" s="19">
        <v>24.54</v>
      </c>
      <c r="AZ46" s="19">
        <v>24.54</v>
      </c>
      <c r="BA46" s="19">
        <v>24.54</v>
      </c>
      <c r="BB46" s="19">
        <v>24.54</v>
      </c>
      <c r="BC46" s="19">
        <v>24.54</v>
      </c>
      <c r="BD46" s="19">
        <v>24.54</v>
      </c>
    </row>
    <row r="47" spans="2:56">
      <c r="B47" s="700" t="s">
        <v>881</v>
      </c>
      <c r="C47" s="19">
        <v>6706</v>
      </c>
      <c r="D47" s="700" t="s">
        <v>856</v>
      </c>
      <c r="E47" s="19">
        <f>E48</f>
        <v>0</v>
      </c>
      <c r="F47" s="19">
        <f>F48-E48</f>
        <v>0</v>
      </c>
      <c r="G47" s="19">
        <f t="shared" ref="G47" si="953">G48-F48</f>
        <v>0</v>
      </c>
      <c r="H47" s="19">
        <f t="shared" ref="H47" si="954">H48-G48</f>
        <v>0</v>
      </c>
      <c r="I47" s="19">
        <f t="shared" ref="I47" si="955">I48-H48</f>
        <v>0</v>
      </c>
      <c r="J47" s="19">
        <f t="shared" ref="J47" si="956">J48-I48</f>
        <v>0</v>
      </c>
      <c r="K47" s="19">
        <f t="shared" ref="K47" si="957">K48-J48</f>
        <v>0</v>
      </c>
      <c r="L47" s="19">
        <f t="shared" ref="L47" si="958">L48-K48</f>
        <v>0</v>
      </c>
      <c r="M47" s="19">
        <f t="shared" ref="M47" si="959">M48-L48</f>
        <v>0</v>
      </c>
      <c r="N47" s="19">
        <f t="shared" ref="N47" si="960">N48-M48</f>
        <v>46</v>
      </c>
      <c r="O47" s="19">
        <f t="shared" ref="O47" si="961">O48-N48</f>
        <v>206</v>
      </c>
      <c r="P47" s="19">
        <f t="shared" ref="P47" si="962">P48-O48</f>
        <v>376</v>
      </c>
      <c r="Q47" s="19">
        <f t="shared" ref="Q47" si="963">Q48-P48</f>
        <v>421</v>
      </c>
      <c r="R47" s="19">
        <f t="shared" ref="R47" si="964">R48-Q48</f>
        <v>159</v>
      </c>
      <c r="S47" s="19">
        <f t="shared" ref="S47" si="965">S48-R48</f>
        <v>144</v>
      </c>
      <c r="T47" s="19">
        <f t="shared" ref="T47" si="966">T48-S48</f>
        <v>192</v>
      </c>
      <c r="U47" s="19">
        <f t="shared" ref="U47" si="967">U48-T48</f>
        <v>215.5</v>
      </c>
      <c r="V47" s="19">
        <f t="shared" ref="V47" si="968">V48-U48</f>
        <v>382.5</v>
      </c>
      <c r="W47" s="19">
        <f t="shared" ref="W47" si="969">W48-V48</f>
        <v>585.32999999999993</v>
      </c>
      <c r="X47" s="19">
        <f t="shared" ref="X47" si="970">X48-W48</f>
        <v>186.67000000000007</v>
      </c>
      <c r="Y47" s="19">
        <f t="shared" ref="Y47" si="971">Y48-X48</f>
        <v>94.5</v>
      </c>
      <c r="Z47" s="19">
        <f t="shared" ref="Z47" si="972">Z48-Y48</f>
        <v>223.5</v>
      </c>
      <c r="AA47" s="19">
        <f t="shared" ref="AA47" si="973">AA48-Z48</f>
        <v>297.32999999999993</v>
      </c>
      <c r="AB47" s="19">
        <f t="shared" ref="AB47" si="974">AB48-AA48</f>
        <v>116.67000000000007</v>
      </c>
      <c r="AC47" s="19">
        <f t="shared" ref="AC47" si="975">AC48-AB48</f>
        <v>480</v>
      </c>
      <c r="AD47" s="19">
        <f t="shared" ref="AD47" si="976">AD48-AC48</f>
        <v>192</v>
      </c>
      <c r="AE47" s="19">
        <f t="shared" ref="AE47" si="977">AE48-AD48</f>
        <v>192</v>
      </c>
      <c r="AF47" s="19">
        <f t="shared" ref="AF47" si="978">AF48-AE48</f>
        <v>208</v>
      </c>
      <c r="AG47" s="19">
        <f t="shared" ref="AG47" si="979">AG48-AF48</f>
        <v>104</v>
      </c>
      <c r="AH47" s="19">
        <f t="shared" ref="AH47" si="980">AH48-AG48</f>
        <v>48</v>
      </c>
      <c r="AI47" s="19">
        <f t="shared" ref="AI47" si="981">AI48-AH48</f>
        <v>884</v>
      </c>
      <c r="AJ47" s="19">
        <f t="shared" ref="AJ47" si="982">AJ48-AI48</f>
        <v>64</v>
      </c>
      <c r="AK47" s="19">
        <f t="shared" ref="AK47" si="983">AK48-AJ48</f>
        <v>464</v>
      </c>
      <c r="AL47" s="19">
        <f t="shared" ref="AL47" si="984">AL48-AK48</f>
        <v>368</v>
      </c>
      <c r="AM47" s="19">
        <f t="shared" ref="AM47" si="985">AM48-AL48</f>
        <v>0</v>
      </c>
      <c r="AN47" s="19">
        <f t="shared" ref="AN47" si="986">AN48-AM48</f>
        <v>0</v>
      </c>
      <c r="AO47" s="19">
        <f t="shared" ref="AO47" si="987">AO48-AN48</f>
        <v>48</v>
      </c>
      <c r="AP47" s="19">
        <f t="shared" ref="AP47" si="988">AP48-AO48</f>
        <v>8</v>
      </c>
      <c r="AQ47" s="19">
        <f t="shared" ref="AQ47" si="989">AQ48-AP48</f>
        <v>0</v>
      </c>
      <c r="AR47" s="19">
        <f t="shared" ref="AR47" si="990">AR48-AQ48</f>
        <v>0</v>
      </c>
      <c r="AS47" s="19">
        <f t="shared" ref="AS47" si="991">AS48-AR48</f>
        <v>0</v>
      </c>
      <c r="AT47" s="19">
        <f t="shared" ref="AT47" si="992">AT48-AS48</f>
        <v>0</v>
      </c>
      <c r="AU47" s="19">
        <f t="shared" ref="AU47" si="993">AU48-AT48</f>
        <v>0</v>
      </c>
      <c r="AV47" s="19">
        <f t="shared" ref="AV47" si="994">AV48-AU48</f>
        <v>0</v>
      </c>
      <c r="AW47" s="19">
        <f t="shared" ref="AW47" si="995">AW48-AV48</f>
        <v>0</v>
      </c>
      <c r="AX47" s="19">
        <f t="shared" ref="AX47" si="996">AX48-AW48</f>
        <v>0</v>
      </c>
      <c r="AY47" s="19">
        <f t="shared" ref="AY47" si="997">AY48-AX48</f>
        <v>0</v>
      </c>
      <c r="AZ47" s="19">
        <f t="shared" ref="AZ47" si="998">AZ48-AY48</f>
        <v>0</v>
      </c>
      <c r="BA47" s="19">
        <f t="shared" ref="BA47" si="999">BA48-AZ48</f>
        <v>0</v>
      </c>
      <c r="BB47" s="19">
        <f t="shared" ref="BB47" si="1000">BB48-BA48</f>
        <v>0</v>
      </c>
      <c r="BC47" s="19">
        <f t="shared" ref="BC47" si="1001">BC48-BB48</f>
        <v>0</v>
      </c>
      <c r="BD47" s="19">
        <f t="shared" ref="BD47" si="1002">BD48-BC48</f>
        <v>0</v>
      </c>
    </row>
    <row r="48" spans="2:56">
      <c r="B48" s="700" t="s">
        <v>881</v>
      </c>
      <c r="C48" s="19">
        <v>6706</v>
      </c>
      <c r="D48" s="700" t="s">
        <v>858</v>
      </c>
      <c r="N48" s="19">
        <v>46</v>
      </c>
      <c r="O48" s="19">
        <v>252</v>
      </c>
      <c r="P48" s="19">
        <v>628</v>
      </c>
      <c r="Q48" s="19">
        <v>1049</v>
      </c>
      <c r="R48" s="19">
        <v>1208</v>
      </c>
      <c r="S48" s="19">
        <v>1352</v>
      </c>
      <c r="T48" s="19">
        <v>1544</v>
      </c>
      <c r="U48" s="19">
        <v>1759.5</v>
      </c>
      <c r="V48" s="19">
        <v>2142</v>
      </c>
      <c r="W48" s="19">
        <v>2727.33</v>
      </c>
      <c r="X48" s="19">
        <v>2914</v>
      </c>
      <c r="Y48" s="19">
        <v>3008.5</v>
      </c>
      <c r="Z48" s="19">
        <v>3232</v>
      </c>
      <c r="AA48" s="19">
        <v>3529.33</v>
      </c>
      <c r="AB48" s="19">
        <v>3646</v>
      </c>
      <c r="AC48" s="19">
        <v>4126</v>
      </c>
      <c r="AD48" s="19">
        <v>4318</v>
      </c>
      <c r="AE48" s="19">
        <v>4510</v>
      </c>
      <c r="AF48" s="19">
        <v>4718</v>
      </c>
      <c r="AG48" s="19">
        <v>4822</v>
      </c>
      <c r="AH48" s="19">
        <v>4870</v>
      </c>
      <c r="AI48" s="19">
        <v>5754</v>
      </c>
      <c r="AJ48" s="19">
        <v>5818</v>
      </c>
      <c r="AK48" s="19">
        <v>6282</v>
      </c>
      <c r="AL48" s="19">
        <v>6650</v>
      </c>
      <c r="AM48" s="19">
        <v>6650</v>
      </c>
      <c r="AN48" s="19">
        <v>6650</v>
      </c>
      <c r="AO48" s="19">
        <v>6698</v>
      </c>
      <c r="AP48" s="19">
        <v>6706</v>
      </c>
      <c r="AQ48" s="19">
        <v>6706</v>
      </c>
      <c r="AR48" s="19">
        <v>6706</v>
      </c>
      <c r="AS48" s="19">
        <v>6706</v>
      </c>
      <c r="AT48" s="19">
        <v>6706</v>
      </c>
      <c r="AU48" s="19">
        <v>6706</v>
      </c>
      <c r="AV48" s="19">
        <v>6706</v>
      </c>
      <c r="AW48" s="19">
        <v>6706</v>
      </c>
      <c r="AX48" s="19">
        <v>6706</v>
      </c>
      <c r="AY48" s="19">
        <v>6706</v>
      </c>
      <c r="AZ48" s="19">
        <v>6706</v>
      </c>
      <c r="BA48" s="19">
        <v>6706</v>
      </c>
      <c r="BB48" s="19">
        <v>6706</v>
      </c>
      <c r="BC48" s="19">
        <v>6706</v>
      </c>
      <c r="BD48" s="19">
        <v>6706</v>
      </c>
    </row>
    <row r="49" spans="2:56">
      <c r="B49" s="700" t="s">
        <v>865</v>
      </c>
      <c r="C49" s="19">
        <v>18995.169999999998</v>
      </c>
      <c r="D49" s="700" t="s">
        <v>856</v>
      </c>
      <c r="E49" s="19">
        <f>E50</f>
        <v>3.68</v>
      </c>
      <c r="F49" s="19">
        <f>F50-E50</f>
        <v>7.3599999999999994</v>
      </c>
      <c r="G49" s="19">
        <f t="shared" ref="G49" si="1003">G50-F50</f>
        <v>13.5</v>
      </c>
      <c r="H49" s="19">
        <f t="shared" ref="H49" si="1004">H50-G50</f>
        <v>57.250000000000007</v>
      </c>
      <c r="I49" s="19">
        <f t="shared" ref="I49" si="1005">I50-H50</f>
        <v>51.730000000000004</v>
      </c>
      <c r="J49" s="19">
        <f t="shared" ref="J49" si="1006">J50-I50</f>
        <v>49.899999999999977</v>
      </c>
      <c r="K49" s="19">
        <f t="shared" ref="K49" si="1007">K50-J50</f>
        <v>49.080000000000013</v>
      </c>
      <c r="L49" s="19">
        <f t="shared" ref="L49" si="1008">L50-K50</f>
        <v>37.009999999999991</v>
      </c>
      <c r="M49" s="19">
        <f t="shared" ref="M49" si="1009">M50-L50</f>
        <v>37.28000000000003</v>
      </c>
      <c r="N49" s="19">
        <f t="shared" ref="N49" si="1010">N50-M50</f>
        <v>35.229999999999961</v>
      </c>
      <c r="O49" s="19">
        <f t="shared" ref="O49" si="1011">O50-N50</f>
        <v>112.60000000000002</v>
      </c>
      <c r="P49" s="19">
        <f t="shared" ref="P49" si="1012">P50-O50</f>
        <v>200.36</v>
      </c>
      <c r="Q49" s="19">
        <f t="shared" ref="Q49" si="1013">Q50-P50</f>
        <v>387.76</v>
      </c>
      <c r="R49" s="19">
        <f t="shared" ref="R49" si="1014">R50-Q50</f>
        <v>251.57999999999993</v>
      </c>
      <c r="S49" s="19">
        <f t="shared" ref="S49" si="1015">S50-R50</f>
        <v>182.03999999999996</v>
      </c>
      <c r="T49" s="19">
        <f t="shared" ref="T49" si="1016">T50-S50</f>
        <v>420.32000000000016</v>
      </c>
      <c r="U49" s="19">
        <f t="shared" ref="U49" si="1017">U50-T50</f>
        <v>88.079999999999927</v>
      </c>
      <c r="V49" s="19">
        <f t="shared" ref="V49" si="1018">V50-U50</f>
        <v>178.06999999999994</v>
      </c>
      <c r="W49" s="19">
        <f t="shared" ref="W49" si="1019">W50-V50</f>
        <v>496.57000000000016</v>
      </c>
      <c r="X49" s="19">
        <f t="shared" ref="X49" si="1020">X50-W50</f>
        <v>516.57999999999993</v>
      </c>
      <c r="Y49" s="19">
        <f t="shared" ref="Y49" si="1021">Y50-X50</f>
        <v>184</v>
      </c>
      <c r="Z49" s="19">
        <f t="shared" ref="Z49" si="1022">Z50-Y50</f>
        <v>545.15000000000009</v>
      </c>
      <c r="AA49" s="19">
        <f t="shared" ref="AA49" si="1023">AA50-Z50</f>
        <v>526.07999999999993</v>
      </c>
      <c r="AB49" s="19">
        <f t="shared" ref="AB49" si="1024">AB50-AA50</f>
        <v>445.38000000000011</v>
      </c>
      <c r="AC49" s="19">
        <f t="shared" ref="AC49" si="1025">AC50-AB50</f>
        <v>1585.5599999999995</v>
      </c>
      <c r="AD49" s="19">
        <f t="shared" ref="AD49" si="1026">AD50-AC50</f>
        <v>1228.67</v>
      </c>
      <c r="AE49" s="19">
        <f t="shared" ref="AE49" si="1027">AE50-AD50</f>
        <v>898.70000000000073</v>
      </c>
      <c r="AF49" s="19">
        <f t="shared" ref="AF49" si="1028">AF50-AE50</f>
        <v>579.3799999999992</v>
      </c>
      <c r="AG49" s="19">
        <f t="shared" ref="AG49" si="1029">AG50-AF50</f>
        <v>547.3700000000008</v>
      </c>
      <c r="AH49" s="19">
        <f t="shared" ref="AH49" si="1030">AH50-AG50</f>
        <v>579.3799999999992</v>
      </c>
      <c r="AI49" s="19">
        <f t="shared" ref="AI49" si="1031">AI50-AH50</f>
        <v>403.3700000000008</v>
      </c>
      <c r="AJ49" s="19">
        <f t="shared" ref="AJ49" si="1032">AJ50-AI50</f>
        <v>147.3799999999992</v>
      </c>
      <c r="AK49" s="19">
        <f t="shared" ref="AK49" si="1033">AK50-AJ50</f>
        <v>376.70000000000073</v>
      </c>
      <c r="AL49" s="19">
        <f t="shared" ref="AL49" si="1034">AL50-AK50</f>
        <v>150.04999999999927</v>
      </c>
      <c r="AM49" s="19">
        <f t="shared" ref="AM49" si="1035">AM50-AL50</f>
        <v>19.3700000000008</v>
      </c>
      <c r="AN49" s="19">
        <f t="shared" ref="AN49" si="1036">AN50-AM50</f>
        <v>257.85000000000036</v>
      </c>
      <c r="AO49" s="19">
        <f t="shared" ref="AO49" si="1037">AO50-AN50</f>
        <v>676.3799999999992</v>
      </c>
      <c r="AP49" s="19">
        <f t="shared" ref="AP49" si="1038">AP50-AO50</f>
        <v>643.63999999999942</v>
      </c>
      <c r="AQ49" s="19">
        <f t="shared" ref="AQ49" si="1039">AQ50-AP50</f>
        <v>772.38000000000102</v>
      </c>
      <c r="AR49" s="19">
        <f t="shared" ref="AR49" si="1040">AR50-AQ50</f>
        <v>573.06999999999971</v>
      </c>
      <c r="AS49" s="19">
        <f t="shared" ref="AS49" si="1041">AS50-AR50</f>
        <v>580</v>
      </c>
      <c r="AT49" s="19">
        <f t="shared" ref="AT49" si="1042">AT50-AS50</f>
        <v>2528</v>
      </c>
      <c r="AU49" s="19">
        <f t="shared" ref="AU49" si="1043">AU50-AT50</f>
        <v>571.32999999999811</v>
      </c>
      <c r="AV49" s="19">
        <f t="shared" ref="AV49" si="1044">AV50-AU50</f>
        <v>1000</v>
      </c>
      <c r="AW49" s="19">
        <f t="shared" ref="AW49" si="1045">AW50-AV50</f>
        <v>0</v>
      </c>
      <c r="AX49" s="19">
        <f t="shared" ref="AX49" si="1046">AX50-AW50</f>
        <v>0</v>
      </c>
      <c r="AY49" s="19">
        <f t="shared" ref="AY49" si="1047">AY50-AX50</f>
        <v>0</v>
      </c>
      <c r="AZ49" s="19">
        <f t="shared" ref="AZ49" si="1048">AZ50-AY50</f>
        <v>0</v>
      </c>
      <c r="BA49" s="19">
        <f t="shared" ref="BA49" si="1049">BA50-AZ50</f>
        <v>0</v>
      </c>
      <c r="BB49" s="19">
        <f t="shared" ref="BB49" si="1050">BB50-BA50</f>
        <v>0</v>
      </c>
      <c r="BC49" s="19">
        <f t="shared" ref="BC49" si="1051">BC50-BB50</f>
        <v>0</v>
      </c>
      <c r="BD49" s="19">
        <f t="shared" ref="BD49" si="1052">BD50-BC50</f>
        <v>0</v>
      </c>
    </row>
    <row r="50" spans="2:56">
      <c r="B50" s="700" t="s">
        <v>865</v>
      </c>
      <c r="C50" s="19">
        <v>18995.169999999998</v>
      </c>
      <c r="D50" s="700" t="s">
        <v>858</v>
      </c>
      <c r="E50" s="19">
        <v>3.68</v>
      </c>
      <c r="F50" s="19">
        <v>11.04</v>
      </c>
      <c r="G50" s="19">
        <v>24.54</v>
      </c>
      <c r="H50" s="19">
        <v>81.790000000000006</v>
      </c>
      <c r="I50" s="19">
        <v>133.52000000000001</v>
      </c>
      <c r="J50" s="19">
        <v>183.42</v>
      </c>
      <c r="K50" s="19">
        <v>232.5</v>
      </c>
      <c r="L50" s="19">
        <v>269.51</v>
      </c>
      <c r="M50" s="19">
        <v>306.79000000000002</v>
      </c>
      <c r="N50" s="19">
        <v>342.02</v>
      </c>
      <c r="O50" s="19">
        <v>454.62</v>
      </c>
      <c r="P50" s="19">
        <v>654.98</v>
      </c>
      <c r="Q50" s="19">
        <v>1042.74</v>
      </c>
      <c r="R50" s="19">
        <v>1294.32</v>
      </c>
      <c r="S50" s="19">
        <v>1476.36</v>
      </c>
      <c r="T50" s="19">
        <v>1896.68</v>
      </c>
      <c r="U50" s="19">
        <v>1984.76</v>
      </c>
      <c r="V50" s="19">
        <v>2162.83</v>
      </c>
      <c r="W50" s="19">
        <v>2659.4</v>
      </c>
      <c r="X50" s="19">
        <v>3175.98</v>
      </c>
      <c r="Y50" s="19">
        <v>3359.98</v>
      </c>
      <c r="Z50" s="19">
        <v>3905.13</v>
      </c>
      <c r="AA50" s="19">
        <v>4431.21</v>
      </c>
      <c r="AB50" s="19">
        <v>4876.59</v>
      </c>
      <c r="AC50" s="19">
        <v>6462.15</v>
      </c>
      <c r="AD50" s="19">
        <v>7690.82</v>
      </c>
      <c r="AE50" s="19">
        <v>8589.52</v>
      </c>
      <c r="AF50" s="19">
        <v>9168.9</v>
      </c>
      <c r="AG50" s="19">
        <v>9716.27</v>
      </c>
      <c r="AH50" s="19">
        <v>10295.65</v>
      </c>
      <c r="AI50" s="19">
        <v>10699.02</v>
      </c>
      <c r="AJ50" s="19">
        <v>10846.4</v>
      </c>
      <c r="AK50" s="19">
        <v>11223.1</v>
      </c>
      <c r="AL50" s="19">
        <v>11373.15</v>
      </c>
      <c r="AM50" s="19">
        <v>11392.52</v>
      </c>
      <c r="AN50" s="19">
        <v>11650.37</v>
      </c>
      <c r="AO50" s="19">
        <v>12326.75</v>
      </c>
      <c r="AP50" s="19">
        <v>12970.39</v>
      </c>
      <c r="AQ50" s="19">
        <v>13742.77</v>
      </c>
      <c r="AR50" s="19">
        <v>14315.84</v>
      </c>
      <c r="AS50" s="19">
        <v>14895.84</v>
      </c>
      <c r="AT50" s="19">
        <v>17423.84</v>
      </c>
      <c r="AU50" s="19">
        <v>17995.169999999998</v>
      </c>
      <c r="AV50" s="19">
        <v>18995.169999999998</v>
      </c>
      <c r="AW50" s="19">
        <v>18995.169999999998</v>
      </c>
      <c r="AX50" s="19">
        <v>18995.169999999998</v>
      </c>
      <c r="AY50" s="19">
        <v>18995.169999999998</v>
      </c>
      <c r="AZ50" s="19">
        <v>18995.169999999998</v>
      </c>
      <c r="BA50" s="19">
        <v>18995.169999999998</v>
      </c>
      <c r="BB50" s="19">
        <v>18995.169999999998</v>
      </c>
      <c r="BC50" s="19">
        <v>18995.169999999998</v>
      </c>
      <c r="BD50" s="19">
        <v>18995.169999999998</v>
      </c>
    </row>
    <row r="51" spans="2:56">
      <c r="B51" s="700" t="s">
        <v>882</v>
      </c>
      <c r="C51" s="19">
        <v>220.84</v>
      </c>
      <c r="D51" s="700" t="s">
        <v>856</v>
      </c>
      <c r="E51" s="19">
        <f>E52</f>
        <v>3.68</v>
      </c>
      <c r="F51" s="19">
        <f>F52-E52</f>
        <v>7.3599999999999994</v>
      </c>
      <c r="G51" s="19">
        <f t="shared" ref="G51" si="1053">G52-F52</f>
        <v>13.5</v>
      </c>
      <c r="H51" s="19">
        <f t="shared" ref="H51" si="1054">H52-G52</f>
        <v>57.250000000000007</v>
      </c>
      <c r="I51" s="19">
        <f t="shared" ref="I51" si="1055">I52-H52</f>
        <v>51.730000000000004</v>
      </c>
      <c r="J51" s="19">
        <f t="shared" ref="J51" si="1056">J52-I52</f>
        <v>36.399999999999977</v>
      </c>
      <c r="K51" s="19">
        <f t="shared" ref="K51" si="1057">K52-J52</f>
        <v>22.080000000000013</v>
      </c>
      <c r="L51" s="19">
        <f t="shared" ref="L51" si="1058">L52-K52</f>
        <v>14.52000000000001</v>
      </c>
      <c r="M51" s="19">
        <f t="shared" ref="M51" si="1059">M52-L52</f>
        <v>8.1799999999999784</v>
      </c>
      <c r="N51" s="19">
        <f t="shared" ref="N51" si="1060">N52-M52</f>
        <v>6.1400000000000148</v>
      </c>
      <c r="O51" s="19">
        <f t="shared" ref="O51" si="1061">O52-N52</f>
        <v>0</v>
      </c>
      <c r="P51" s="19">
        <f t="shared" ref="P51" si="1062">P52-O52</f>
        <v>0</v>
      </c>
      <c r="Q51" s="19">
        <f t="shared" ref="Q51" si="1063">Q52-P52</f>
        <v>0</v>
      </c>
      <c r="R51" s="19">
        <f t="shared" ref="R51" si="1064">R52-Q52</f>
        <v>0</v>
      </c>
      <c r="S51" s="19">
        <f t="shared" ref="S51" si="1065">S52-R52</f>
        <v>0</v>
      </c>
      <c r="T51" s="19">
        <f t="shared" ref="T51" si="1066">T52-S52</f>
        <v>0</v>
      </c>
      <c r="U51" s="19">
        <f t="shared" ref="U51" si="1067">U52-T52</f>
        <v>0</v>
      </c>
      <c r="V51" s="19">
        <f t="shared" ref="V51" si="1068">V52-U52</f>
        <v>0</v>
      </c>
      <c r="W51" s="19">
        <f t="shared" ref="W51" si="1069">W52-V52</f>
        <v>0</v>
      </c>
      <c r="X51" s="19">
        <f t="shared" ref="X51" si="1070">X52-W52</f>
        <v>0</v>
      </c>
      <c r="Y51" s="19">
        <f t="shared" ref="Y51" si="1071">Y52-X52</f>
        <v>0</v>
      </c>
      <c r="Z51" s="19">
        <f t="shared" ref="Z51" si="1072">Z52-Y52</f>
        <v>0</v>
      </c>
      <c r="AA51" s="19">
        <f t="shared" ref="AA51" si="1073">AA52-Z52</f>
        <v>0</v>
      </c>
      <c r="AB51" s="19">
        <f t="shared" ref="AB51" si="1074">AB52-AA52</f>
        <v>0</v>
      </c>
      <c r="AC51" s="19">
        <f t="shared" ref="AC51" si="1075">AC52-AB52</f>
        <v>0</v>
      </c>
      <c r="AD51" s="19">
        <f t="shared" ref="AD51" si="1076">AD52-AC52</f>
        <v>0</v>
      </c>
      <c r="AE51" s="19">
        <f t="shared" ref="AE51" si="1077">AE52-AD52</f>
        <v>0</v>
      </c>
      <c r="AF51" s="19">
        <f t="shared" ref="AF51" si="1078">AF52-AE52</f>
        <v>0</v>
      </c>
      <c r="AG51" s="19">
        <f t="shared" ref="AG51" si="1079">AG52-AF52</f>
        <v>0</v>
      </c>
      <c r="AH51" s="19">
        <f t="shared" ref="AH51" si="1080">AH52-AG52</f>
        <v>0</v>
      </c>
      <c r="AI51" s="19">
        <f t="shared" ref="AI51" si="1081">AI52-AH52</f>
        <v>0</v>
      </c>
      <c r="AJ51" s="19">
        <f t="shared" ref="AJ51" si="1082">AJ52-AI52</f>
        <v>0</v>
      </c>
      <c r="AK51" s="19">
        <f t="shared" ref="AK51" si="1083">AK52-AJ52</f>
        <v>0</v>
      </c>
      <c r="AL51" s="19">
        <f t="shared" ref="AL51" si="1084">AL52-AK52</f>
        <v>0</v>
      </c>
      <c r="AM51" s="19">
        <f t="shared" ref="AM51" si="1085">AM52-AL52</f>
        <v>0</v>
      </c>
      <c r="AN51" s="19">
        <f t="shared" ref="AN51" si="1086">AN52-AM52</f>
        <v>0</v>
      </c>
      <c r="AO51" s="19">
        <f t="shared" ref="AO51" si="1087">AO52-AN52</f>
        <v>0</v>
      </c>
      <c r="AP51" s="19">
        <f t="shared" ref="AP51" si="1088">AP52-AO52</f>
        <v>0</v>
      </c>
      <c r="AQ51" s="19">
        <f t="shared" ref="AQ51" si="1089">AQ52-AP52</f>
        <v>0</v>
      </c>
      <c r="AR51" s="19">
        <f t="shared" ref="AR51" si="1090">AR52-AQ52</f>
        <v>0</v>
      </c>
      <c r="AS51" s="19">
        <f t="shared" ref="AS51" si="1091">AS52-AR52</f>
        <v>0</v>
      </c>
      <c r="AT51" s="19">
        <f t="shared" ref="AT51" si="1092">AT52-AS52</f>
        <v>0</v>
      </c>
      <c r="AU51" s="19">
        <f t="shared" ref="AU51" si="1093">AU52-AT52</f>
        <v>0</v>
      </c>
      <c r="AV51" s="19">
        <f t="shared" ref="AV51" si="1094">AV52-AU52</f>
        <v>0</v>
      </c>
      <c r="AW51" s="19">
        <f t="shared" ref="AW51" si="1095">AW52-AV52</f>
        <v>0</v>
      </c>
      <c r="AX51" s="19">
        <f t="shared" ref="AX51" si="1096">AX52-AW52</f>
        <v>0</v>
      </c>
      <c r="AY51" s="19">
        <f t="shared" ref="AY51" si="1097">AY52-AX52</f>
        <v>0</v>
      </c>
      <c r="AZ51" s="19">
        <f t="shared" ref="AZ51" si="1098">AZ52-AY52</f>
        <v>0</v>
      </c>
      <c r="BA51" s="19">
        <f t="shared" ref="BA51" si="1099">BA52-AZ52</f>
        <v>0</v>
      </c>
      <c r="BB51" s="19">
        <f t="shared" ref="BB51" si="1100">BB52-BA52</f>
        <v>0</v>
      </c>
      <c r="BC51" s="19">
        <f t="shared" ref="BC51" si="1101">BC52-BB52</f>
        <v>0</v>
      </c>
      <c r="BD51" s="19">
        <f t="shared" ref="BD51" si="1102">BD52-BC52</f>
        <v>0</v>
      </c>
    </row>
    <row r="52" spans="2:56">
      <c r="B52" s="700" t="s">
        <v>882</v>
      </c>
      <c r="C52" s="19">
        <v>220.84</v>
      </c>
      <c r="D52" s="700" t="s">
        <v>858</v>
      </c>
      <c r="E52" s="19">
        <v>3.68</v>
      </c>
      <c r="F52" s="19">
        <v>11.04</v>
      </c>
      <c r="G52" s="19">
        <v>24.54</v>
      </c>
      <c r="H52" s="19">
        <v>81.790000000000006</v>
      </c>
      <c r="I52" s="19">
        <v>133.52000000000001</v>
      </c>
      <c r="J52" s="19">
        <v>169.92</v>
      </c>
      <c r="K52" s="19">
        <v>192</v>
      </c>
      <c r="L52" s="19">
        <v>206.52</v>
      </c>
      <c r="M52" s="19">
        <v>214.7</v>
      </c>
      <c r="N52" s="19">
        <v>220.84</v>
      </c>
      <c r="O52" s="19">
        <v>220.84</v>
      </c>
      <c r="P52" s="19">
        <v>220.84</v>
      </c>
      <c r="Q52" s="19">
        <v>220.84</v>
      </c>
      <c r="R52" s="19">
        <v>220.84</v>
      </c>
      <c r="S52" s="19">
        <v>220.84</v>
      </c>
      <c r="T52" s="19">
        <v>220.84</v>
      </c>
      <c r="U52" s="19">
        <v>220.84</v>
      </c>
      <c r="V52" s="19">
        <v>220.84</v>
      </c>
      <c r="W52" s="19">
        <v>220.84</v>
      </c>
      <c r="X52" s="19">
        <v>220.84</v>
      </c>
      <c r="Y52" s="19">
        <v>220.84</v>
      </c>
      <c r="Z52" s="19">
        <v>220.84</v>
      </c>
      <c r="AA52" s="19">
        <v>220.84</v>
      </c>
      <c r="AB52" s="19">
        <v>220.84</v>
      </c>
      <c r="AC52" s="19">
        <v>220.84</v>
      </c>
      <c r="AD52" s="19">
        <v>220.84</v>
      </c>
      <c r="AE52" s="19">
        <v>220.84</v>
      </c>
      <c r="AF52" s="19">
        <v>220.84</v>
      </c>
      <c r="AG52" s="19">
        <v>220.84</v>
      </c>
      <c r="AH52" s="19">
        <v>220.84</v>
      </c>
      <c r="AI52" s="19">
        <v>220.84</v>
      </c>
      <c r="AJ52" s="19">
        <v>220.84</v>
      </c>
      <c r="AK52" s="19">
        <v>220.84</v>
      </c>
      <c r="AL52" s="19">
        <v>220.84</v>
      </c>
      <c r="AM52" s="19">
        <v>220.84</v>
      </c>
      <c r="AN52" s="19">
        <v>220.84</v>
      </c>
      <c r="AO52" s="19">
        <v>220.84</v>
      </c>
      <c r="AP52" s="19">
        <v>220.84</v>
      </c>
      <c r="AQ52" s="19">
        <v>220.84</v>
      </c>
      <c r="AR52" s="19">
        <v>220.84</v>
      </c>
      <c r="AS52" s="19">
        <v>220.84</v>
      </c>
      <c r="AT52" s="19">
        <v>220.84</v>
      </c>
      <c r="AU52" s="19">
        <v>220.84</v>
      </c>
      <c r="AV52" s="19">
        <v>220.84</v>
      </c>
      <c r="AW52" s="19">
        <v>220.84</v>
      </c>
      <c r="AX52" s="19">
        <v>220.84</v>
      </c>
      <c r="AY52" s="19">
        <v>220.84</v>
      </c>
      <c r="AZ52" s="19">
        <v>220.84</v>
      </c>
      <c r="BA52" s="19">
        <v>220.84</v>
      </c>
      <c r="BB52" s="19">
        <v>220.84</v>
      </c>
      <c r="BC52" s="19">
        <v>220.84</v>
      </c>
      <c r="BD52" s="19">
        <v>220.84</v>
      </c>
    </row>
    <row r="53" spans="2:56">
      <c r="B53" s="700" t="s">
        <v>883</v>
      </c>
      <c r="C53" s="19">
        <v>2197.34</v>
      </c>
      <c r="D53" s="700" t="s">
        <v>856</v>
      </c>
      <c r="E53" s="19">
        <f>E54</f>
        <v>0</v>
      </c>
      <c r="F53" s="19">
        <f>F54-E54</f>
        <v>0</v>
      </c>
      <c r="G53" s="19">
        <f t="shared" ref="G53" si="1103">G54-F54</f>
        <v>0</v>
      </c>
      <c r="H53" s="19">
        <f t="shared" ref="H53" si="1104">H54-G54</f>
        <v>0</v>
      </c>
      <c r="I53" s="19">
        <f t="shared" ref="I53" si="1105">I54-H54</f>
        <v>0</v>
      </c>
      <c r="J53" s="19">
        <f t="shared" ref="J53" si="1106">J54-I54</f>
        <v>13.5</v>
      </c>
      <c r="K53" s="19">
        <f t="shared" ref="K53" si="1107">K54-J54</f>
        <v>26.990000000000002</v>
      </c>
      <c r="L53" s="19">
        <f t="shared" ref="L53" si="1108">L54-K54</f>
        <v>22.5</v>
      </c>
      <c r="M53" s="19">
        <f t="shared" ref="M53" si="1109">M54-L54</f>
        <v>29.089999999999996</v>
      </c>
      <c r="N53" s="19">
        <f t="shared" ref="N53" si="1110">N54-M54</f>
        <v>29.100000000000009</v>
      </c>
      <c r="O53" s="19">
        <f t="shared" ref="O53" si="1111">O54-N54</f>
        <v>84.6</v>
      </c>
      <c r="P53" s="19">
        <f t="shared" ref="P53" si="1112">P54-O54</f>
        <v>112.35999999999999</v>
      </c>
      <c r="Q53" s="19">
        <f t="shared" ref="Q53" si="1113">Q54-P54</f>
        <v>84.759999999999991</v>
      </c>
      <c r="R53" s="19">
        <f t="shared" ref="R53" si="1114">R54-Q54</f>
        <v>29.580000000000041</v>
      </c>
      <c r="S53" s="19">
        <f t="shared" ref="S53" si="1115">S54-R54</f>
        <v>14.789999999999964</v>
      </c>
      <c r="T53" s="19">
        <f t="shared" ref="T53" si="1116">T54-S54</f>
        <v>29.580000000000041</v>
      </c>
      <c r="U53" s="19">
        <f t="shared" ref="U53" si="1117">U54-T54</f>
        <v>29.569999999999993</v>
      </c>
      <c r="V53" s="19">
        <f t="shared" ref="V53" si="1118">V54-U54</f>
        <v>56.579999999999984</v>
      </c>
      <c r="W53" s="19">
        <f t="shared" ref="W53" si="1119">W54-V54</f>
        <v>56.57000000000005</v>
      </c>
      <c r="X53" s="19">
        <f t="shared" ref="X53" si="1120">X54-W54</f>
        <v>48.569999999999936</v>
      </c>
      <c r="Y53" s="19">
        <f t="shared" ref="Y53" si="1121">Y54-X54</f>
        <v>44.580000000000041</v>
      </c>
      <c r="Z53" s="19">
        <f t="shared" ref="Z53" si="1122">Z54-Y54</f>
        <v>44.569999999999936</v>
      </c>
      <c r="AA53" s="19">
        <f t="shared" ref="AA53" si="1123">AA54-Z54</f>
        <v>48.75</v>
      </c>
      <c r="AB53" s="19">
        <f t="shared" ref="AB53" si="1124">AB54-AA54</f>
        <v>222.71000000000004</v>
      </c>
      <c r="AC53" s="19">
        <f t="shared" ref="AC53" si="1125">AC54-AB54</f>
        <v>445.55999999999995</v>
      </c>
      <c r="AD53" s="19">
        <f t="shared" ref="AD53" si="1126">AD54-AC54</f>
        <v>58</v>
      </c>
      <c r="AE53" s="19">
        <f t="shared" ref="AE53" si="1127">AE54-AD54</f>
        <v>19.380000000000109</v>
      </c>
      <c r="AF53" s="19">
        <f t="shared" ref="AF53" si="1128">AF54-AE54</f>
        <v>19.369999999999891</v>
      </c>
      <c r="AG53" s="19">
        <f t="shared" ref="AG53" si="1129">AG54-AF54</f>
        <v>19.380000000000109</v>
      </c>
      <c r="AH53" s="19">
        <f t="shared" ref="AH53" si="1130">AH54-AG54</f>
        <v>19.369999999999891</v>
      </c>
      <c r="AI53" s="19">
        <f t="shared" ref="AI53" si="1131">AI54-AH54</f>
        <v>19.380000000000109</v>
      </c>
      <c r="AJ53" s="19">
        <f t="shared" ref="AJ53" si="1132">AJ54-AI54</f>
        <v>19.369999999999891</v>
      </c>
      <c r="AK53" s="19">
        <f t="shared" ref="AK53" si="1133">AK54-AJ54</f>
        <v>19.370000000000118</v>
      </c>
      <c r="AL53" s="19">
        <f t="shared" ref="AL53" si="1134">AL54-AK54</f>
        <v>19.379999999999882</v>
      </c>
      <c r="AM53" s="19">
        <f t="shared" ref="AM53" si="1135">AM54-AL54</f>
        <v>19.370000000000118</v>
      </c>
      <c r="AN53" s="19">
        <f t="shared" ref="AN53" si="1136">AN54-AM54</f>
        <v>161.84999999999991</v>
      </c>
      <c r="AO53" s="19">
        <f t="shared" ref="AO53" si="1137">AO54-AN54</f>
        <v>4.3800000000001091</v>
      </c>
      <c r="AP53" s="19">
        <f t="shared" ref="AP53" si="1138">AP54-AO54</f>
        <v>3.6499999999998636</v>
      </c>
      <c r="AQ53" s="19">
        <f t="shared" ref="AQ53" si="1139">AQ54-AP54</f>
        <v>4.3700000000001182</v>
      </c>
      <c r="AR53" s="19">
        <f t="shared" ref="AR53" si="1140">AR54-AQ54</f>
        <v>316.41000000000008</v>
      </c>
      <c r="AS53" s="19">
        <f t="shared" ref="AS53" si="1141">AS54-AR54</f>
        <v>0</v>
      </c>
      <c r="AT53" s="19">
        <f t="shared" ref="AT53" si="1142">AT54-AS54</f>
        <v>0</v>
      </c>
      <c r="AU53" s="19">
        <f t="shared" ref="AU53" si="1143">AU54-AT54</f>
        <v>0</v>
      </c>
      <c r="AV53" s="19">
        <f t="shared" ref="AV53" si="1144">AV54-AU54</f>
        <v>0</v>
      </c>
      <c r="AW53" s="19">
        <f t="shared" ref="AW53" si="1145">AW54-AV54</f>
        <v>0</v>
      </c>
      <c r="AX53" s="19">
        <f t="shared" ref="AX53" si="1146">AX54-AW54</f>
        <v>0</v>
      </c>
      <c r="AY53" s="19">
        <f t="shared" ref="AY53" si="1147">AY54-AX54</f>
        <v>0</v>
      </c>
      <c r="AZ53" s="19">
        <f t="shared" ref="AZ53" si="1148">AZ54-AY54</f>
        <v>0</v>
      </c>
      <c r="BA53" s="19">
        <f t="shared" ref="BA53" si="1149">BA54-AZ54</f>
        <v>0</v>
      </c>
      <c r="BB53" s="19">
        <f t="shared" ref="BB53" si="1150">BB54-BA54</f>
        <v>0</v>
      </c>
      <c r="BC53" s="19">
        <f t="shared" ref="BC53" si="1151">BC54-BB54</f>
        <v>0</v>
      </c>
      <c r="BD53" s="19">
        <f t="shared" ref="BD53" si="1152">BD54-BC54</f>
        <v>0</v>
      </c>
    </row>
    <row r="54" spans="2:56">
      <c r="B54" s="700" t="s">
        <v>883</v>
      </c>
      <c r="C54" s="19">
        <v>2197.34</v>
      </c>
      <c r="D54" s="700" t="s">
        <v>858</v>
      </c>
      <c r="J54" s="19">
        <v>13.5</v>
      </c>
      <c r="K54" s="19">
        <v>40.49</v>
      </c>
      <c r="L54" s="19">
        <v>62.99</v>
      </c>
      <c r="M54" s="19">
        <v>92.08</v>
      </c>
      <c r="N54" s="19">
        <v>121.18</v>
      </c>
      <c r="O54" s="19">
        <v>205.78</v>
      </c>
      <c r="P54" s="19">
        <v>318.14</v>
      </c>
      <c r="Q54" s="19">
        <v>402.9</v>
      </c>
      <c r="R54" s="19">
        <v>432.48</v>
      </c>
      <c r="S54" s="19">
        <v>447.27</v>
      </c>
      <c r="T54" s="19">
        <v>476.85</v>
      </c>
      <c r="U54" s="19">
        <v>506.42</v>
      </c>
      <c r="V54" s="19">
        <v>563</v>
      </c>
      <c r="W54" s="19">
        <v>619.57000000000005</v>
      </c>
      <c r="X54" s="19">
        <v>668.14</v>
      </c>
      <c r="Y54" s="19">
        <v>712.72</v>
      </c>
      <c r="Z54" s="19">
        <v>757.29</v>
      </c>
      <c r="AA54" s="19">
        <v>806.04</v>
      </c>
      <c r="AB54" s="19">
        <v>1028.75</v>
      </c>
      <c r="AC54" s="19">
        <v>1474.31</v>
      </c>
      <c r="AD54" s="19">
        <v>1532.31</v>
      </c>
      <c r="AE54" s="19">
        <v>1551.69</v>
      </c>
      <c r="AF54" s="19">
        <v>1571.06</v>
      </c>
      <c r="AG54" s="19">
        <v>1590.44</v>
      </c>
      <c r="AH54" s="19">
        <v>1609.81</v>
      </c>
      <c r="AI54" s="19">
        <v>1629.19</v>
      </c>
      <c r="AJ54" s="19">
        <v>1648.56</v>
      </c>
      <c r="AK54" s="19">
        <v>1667.93</v>
      </c>
      <c r="AL54" s="19">
        <v>1687.31</v>
      </c>
      <c r="AM54" s="19">
        <v>1706.68</v>
      </c>
      <c r="AN54" s="19">
        <v>1868.53</v>
      </c>
      <c r="AO54" s="19">
        <v>1872.91</v>
      </c>
      <c r="AP54" s="19">
        <v>1876.56</v>
      </c>
      <c r="AQ54" s="19">
        <v>1880.93</v>
      </c>
      <c r="AR54" s="19">
        <v>2197.34</v>
      </c>
      <c r="AS54" s="19">
        <v>2197.34</v>
      </c>
      <c r="AT54" s="19">
        <v>2197.34</v>
      </c>
      <c r="AU54" s="19">
        <v>2197.34</v>
      </c>
      <c r="AV54" s="19">
        <v>2197.34</v>
      </c>
      <c r="AW54" s="19">
        <v>2197.34</v>
      </c>
      <c r="AX54" s="19">
        <v>2197.34</v>
      </c>
      <c r="AY54" s="19">
        <v>2197.34</v>
      </c>
      <c r="AZ54" s="19">
        <v>2197.34</v>
      </c>
      <c r="BA54" s="19">
        <v>2197.34</v>
      </c>
      <c r="BB54" s="19">
        <v>2197.34</v>
      </c>
      <c r="BC54" s="19">
        <v>2197.34</v>
      </c>
      <c r="BD54" s="19">
        <v>2197.34</v>
      </c>
    </row>
    <row r="55" spans="2:56">
      <c r="B55" s="700" t="s">
        <v>884</v>
      </c>
      <c r="C55" s="19">
        <v>16577</v>
      </c>
      <c r="D55" s="700" t="s">
        <v>856</v>
      </c>
      <c r="E55" s="19">
        <f>E56</f>
        <v>0</v>
      </c>
      <c r="F55" s="19">
        <f>F56-E56</f>
        <v>0</v>
      </c>
      <c r="G55" s="19">
        <f t="shared" ref="G55" si="1153">G56-F56</f>
        <v>0</v>
      </c>
      <c r="H55" s="19">
        <f t="shared" ref="H55" si="1154">H56-G56</f>
        <v>0</v>
      </c>
      <c r="I55" s="19">
        <f t="shared" ref="I55" si="1155">I56-H56</f>
        <v>0</v>
      </c>
      <c r="J55" s="19">
        <f t="shared" ref="J55" si="1156">J56-I56</f>
        <v>0</v>
      </c>
      <c r="K55" s="19">
        <f t="shared" ref="K55" si="1157">K56-J56</f>
        <v>0</v>
      </c>
      <c r="L55" s="19">
        <f t="shared" ref="L55" si="1158">L56-K56</f>
        <v>0</v>
      </c>
      <c r="M55" s="19">
        <f t="shared" ref="M55" si="1159">M56-L56</f>
        <v>0</v>
      </c>
      <c r="N55" s="19">
        <f t="shared" ref="N55" si="1160">N56-M56</f>
        <v>0</v>
      </c>
      <c r="O55" s="19">
        <f t="shared" ref="O55" si="1161">O56-N56</f>
        <v>28</v>
      </c>
      <c r="P55" s="19">
        <f t="shared" ref="P55" si="1162">P56-O56</f>
        <v>88</v>
      </c>
      <c r="Q55" s="19">
        <f t="shared" ref="Q55" si="1163">Q56-P56</f>
        <v>303</v>
      </c>
      <c r="R55" s="19">
        <f t="shared" ref="R55" si="1164">R56-Q56</f>
        <v>222</v>
      </c>
      <c r="S55" s="19">
        <f t="shared" ref="S55" si="1165">S56-R56</f>
        <v>167.25</v>
      </c>
      <c r="T55" s="19">
        <f t="shared" ref="T55" si="1166">T56-S56</f>
        <v>390.75</v>
      </c>
      <c r="U55" s="19">
        <f t="shared" ref="U55" si="1167">U56-T56</f>
        <v>58.5</v>
      </c>
      <c r="V55" s="19">
        <f t="shared" ref="V55" si="1168">V56-U56</f>
        <v>121.5</v>
      </c>
      <c r="W55" s="19">
        <f t="shared" ref="W55" si="1169">W56-V56</f>
        <v>440</v>
      </c>
      <c r="X55" s="19">
        <f t="shared" ref="X55" si="1170">X56-W56</f>
        <v>468</v>
      </c>
      <c r="Y55" s="19">
        <f t="shared" ref="Y55" si="1171">Y56-X56</f>
        <v>139.42999999999984</v>
      </c>
      <c r="Z55" s="19">
        <f t="shared" ref="Z55" si="1172">Z56-Y56</f>
        <v>500.57000000000016</v>
      </c>
      <c r="AA55" s="19">
        <f t="shared" ref="AA55" si="1173">AA56-Z56</f>
        <v>477.32999999999993</v>
      </c>
      <c r="AB55" s="19">
        <f t="shared" ref="AB55" si="1174">AB56-AA56</f>
        <v>222.67000000000007</v>
      </c>
      <c r="AC55" s="19">
        <f t="shared" ref="AC55" si="1175">AC56-AB56</f>
        <v>1140</v>
      </c>
      <c r="AD55" s="19">
        <f t="shared" ref="AD55" si="1176">AD56-AC56</f>
        <v>1170.67</v>
      </c>
      <c r="AE55" s="19">
        <f t="shared" ref="AE55" si="1177">AE56-AD56</f>
        <v>879.32999999999993</v>
      </c>
      <c r="AF55" s="19">
        <f t="shared" ref="AF55" si="1178">AF56-AE56</f>
        <v>560</v>
      </c>
      <c r="AG55" s="19">
        <f t="shared" ref="AG55" si="1179">AG56-AF56</f>
        <v>528</v>
      </c>
      <c r="AH55" s="19">
        <f t="shared" ref="AH55" si="1180">AH56-AG56</f>
        <v>560</v>
      </c>
      <c r="AI55" s="19">
        <f t="shared" ref="AI55" si="1181">AI56-AH56</f>
        <v>384</v>
      </c>
      <c r="AJ55" s="19">
        <f t="shared" ref="AJ55" si="1182">AJ56-AI56</f>
        <v>128</v>
      </c>
      <c r="AK55" s="19">
        <f t="shared" ref="AK55" si="1183">AK56-AJ56</f>
        <v>357.32999999999993</v>
      </c>
      <c r="AL55" s="19">
        <f t="shared" ref="AL55" si="1184">AL56-AK56</f>
        <v>130.67000000000007</v>
      </c>
      <c r="AM55" s="19">
        <f t="shared" ref="AM55" si="1185">AM56-AL56</f>
        <v>0</v>
      </c>
      <c r="AN55" s="19">
        <f t="shared" ref="AN55" si="1186">AN56-AM56</f>
        <v>96</v>
      </c>
      <c r="AO55" s="19">
        <f t="shared" ref="AO55" si="1187">AO56-AN56</f>
        <v>672</v>
      </c>
      <c r="AP55" s="19">
        <f t="shared" ref="AP55" si="1188">AP56-AO56</f>
        <v>640</v>
      </c>
      <c r="AQ55" s="19">
        <f t="shared" ref="AQ55" si="1189">AQ56-AP56</f>
        <v>768</v>
      </c>
      <c r="AR55" s="19">
        <f t="shared" ref="AR55" si="1190">AR56-AQ56</f>
        <v>256.67000000000007</v>
      </c>
      <c r="AS55" s="19">
        <f t="shared" ref="AS55" si="1191">AS56-AR56</f>
        <v>580</v>
      </c>
      <c r="AT55" s="19">
        <f t="shared" ref="AT55" si="1192">AT56-AS56</f>
        <v>2528</v>
      </c>
      <c r="AU55" s="19">
        <f t="shared" ref="AU55" si="1193">AU56-AT56</f>
        <v>571.32999999999993</v>
      </c>
      <c r="AV55" s="19">
        <f t="shared" ref="AV55" si="1194">AV56-AU56</f>
        <v>1000</v>
      </c>
      <c r="AW55" s="19">
        <f t="shared" ref="AW55" si="1195">AW56-AV56</f>
        <v>0</v>
      </c>
      <c r="AX55" s="19">
        <f t="shared" ref="AX55" si="1196">AX56-AW56</f>
        <v>0</v>
      </c>
      <c r="AY55" s="19">
        <f t="shared" ref="AY55" si="1197">AY56-AX56</f>
        <v>0</v>
      </c>
      <c r="AZ55" s="19">
        <f t="shared" ref="AZ55" si="1198">AZ56-AY56</f>
        <v>0</v>
      </c>
      <c r="BA55" s="19">
        <f t="shared" ref="BA55" si="1199">BA56-AZ56</f>
        <v>0</v>
      </c>
      <c r="BB55" s="19">
        <f t="shared" ref="BB55" si="1200">BB56-BA56</f>
        <v>0</v>
      </c>
      <c r="BC55" s="19">
        <f t="shared" ref="BC55" si="1201">BC56-BB56</f>
        <v>0</v>
      </c>
      <c r="BD55" s="19">
        <f t="shared" ref="BD55" si="1202">BD56-BC56</f>
        <v>0</v>
      </c>
    </row>
    <row r="56" spans="2:56">
      <c r="B56" s="700" t="s">
        <v>884</v>
      </c>
      <c r="C56" s="19">
        <v>16577</v>
      </c>
      <c r="D56" s="700" t="s">
        <v>858</v>
      </c>
      <c r="O56" s="19">
        <v>28</v>
      </c>
      <c r="P56" s="19">
        <v>116</v>
      </c>
      <c r="Q56" s="19">
        <v>419</v>
      </c>
      <c r="R56" s="19">
        <v>641</v>
      </c>
      <c r="S56" s="19">
        <v>808.25</v>
      </c>
      <c r="T56" s="19">
        <v>1199</v>
      </c>
      <c r="U56" s="19">
        <v>1257.5</v>
      </c>
      <c r="V56" s="19">
        <v>1379</v>
      </c>
      <c r="W56" s="19">
        <v>1819</v>
      </c>
      <c r="X56" s="19">
        <v>2287</v>
      </c>
      <c r="Y56" s="19">
        <v>2426.4299999999998</v>
      </c>
      <c r="Z56" s="19">
        <v>2927</v>
      </c>
      <c r="AA56" s="19">
        <v>3404.33</v>
      </c>
      <c r="AB56" s="19">
        <v>3627</v>
      </c>
      <c r="AC56" s="19">
        <v>4767</v>
      </c>
      <c r="AD56" s="19">
        <v>5937.67</v>
      </c>
      <c r="AE56" s="19">
        <v>6817</v>
      </c>
      <c r="AF56" s="19">
        <v>7377</v>
      </c>
      <c r="AG56" s="19">
        <v>7905</v>
      </c>
      <c r="AH56" s="19">
        <v>8465</v>
      </c>
      <c r="AI56" s="19">
        <v>8849</v>
      </c>
      <c r="AJ56" s="19">
        <v>8977</v>
      </c>
      <c r="AK56" s="19">
        <v>9334.33</v>
      </c>
      <c r="AL56" s="19">
        <v>9465</v>
      </c>
      <c r="AM56" s="19">
        <v>9465</v>
      </c>
      <c r="AN56" s="19">
        <v>9561</v>
      </c>
      <c r="AO56" s="19">
        <v>10233</v>
      </c>
      <c r="AP56" s="19">
        <v>10873</v>
      </c>
      <c r="AQ56" s="19">
        <v>11641</v>
      </c>
      <c r="AR56" s="19">
        <v>11897.67</v>
      </c>
      <c r="AS56" s="19">
        <v>12477.67</v>
      </c>
      <c r="AT56" s="19">
        <v>15005.67</v>
      </c>
      <c r="AU56" s="19">
        <v>15577</v>
      </c>
      <c r="AV56" s="19">
        <v>16577</v>
      </c>
      <c r="AW56" s="19">
        <v>16577</v>
      </c>
      <c r="AX56" s="19">
        <v>16577</v>
      </c>
      <c r="AY56" s="19">
        <v>16577</v>
      </c>
      <c r="AZ56" s="19">
        <v>16577</v>
      </c>
      <c r="BA56" s="19">
        <v>16577</v>
      </c>
      <c r="BB56" s="19">
        <v>16577</v>
      </c>
      <c r="BC56" s="19">
        <v>16577</v>
      </c>
      <c r="BD56" s="19">
        <v>16577</v>
      </c>
    </row>
    <row r="57" spans="2:56">
      <c r="B57" s="700" t="s">
        <v>866</v>
      </c>
      <c r="C57" s="19">
        <v>9378</v>
      </c>
      <c r="D57" s="700" t="s">
        <v>856</v>
      </c>
      <c r="E57" s="19">
        <f>E58</f>
        <v>0</v>
      </c>
      <c r="F57" s="19">
        <f>F58-E58</f>
        <v>0</v>
      </c>
      <c r="G57" s="19">
        <f t="shared" ref="G57" si="1203">G58-F58</f>
        <v>0</v>
      </c>
      <c r="H57" s="19">
        <f t="shared" ref="H57" si="1204">H58-G58</f>
        <v>0</v>
      </c>
      <c r="I57" s="19">
        <f t="shared" ref="I57" si="1205">I58-H58</f>
        <v>0</v>
      </c>
      <c r="J57" s="19">
        <f t="shared" ref="J57" si="1206">J58-I58</f>
        <v>0</v>
      </c>
      <c r="K57" s="19">
        <f t="shared" ref="K57" si="1207">K58-J58</f>
        <v>0</v>
      </c>
      <c r="L57" s="19">
        <f t="shared" ref="L57" si="1208">L58-K58</f>
        <v>0</v>
      </c>
      <c r="M57" s="19">
        <f t="shared" ref="M57" si="1209">M58-L58</f>
        <v>0</v>
      </c>
      <c r="N57" s="19">
        <f t="shared" ref="N57" si="1210">N58-M58</f>
        <v>0</v>
      </c>
      <c r="O57" s="19">
        <f t="shared" ref="O57" si="1211">O58-N58</f>
        <v>0</v>
      </c>
      <c r="P57" s="19">
        <f t="shared" ref="P57" si="1212">P58-O58</f>
        <v>0</v>
      </c>
      <c r="Q57" s="19">
        <f t="shared" ref="Q57" si="1213">Q58-P58</f>
        <v>0</v>
      </c>
      <c r="R57" s="19">
        <f t="shared" ref="R57" si="1214">R58-Q58</f>
        <v>0</v>
      </c>
      <c r="S57" s="19">
        <f t="shared" ref="S57" si="1215">S58-R58</f>
        <v>0</v>
      </c>
      <c r="T57" s="19">
        <f t="shared" ref="T57" si="1216">T58-S58</f>
        <v>0</v>
      </c>
      <c r="U57" s="19">
        <f t="shared" ref="U57" si="1217">U58-T58</f>
        <v>0</v>
      </c>
      <c r="V57" s="19">
        <f t="shared" ref="V57" si="1218">V58-U58</f>
        <v>0</v>
      </c>
      <c r="W57" s="19">
        <f t="shared" ref="W57" si="1219">W58-V58</f>
        <v>0</v>
      </c>
      <c r="X57" s="19">
        <f t="shared" ref="X57" si="1220">X58-W58</f>
        <v>0</v>
      </c>
      <c r="Y57" s="19">
        <f t="shared" ref="Y57" si="1221">Y58-X58</f>
        <v>0</v>
      </c>
      <c r="Z57" s="19">
        <f t="shared" ref="Z57" si="1222">Z58-Y58</f>
        <v>0</v>
      </c>
      <c r="AA57" s="19">
        <f t="shared" ref="AA57" si="1223">AA58-Z58</f>
        <v>0</v>
      </c>
      <c r="AB57" s="19">
        <f t="shared" ref="AB57" si="1224">AB58-AA58</f>
        <v>0</v>
      </c>
      <c r="AC57" s="19">
        <f t="shared" ref="AC57" si="1225">AC58-AB58</f>
        <v>0</v>
      </c>
      <c r="AD57" s="19">
        <f t="shared" ref="AD57" si="1226">AD58-AC58</f>
        <v>0</v>
      </c>
      <c r="AE57" s="19">
        <f t="shared" ref="AE57" si="1227">AE58-AD58</f>
        <v>0</v>
      </c>
      <c r="AF57" s="19">
        <f t="shared" ref="AF57" si="1228">AF58-AE58</f>
        <v>0</v>
      </c>
      <c r="AG57" s="19">
        <f t="shared" ref="AG57" si="1229">AG58-AF58</f>
        <v>0</v>
      </c>
      <c r="AH57" s="19">
        <f t="shared" ref="AH57" si="1230">AH58-AG58</f>
        <v>0</v>
      </c>
      <c r="AI57" s="19">
        <f t="shared" ref="AI57" si="1231">AI58-AH58</f>
        <v>0</v>
      </c>
      <c r="AJ57" s="19">
        <f t="shared" ref="AJ57" si="1232">AJ58-AI58</f>
        <v>0</v>
      </c>
      <c r="AK57" s="19">
        <f t="shared" ref="AK57" si="1233">AK58-AJ58</f>
        <v>0</v>
      </c>
      <c r="AL57" s="19">
        <f t="shared" ref="AL57" si="1234">AL58-AK58</f>
        <v>0</v>
      </c>
      <c r="AM57" s="19">
        <f t="shared" ref="AM57" si="1235">AM58-AL58</f>
        <v>0</v>
      </c>
      <c r="AN57" s="19">
        <f t="shared" ref="AN57" si="1236">AN58-AM58</f>
        <v>0</v>
      </c>
      <c r="AO57" s="19">
        <f t="shared" ref="AO57" si="1237">AO58-AN58</f>
        <v>0</v>
      </c>
      <c r="AP57" s="19">
        <f t="shared" ref="AP57" si="1238">AP58-AO58</f>
        <v>0</v>
      </c>
      <c r="AQ57" s="19">
        <f t="shared" ref="AQ57" si="1239">AQ58-AP58</f>
        <v>0</v>
      </c>
      <c r="AR57" s="19">
        <f t="shared" ref="AR57" si="1240">AR58-AQ58</f>
        <v>0</v>
      </c>
      <c r="AS57" s="19">
        <f t="shared" ref="AS57" si="1241">AS58-AR58</f>
        <v>0</v>
      </c>
      <c r="AT57" s="19">
        <f t="shared" ref="AT57" si="1242">AT58-AS58</f>
        <v>0</v>
      </c>
      <c r="AU57" s="19">
        <f t="shared" ref="AU57" si="1243">AU58-AT58</f>
        <v>0</v>
      </c>
      <c r="AV57" s="19">
        <f t="shared" ref="AV57" si="1244">AV58-AU58</f>
        <v>0</v>
      </c>
      <c r="AW57" s="19">
        <f t="shared" ref="AW57" si="1245">AW58-AV58</f>
        <v>0</v>
      </c>
      <c r="AX57" s="19">
        <f t="shared" ref="AX57" si="1246">AX58-AW58</f>
        <v>0</v>
      </c>
      <c r="AY57" s="19">
        <f t="shared" ref="AY57" si="1247">AY58-AX58</f>
        <v>0</v>
      </c>
      <c r="AZ57" s="19">
        <f t="shared" ref="AZ57" si="1248">AZ58-AY58</f>
        <v>0</v>
      </c>
      <c r="BA57" s="19">
        <f t="shared" ref="BA57" si="1249">BA58-AZ58</f>
        <v>0</v>
      </c>
      <c r="BB57" s="19">
        <f t="shared" ref="BB57" si="1250">BB58-BA58</f>
        <v>0</v>
      </c>
      <c r="BC57" s="19">
        <f t="shared" ref="BC57" si="1251">BC58-BB58</f>
        <v>623.33000000000004</v>
      </c>
      <c r="BD57" s="19">
        <f t="shared" ref="BD57" si="1252">BD58-BC58</f>
        <v>4056.34</v>
      </c>
    </row>
    <row r="58" spans="2:56">
      <c r="B58" s="700" t="s">
        <v>866</v>
      </c>
      <c r="C58" s="19">
        <v>9378</v>
      </c>
      <c r="D58" s="700" t="s">
        <v>858</v>
      </c>
      <c r="BC58" s="19">
        <v>623.33000000000004</v>
      </c>
      <c r="BD58" s="19">
        <v>4679.67</v>
      </c>
    </row>
  </sheetData>
  <autoFilter ref="B6:D58"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tabColor theme="7" tint="0.79998168889431442"/>
  </sheetPr>
  <dimension ref="B3:BH82"/>
  <sheetViews>
    <sheetView workbookViewId="0"/>
  </sheetViews>
  <sheetFormatPr defaultColWidth="9.109375" defaultRowHeight="14.4"/>
  <cols>
    <col min="1" max="1" width="9.109375" style="19"/>
    <col min="2" max="2" width="10" style="19" customWidth="1"/>
    <col min="3" max="3" width="20.88671875" style="700" customWidth="1"/>
    <col min="4" max="4" width="14" style="19" customWidth="1"/>
    <col min="5" max="5" width="20.5546875" style="19" customWidth="1"/>
    <col min="6" max="6" width="9.109375" style="19" customWidth="1"/>
    <col min="7" max="7" width="10.44140625" style="19" customWidth="1"/>
    <col min="8" max="8" width="28.5546875" style="19" customWidth="1"/>
    <col min="9" max="30" width="13.44140625" style="19" customWidth="1"/>
    <col min="31" max="31" width="13.44140625" style="19" bestFit="1" customWidth="1"/>
    <col min="32" max="37" width="13.44140625" style="19" customWidth="1"/>
    <col min="38" max="38" width="13.44140625" style="19" bestFit="1" customWidth="1"/>
    <col min="39" max="43" width="13.44140625" style="19" customWidth="1"/>
    <col min="44" max="44" width="10.44140625" style="19" customWidth="1"/>
    <col min="45" max="45" width="13.44140625" style="19" bestFit="1" customWidth="1"/>
    <col min="46" max="51" width="11.5546875" style="19" customWidth="1"/>
    <col min="52" max="56" width="13.44140625" style="19" bestFit="1" customWidth="1"/>
    <col min="57" max="59" width="14.44140625" style="19" bestFit="1" customWidth="1"/>
    <col min="60" max="80" width="11.5546875" style="19" bestFit="1" customWidth="1"/>
    <col min="81" max="209" width="9.109375" style="19"/>
    <col min="210" max="215" width="10.44140625" style="19" bestFit="1" customWidth="1"/>
    <col min="216" max="216" width="9.109375" style="19"/>
    <col min="217" max="218" width="10.44140625" style="19" bestFit="1" customWidth="1"/>
    <col min="219" max="222" width="11.5546875" style="19" bestFit="1" customWidth="1"/>
    <col min="223" max="223" width="9.109375" style="19"/>
    <col min="224" max="229" width="10.44140625" style="19" bestFit="1" customWidth="1"/>
    <col min="230" max="230" width="9.109375" style="19"/>
    <col min="231" max="236" width="10.44140625" style="19" bestFit="1" customWidth="1"/>
    <col min="237" max="237" width="9.109375" style="19"/>
    <col min="238" max="243" width="10.44140625" style="19" bestFit="1" customWidth="1"/>
    <col min="244" max="244" width="9.109375" style="19"/>
    <col min="245" max="250" width="10.44140625" style="19" bestFit="1" customWidth="1"/>
    <col min="251" max="251" width="9.109375" style="19"/>
    <col min="252" max="257" width="10.44140625" style="19" bestFit="1" customWidth="1"/>
    <col min="258" max="258" width="9.109375" style="19"/>
    <col min="259" max="260" width="10.44140625" style="19" bestFit="1" customWidth="1"/>
    <col min="261" max="261" width="9.109375" style="19"/>
    <col min="262" max="264" width="10.44140625" style="19" bestFit="1" customWidth="1"/>
    <col min="265" max="265" width="9.109375" style="19"/>
    <col min="266" max="271" width="10.44140625" style="19" bestFit="1" customWidth="1"/>
    <col min="272" max="272" width="9.109375" style="19"/>
    <col min="273" max="278" width="10.44140625" style="19" bestFit="1" customWidth="1"/>
    <col min="279" max="279" width="9.109375" style="19"/>
    <col min="280" max="285" width="10.44140625" style="19" bestFit="1" customWidth="1"/>
    <col min="286" max="286" width="9.109375" style="19"/>
    <col min="287" max="292" width="10.44140625" style="19" bestFit="1" customWidth="1"/>
    <col min="293" max="293" width="9.109375" style="19"/>
    <col min="294" max="299" width="10.44140625" style="19" bestFit="1" customWidth="1"/>
    <col min="300" max="300" width="9.109375" style="19"/>
    <col min="301" max="306" width="10.44140625" style="19" bestFit="1" customWidth="1"/>
    <col min="307" max="307" width="9.109375" style="19"/>
    <col min="308" max="313" width="10.44140625" style="19" bestFit="1" customWidth="1"/>
    <col min="314" max="314" width="9.109375" style="19"/>
    <col min="315" max="320" width="10.44140625" style="19" bestFit="1" customWidth="1"/>
    <col min="321" max="321" width="9.109375" style="19"/>
    <col min="322" max="326" width="10.44140625" style="19" bestFit="1" customWidth="1"/>
    <col min="327" max="327" width="9.5546875" style="19" bestFit="1" customWidth="1"/>
    <col min="328" max="328" width="9.109375" style="19"/>
    <col min="329" max="334" width="9.5546875" style="19" bestFit="1" customWidth="1"/>
    <col min="335" max="335" width="9.109375" style="19"/>
    <col min="336" max="336" width="9.5546875" style="19" bestFit="1" customWidth="1"/>
    <col min="337" max="341" width="9.44140625" style="19" bestFit="1" customWidth="1"/>
    <col min="342" max="342" width="9.109375" style="19"/>
    <col min="343" max="348" width="9.5546875" style="19" bestFit="1" customWidth="1"/>
    <col min="349" max="349" width="9.109375" style="19"/>
    <col min="350" max="352" width="9.5546875" style="19" bestFit="1" customWidth="1"/>
    <col min="353" max="355" width="10.44140625" style="19" bestFit="1" customWidth="1"/>
    <col min="356" max="356" width="9.109375" style="19"/>
    <col min="357" max="362" width="10.44140625" style="19" bestFit="1" customWidth="1"/>
    <col min="363" max="363" width="9.109375" style="19"/>
    <col min="364" max="366" width="10.44140625" style="19" bestFit="1" customWidth="1"/>
    <col min="367" max="16384" width="9.109375" style="19"/>
  </cols>
  <sheetData>
    <row r="3" spans="2:60">
      <c r="C3" s="19"/>
      <c r="H3" s="19">
        <v>33</v>
      </c>
      <c r="I3" s="19" t="s">
        <v>867</v>
      </c>
      <c r="J3" s="19" t="s">
        <v>867</v>
      </c>
      <c r="K3" s="19" t="s">
        <v>867</v>
      </c>
      <c r="L3" s="19" t="s">
        <v>867</v>
      </c>
      <c r="M3" s="19" t="s">
        <v>867</v>
      </c>
      <c r="N3" s="19" t="s">
        <v>867</v>
      </c>
      <c r="O3" s="19" t="s">
        <v>867</v>
      </c>
      <c r="P3" s="19" t="s">
        <v>867</v>
      </c>
      <c r="Q3" s="19" t="s">
        <v>867</v>
      </c>
      <c r="R3" s="19" t="s">
        <v>867</v>
      </c>
      <c r="S3" s="19" t="s">
        <v>867</v>
      </c>
      <c r="T3" s="19" t="s">
        <v>867</v>
      </c>
      <c r="U3" s="19" t="s">
        <v>867</v>
      </c>
      <c r="V3" s="19" t="s">
        <v>867</v>
      </c>
      <c r="W3" s="19" t="s">
        <v>867</v>
      </c>
      <c r="X3" s="19" t="s">
        <v>867</v>
      </c>
      <c r="Y3" s="19" t="s">
        <v>867</v>
      </c>
      <c r="Z3" s="19" t="s">
        <v>867</v>
      </c>
      <c r="AA3" s="19" t="s">
        <v>867</v>
      </c>
      <c r="AB3" s="19" t="s">
        <v>867</v>
      </c>
      <c r="AC3" s="19" t="s">
        <v>867</v>
      </c>
      <c r="AD3" s="19" t="s">
        <v>867</v>
      </c>
      <c r="AE3" s="19" t="s">
        <v>867</v>
      </c>
      <c r="AF3" s="19" t="s">
        <v>867</v>
      </c>
      <c r="AG3" s="19" t="s">
        <v>867</v>
      </c>
      <c r="AH3" s="19" t="s">
        <v>867</v>
      </c>
      <c r="AI3" s="19" t="s">
        <v>867</v>
      </c>
      <c r="AJ3" s="19" t="s">
        <v>867</v>
      </c>
      <c r="AK3" s="19" t="s">
        <v>867</v>
      </c>
      <c r="AL3" s="19" t="s">
        <v>867</v>
      </c>
      <c r="AM3" s="19" t="s">
        <v>867</v>
      </c>
      <c r="AN3" s="19" t="s">
        <v>867</v>
      </c>
      <c r="AO3" s="19" t="s">
        <v>867</v>
      </c>
      <c r="AP3" s="19" t="s">
        <v>867</v>
      </c>
      <c r="AQ3" s="19" t="s">
        <v>867</v>
      </c>
      <c r="AR3" s="19" t="s">
        <v>867</v>
      </c>
      <c r="AS3" s="19" t="s">
        <v>867</v>
      </c>
      <c r="AT3" s="19" t="s">
        <v>867</v>
      </c>
      <c r="AU3" s="19" t="s">
        <v>867</v>
      </c>
      <c r="AV3" s="19" t="s">
        <v>867</v>
      </c>
      <c r="AW3" s="19" t="s">
        <v>867</v>
      </c>
      <c r="AX3" s="19" t="s">
        <v>867</v>
      </c>
      <c r="AY3" s="19" t="s">
        <v>867</v>
      </c>
      <c r="AZ3" s="19" t="s">
        <v>867</v>
      </c>
      <c r="BA3" s="19" t="s">
        <v>867</v>
      </c>
      <c r="BB3" s="19" t="s">
        <v>867</v>
      </c>
      <c r="BC3" s="19" t="s">
        <v>867</v>
      </c>
      <c r="BD3" s="19" t="s">
        <v>867</v>
      </c>
      <c r="BE3" s="19" t="s">
        <v>867</v>
      </c>
      <c r="BF3" s="19" t="s">
        <v>867</v>
      </c>
      <c r="BG3" s="19" t="s">
        <v>867</v>
      </c>
    </row>
    <row r="4" spans="2:60">
      <c r="C4" s="19"/>
      <c r="H4" s="19">
        <v>33</v>
      </c>
      <c r="I4" s="711">
        <f t="shared" ref="I4:AN4" si="0">I5</f>
        <v>45307</v>
      </c>
      <c r="J4" s="711">
        <f t="shared" si="0"/>
        <v>45314</v>
      </c>
      <c r="K4" s="711">
        <f t="shared" si="0"/>
        <v>45321</v>
      </c>
      <c r="L4" s="711">
        <f t="shared" si="0"/>
        <v>45328</v>
      </c>
      <c r="M4" s="711">
        <f t="shared" si="0"/>
        <v>45335</v>
      </c>
      <c r="N4" s="711">
        <f t="shared" si="0"/>
        <v>45342</v>
      </c>
      <c r="O4" s="711">
        <f t="shared" si="0"/>
        <v>45349</v>
      </c>
      <c r="P4" s="711">
        <f t="shared" si="0"/>
        <v>45356</v>
      </c>
      <c r="Q4" s="711">
        <f t="shared" si="0"/>
        <v>45363</v>
      </c>
      <c r="R4" s="711">
        <f t="shared" si="0"/>
        <v>45370</v>
      </c>
      <c r="S4" s="711">
        <f t="shared" si="0"/>
        <v>45377</v>
      </c>
      <c r="T4" s="711">
        <f t="shared" si="0"/>
        <v>45384</v>
      </c>
      <c r="U4" s="711">
        <f t="shared" si="0"/>
        <v>45391</v>
      </c>
      <c r="V4" s="711">
        <f t="shared" si="0"/>
        <v>45398</v>
      </c>
      <c r="W4" s="711">
        <f t="shared" si="0"/>
        <v>45405</v>
      </c>
      <c r="X4" s="711">
        <f t="shared" si="0"/>
        <v>45412</v>
      </c>
      <c r="Y4" s="711">
        <f t="shared" si="0"/>
        <v>45419</v>
      </c>
      <c r="Z4" s="711">
        <f t="shared" si="0"/>
        <v>45426</v>
      </c>
      <c r="AA4" s="711">
        <f t="shared" si="0"/>
        <v>45433</v>
      </c>
      <c r="AB4" s="711">
        <f t="shared" si="0"/>
        <v>45440</v>
      </c>
      <c r="AC4" s="711">
        <f t="shared" si="0"/>
        <v>45447</v>
      </c>
      <c r="AD4" s="711">
        <f t="shared" si="0"/>
        <v>45454</v>
      </c>
      <c r="AE4" s="711">
        <f t="shared" si="0"/>
        <v>45461</v>
      </c>
      <c r="AF4" s="711">
        <f t="shared" si="0"/>
        <v>45468</v>
      </c>
      <c r="AG4" s="711">
        <f t="shared" si="0"/>
        <v>45475</v>
      </c>
      <c r="AH4" s="711">
        <f t="shared" si="0"/>
        <v>45482</v>
      </c>
      <c r="AI4" s="711">
        <f t="shared" si="0"/>
        <v>45489</v>
      </c>
      <c r="AJ4" s="711">
        <f t="shared" si="0"/>
        <v>45496</v>
      </c>
      <c r="AK4" s="711">
        <f t="shared" si="0"/>
        <v>45503</v>
      </c>
      <c r="AL4" s="711">
        <f t="shared" si="0"/>
        <v>45510</v>
      </c>
      <c r="AM4" s="711">
        <f t="shared" si="0"/>
        <v>45517</v>
      </c>
      <c r="AN4" s="711">
        <f t="shared" si="0"/>
        <v>45524</v>
      </c>
      <c r="AO4" s="711">
        <f t="shared" ref="AO4:BG4" si="1">AO5</f>
        <v>45531</v>
      </c>
      <c r="AP4" s="711">
        <f t="shared" si="1"/>
        <v>45538</v>
      </c>
      <c r="AQ4" s="711">
        <f t="shared" si="1"/>
        <v>45545</v>
      </c>
      <c r="AR4" s="711">
        <f t="shared" si="1"/>
        <v>45552</v>
      </c>
      <c r="AS4" s="711">
        <f t="shared" si="1"/>
        <v>45559</v>
      </c>
      <c r="AT4" s="711">
        <f t="shared" si="1"/>
        <v>45566</v>
      </c>
      <c r="AU4" s="711">
        <f t="shared" si="1"/>
        <v>45573</v>
      </c>
      <c r="AV4" s="711">
        <f t="shared" si="1"/>
        <v>45580</v>
      </c>
      <c r="AW4" s="711">
        <f t="shared" si="1"/>
        <v>45587</v>
      </c>
      <c r="AX4" s="711">
        <f t="shared" si="1"/>
        <v>45594</v>
      </c>
      <c r="AY4" s="711">
        <f t="shared" si="1"/>
        <v>45601</v>
      </c>
      <c r="AZ4" s="711">
        <f t="shared" si="1"/>
        <v>45608</v>
      </c>
      <c r="BA4" s="711">
        <f t="shared" si="1"/>
        <v>45615</v>
      </c>
      <c r="BB4" s="711">
        <f t="shared" si="1"/>
        <v>45622</v>
      </c>
      <c r="BC4" s="711">
        <f t="shared" si="1"/>
        <v>45629</v>
      </c>
      <c r="BD4" s="711">
        <f t="shared" si="1"/>
        <v>45636</v>
      </c>
      <c r="BE4" s="711">
        <f t="shared" si="1"/>
        <v>45643</v>
      </c>
      <c r="BF4" s="711">
        <f t="shared" si="1"/>
        <v>45650</v>
      </c>
      <c r="BG4" s="711">
        <f t="shared" si="1"/>
        <v>45657</v>
      </c>
    </row>
    <row r="5" spans="2:60" ht="28.8">
      <c r="B5" s="604"/>
      <c r="C5" s="685" t="s">
        <v>828</v>
      </c>
      <c r="D5" s="604" t="s">
        <v>829</v>
      </c>
      <c r="E5" s="604" t="s">
        <v>830</v>
      </c>
      <c r="F5" s="695" t="s">
        <v>793</v>
      </c>
      <c r="G5" s="695" t="s">
        <v>831</v>
      </c>
      <c r="H5" s="695" t="s">
        <v>833</v>
      </c>
      <c r="I5" s="695">
        <v>45307</v>
      </c>
      <c r="J5" s="695">
        <v>45314</v>
      </c>
      <c r="K5" s="695">
        <v>45321</v>
      </c>
      <c r="L5" s="696">
        <v>45328</v>
      </c>
      <c r="M5" s="696">
        <v>45335</v>
      </c>
      <c r="N5" s="696">
        <v>45342</v>
      </c>
      <c r="O5" s="696">
        <v>45349</v>
      </c>
      <c r="P5" s="695">
        <v>45356</v>
      </c>
      <c r="Q5" s="695">
        <v>45363</v>
      </c>
      <c r="R5" s="695">
        <v>45370</v>
      </c>
      <c r="S5" s="695">
        <v>45377</v>
      </c>
      <c r="T5" s="695">
        <v>45384</v>
      </c>
      <c r="U5" s="695">
        <v>45391</v>
      </c>
      <c r="V5" s="695">
        <v>45398</v>
      </c>
      <c r="W5" s="695">
        <v>45405</v>
      </c>
      <c r="X5" s="695">
        <v>45412</v>
      </c>
      <c r="Y5" s="695">
        <v>45419</v>
      </c>
      <c r="Z5" s="695">
        <v>45426</v>
      </c>
      <c r="AA5" s="695">
        <v>45433</v>
      </c>
      <c r="AB5" s="695">
        <v>45440</v>
      </c>
      <c r="AC5" s="695">
        <v>45447</v>
      </c>
      <c r="AD5" s="695">
        <v>45454</v>
      </c>
      <c r="AE5" s="695">
        <v>45461</v>
      </c>
      <c r="AF5" s="695">
        <v>45468</v>
      </c>
      <c r="AG5" s="695">
        <v>45475</v>
      </c>
      <c r="AH5" s="695">
        <v>45482</v>
      </c>
      <c r="AI5" s="695">
        <v>45489</v>
      </c>
      <c r="AJ5" s="695">
        <v>45496</v>
      </c>
      <c r="AK5" s="695">
        <v>45503</v>
      </c>
      <c r="AL5" s="695">
        <v>45510</v>
      </c>
      <c r="AM5" s="695">
        <v>45517</v>
      </c>
      <c r="AN5" s="695">
        <v>45524</v>
      </c>
      <c r="AO5" s="695">
        <v>45531</v>
      </c>
      <c r="AP5" s="695">
        <v>45538</v>
      </c>
      <c r="AQ5" s="695">
        <v>45545</v>
      </c>
      <c r="AR5" s="695">
        <v>45552</v>
      </c>
      <c r="AS5" s="695">
        <v>45559</v>
      </c>
      <c r="AT5" s="695">
        <v>45566</v>
      </c>
      <c r="AU5" s="695">
        <v>45573</v>
      </c>
      <c r="AV5" s="695">
        <v>45580</v>
      </c>
      <c r="AW5" s="695">
        <v>45587</v>
      </c>
      <c r="AX5" s="695">
        <v>45594</v>
      </c>
      <c r="AY5" s="695">
        <v>45601</v>
      </c>
      <c r="AZ5" s="695">
        <v>45608</v>
      </c>
      <c r="BA5" s="695">
        <v>45615</v>
      </c>
      <c r="BB5" s="695">
        <v>45622</v>
      </c>
      <c r="BC5" s="695">
        <v>45629</v>
      </c>
      <c r="BD5" s="695">
        <v>45636</v>
      </c>
      <c r="BE5" s="695">
        <v>45643</v>
      </c>
      <c r="BF5" s="695">
        <v>45650</v>
      </c>
      <c r="BG5" s="695">
        <v>45657</v>
      </c>
    </row>
    <row r="6" spans="2:60">
      <c r="B6" s="712"/>
      <c r="C6" s="713" t="s">
        <v>825</v>
      </c>
      <c r="D6" s="714">
        <v>11141855</v>
      </c>
      <c r="E6" s="712">
        <v>220460.02</v>
      </c>
      <c r="F6" s="715">
        <v>45298</v>
      </c>
      <c r="G6" s="716">
        <v>45663</v>
      </c>
      <c r="H6" s="717" t="s">
        <v>832</v>
      </c>
      <c r="I6" s="718">
        <f>I7</f>
        <v>15390</v>
      </c>
      <c r="J6" s="718">
        <f>J7-I7</f>
        <v>1485</v>
      </c>
      <c r="K6" s="718">
        <f t="shared" ref="K6:BG6" si="2">K7-J7</f>
        <v>11831.400000000001</v>
      </c>
      <c r="L6" s="718">
        <f t="shared" si="2"/>
        <v>22422.42</v>
      </c>
      <c r="M6" s="718">
        <f t="shared" si="2"/>
        <v>28755.46</v>
      </c>
      <c r="N6" s="718">
        <f t="shared" si="2"/>
        <v>18674.210000000006</v>
      </c>
      <c r="O6" s="718">
        <f t="shared" si="2"/>
        <v>13885.709999999992</v>
      </c>
      <c r="P6" s="718">
        <f t="shared" si="2"/>
        <v>13329</v>
      </c>
      <c r="Q6" s="718">
        <f t="shared" si="2"/>
        <v>62496.000000000015</v>
      </c>
      <c r="R6" s="718">
        <f t="shared" si="2"/>
        <v>58581</v>
      </c>
      <c r="S6" s="718">
        <f t="shared" si="2"/>
        <v>43470</v>
      </c>
      <c r="T6" s="718">
        <f t="shared" si="2"/>
        <v>25781.26999999996</v>
      </c>
      <c r="U6" s="718">
        <f t="shared" si="2"/>
        <v>20954.290000000037</v>
      </c>
      <c r="V6" s="718">
        <f t="shared" si="2"/>
        <v>30834.899999999965</v>
      </c>
      <c r="W6" s="718">
        <f t="shared" si="2"/>
        <v>77837.700000000012</v>
      </c>
      <c r="X6" s="718">
        <f t="shared" si="2"/>
        <v>110028.69000000006</v>
      </c>
      <c r="Y6" s="718">
        <f t="shared" si="2"/>
        <v>130521.14999999991</v>
      </c>
      <c r="Z6" s="718">
        <f t="shared" si="2"/>
        <v>108631.20000000007</v>
      </c>
      <c r="AA6" s="718">
        <f t="shared" si="2"/>
        <v>160604.54999999993</v>
      </c>
      <c r="AB6" s="718">
        <f t="shared" si="2"/>
        <v>305749.18999999994</v>
      </c>
      <c r="AC6" s="718">
        <f t="shared" si="2"/>
        <v>248632.89000000013</v>
      </c>
      <c r="AD6" s="718">
        <f t="shared" si="2"/>
        <v>265832.94999999995</v>
      </c>
      <c r="AE6" s="718">
        <f t="shared" si="2"/>
        <v>85935.929999999935</v>
      </c>
      <c r="AF6" s="718">
        <f t="shared" si="2"/>
        <v>249269.05000000005</v>
      </c>
      <c r="AG6" s="718">
        <f t="shared" si="2"/>
        <v>253696.93999999994</v>
      </c>
      <c r="AH6" s="718">
        <f t="shared" si="2"/>
        <v>351361.64999999991</v>
      </c>
      <c r="AI6" s="718">
        <f t="shared" si="2"/>
        <v>566591.40000000037</v>
      </c>
      <c r="AJ6" s="718">
        <f t="shared" si="2"/>
        <v>633363.41999999993</v>
      </c>
      <c r="AK6" s="718">
        <f t="shared" si="2"/>
        <v>509956.6799999997</v>
      </c>
      <c r="AL6" s="718">
        <f t="shared" si="2"/>
        <v>458763.8900000006</v>
      </c>
      <c r="AM6" s="718">
        <f t="shared" si="2"/>
        <v>549854.61999999918</v>
      </c>
      <c r="AN6" s="718">
        <f t="shared" si="2"/>
        <v>557625.5700000003</v>
      </c>
      <c r="AO6" s="718">
        <f t="shared" si="2"/>
        <v>282234.77000000048</v>
      </c>
      <c r="AP6" s="718">
        <f t="shared" si="2"/>
        <v>138246.65999999922</v>
      </c>
      <c r="AQ6" s="718">
        <f t="shared" si="2"/>
        <v>116546.37000000011</v>
      </c>
      <c r="AR6" s="718">
        <f t="shared" si="2"/>
        <v>286301.29000000004</v>
      </c>
      <c r="AS6" s="718">
        <f t="shared" si="2"/>
        <v>296323.16000000015</v>
      </c>
      <c r="AT6" s="718">
        <f t="shared" si="2"/>
        <v>374979.70999999996</v>
      </c>
      <c r="AU6" s="718">
        <f t="shared" si="2"/>
        <v>430088.12999999989</v>
      </c>
      <c r="AV6" s="718">
        <f t="shared" si="2"/>
        <v>462351.93000000063</v>
      </c>
      <c r="AW6" s="718">
        <f t="shared" si="2"/>
        <v>489355.70999999903</v>
      </c>
      <c r="AX6" s="718">
        <f t="shared" si="2"/>
        <v>397504.79000000097</v>
      </c>
      <c r="AY6" s="718">
        <f t="shared" si="2"/>
        <v>155793.08000000007</v>
      </c>
      <c r="AZ6" s="718">
        <f t="shared" si="2"/>
        <v>224377.11999999918</v>
      </c>
      <c r="BA6" s="718">
        <f t="shared" si="2"/>
        <v>160616.79000000097</v>
      </c>
      <c r="BB6" s="718">
        <f t="shared" si="2"/>
        <v>111592.08000000007</v>
      </c>
      <c r="BC6" s="718">
        <f t="shared" si="2"/>
        <v>46723.679999999702</v>
      </c>
      <c r="BD6" s="718">
        <f t="shared" si="2"/>
        <v>18802.799999998882</v>
      </c>
      <c r="BE6" s="718">
        <f t="shared" si="2"/>
        <v>17203.680000001565</v>
      </c>
      <c r="BF6" s="718">
        <f t="shared" si="2"/>
        <v>119328.40999999829</v>
      </c>
      <c r="BG6" s="718">
        <f t="shared" si="2"/>
        <v>557092.75</v>
      </c>
      <c r="BH6" s="719"/>
    </row>
    <row r="7" spans="2:60">
      <c r="C7" s="700" t="s">
        <v>825</v>
      </c>
      <c r="D7" s="697">
        <v>11141855</v>
      </c>
      <c r="E7" s="19">
        <v>220460.02</v>
      </c>
      <c r="F7" s="698">
        <v>45298</v>
      </c>
      <c r="G7" s="701">
        <v>45663</v>
      </c>
      <c r="H7" s="708" t="s">
        <v>834</v>
      </c>
      <c r="I7" s="699">
        <v>15390</v>
      </c>
      <c r="J7" s="699">
        <v>16875</v>
      </c>
      <c r="K7" s="699">
        <v>28706.400000000001</v>
      </c>
      <c r="L7" s="699">
        <v>51128.82</v>
      </c>
      <c r="M7" s="699">
        <v>79884.28</v>
      </c>
      <c r="N7" s="699">
        <v>98558.49</v>
      </c>
      <c r="O7" s="709">
        <v>112444.2</v>
      </c>
      <c r="P7" s="699">
        <v>125773.2</v>
      </c>
      <c r="Q7" s="699">
        <v>188269.2</v>
      </c>
      <c r="R7" s="699">
        <v>246850.2</v>
      </c>
      <c r="S7" s="699">
        <v>290320.2</v>
      </c>
      <c r="T7" s="699">
        <v>316101.46999999997</v>
      </c>
      <c r="U7" s="699">
        <v>337055.76</v>
      </c>
      <c r="V7" s="699">
        <v>367890.66</v>
      </c>
      <c r="W7" s="699">
        <v>445728.36</v>
      </c>
      <c r="X7" s="699">
        <v>555757.05000000005</v>
      </c>
      <c r="Y7" s="699">
        <v>686278.2</v>
      </c>
      <c r="Z7" s="699">
        <v>794909.4</v>
      </c>
      <c r="AA7" s="699">
        <v>955513.95</v>
      </c>
      <c r="AB7" s="699">
        <v>1261263.1399999999</v>
      </c>
      <c r="AC7" s="699">
        <v>1509896.03</v>
      </c>
      <c r="AD7" s="699">
        <v>1775728.98</v>
      </c>
      <c r="AE7" s="699">
        <v>1861664.91</v>
      </c>
      <c r="AF7" s="699">
        <v>2110933.96</v>
      </c>
      <c r="AG7" s="699">
        <v>2364630.9</v>
      </c>
      <c r="AH7" s="699">
        <v>2715992.55</v>
      </c>
      <c r="AI7" s="699">
        <v>3282583.95</v>
      </c>
      <c r="AJ7" s="699">
        <v>3915947.37</v>
      </c>
      <c r="AK7" s="699">
        <v>4425904.05</v>
      </c>
      <c r="AL7" s="699">
        <v>4884667.9400000004</v>
      </c>
      <c r="AM7" s="699">
        <v>5434522.5599999996</v>
      </c>
      <c r="AN7" s="699">
        <v>5992148.1299999999</v>
      </c>
      <c r="AO7" s="699">
        <v>6274382.9000000004</v>
      </c>
      <c r="AP7" s="699">
        <v>6412629.5599999996</v>
      </c>
      <c r="AQ7" s="699">
        <v>6529175.9299999997</v>
      </c>
      <c r="AR7" s="699">
        <v>6815477.2199999997</v>
      </c>
      <c r="AS7" s="699">
        <v>7111800.3799999999</v>
      </c>
      <c r="AT7" s="699">
        <v>7486780.0899999999</v>
      </c>
      <c r="AU7" s="699">
        <v>7916868.2199999997</v>
      </c>
      <c r="AV7" s="699">
        <v>8379220.1500000004</v>
      </c>
      <c r="AW7" s="699">
        <v>8868575.8599999994</v>
      </c>
      <c r="AX7" s="699">
        <v>9266080.6500000004</v>
      </c>
      <c r="AY7" s="699">
        <v>9421873.7300000004</v>
      </c>
      <c r="AZ7" s="699">
        <v>9646250.8499999996</v>
      </c>
      <c r="BA7" s="699">
        <v>9806867.6400000006</v>
      </c>
      <c r="BB7" s="699">
        <v>9918459.7200000007</v>
      </c>
      <c r="BC7" s="699">
        <v>9965183.4000000004</v>
      </c>
      <c r="BD7" s="699">
        <v>9983986.1999999993</v>
      </c>
      <c r="BE7" s="699">
        <v>10001189.880000001</v>
      </c>
      <c r="BF7" s="699">
        <v>10120518.289999999</v>
      </c>
      <c r="BG7" s="699">
        <v>10677611.039999999</v>
      </c>
    </row>
    <row r="8" spans="2:60">
      <c r="B8" s="719"/>
      <c r="C8" s="720" t="s">
        <v>836</v>
      </c>
      <c r="D8" s="721">
        <v>0</v>
      </c>
      <c r="E8" s="719">
        <v>0</v>
      </c>
      <c r="F8" s="722">
        <v>45298</v>
      </c>
      <c r="G8" s="723">
        <v>45663</v>
      </c>
      <c r="H8" s="724" t="s">
        <v>832</v>
      </c>
      <c r="I8" s="718">
        <f>I9</f>
        <v>0</v>
      </c>
      <c r="J8" s="718">
        <f>J9-I9</f>
        <v>0</v>
      </c>
      <c r="K8" s="718">
        <f t="shared" ref="K8" si="3">K9-J9</f>
        <v>0</v>
      </c>
      <c r="L8" s="718">
        <f t="shared" ref="L8" si="4">L9-K9</f>
        <v>0</v>
      </c>
      <c r="M8" s="718">
        <f t="shared" ref="M8" si="5">M9-L9</f>
        <v>0</v>
      </c>
      <c r="N8" s="718">
        <f t="shared" ref="N8" si="6">N9-M9</f>
        <v>0</v>
      </c>
      <c r="O8" s="718">
        <f t="shared" ref="O8" si="7">O9-N9</f>
        <v>0</v>
      </c>
      <c r="P8" s="718">
        <f t="shared" ref="P8" si="8">P9-O9</f>
        <v>0</v>
      </c>
      <c r="Q8" s="718">
        <f t="shared" ref="Q8" si="9">Q9-P9</f>
        <v>0</v>
      </c>
      <c r="R8" s="718">
        <f t="shared" ref="R8" si="10">R9-Q9</f>
        <v>0</v>
      </c>
      <c r="S8" s="718">
        <f t="shared" ref="S8" si="11">S9-R9</f>
        <v>0</v>
      </c>
      <c r="T8" s="718">
        <f t="shared" ref="T8" si="12">T9-S9</f>
        <v>0</v>
      </c>
      <c r="U8" s="718">
        <f t="shared" ref="U8" si="13">U9-T9</f>
        <v>0</v>
      </c>
      <c r="V8" s="718">
        <f t="shared" ref="V8" si="14">V9-U9</f>
        <v>0</v>
      </c>
      <c r="W8" s="718">
        <f t="shared" ref="W8" si="15">W9-V9</f>
        <v>0</v>
      </c>
      <c r="X8" s="718">
        <f t="shared" ref="X8" si="16">X9-W9</f>
        <v>0</v>
      </c>
      <c r="Y8" s="718">
        <f t="shared" ref="Y8" si="17">Y9-X9</f>
        <v>0</v>
      </c>
      <c r="Z8" s="718">
        <f t="shared" ref="Z8" si="18">Z9-Y9</f>
        <v>0</v>
      </c>
      <c r="AA8" s="718">
        <f t="shared" ref="AA8" si="19">AA9-Z9</f>
        <v>0</v>
      </c>
      <c r="AB8" s="718">
        <f t="shared" ref="AB8" si="20">AB9-AA9</f>
        <v>0</v>
      </c>
      <c r="AC8" s="718">
        <f t="shared" ref="AC8" si="21">AC9-AB9</f>
        <v>0</v>
      </c>
      <c r="AD8" s="718">
        <f t="shared" ref="AD8" si="22">AD9-AC9</f>
        <v>0</v>
      </c>
      <c r="AE8" s="718">
        <f t="shared" ref="AE8" si="23">AE9-AD9</f>
        <v>0</v>
      </c>
      <c r="AF8" s="718">
        <f t="shared" ref="AF8" si="24">AF9-AE9</f>
        <v>0</v>
      </c>
      <c r="AG8" s="718">
        <f t="shared" ref="AG8" si="25">AG9-AF9</f>
        <v>0</v>
      </c>
      <c r="AH8" s="718">
        <f t="shared" ref="AH8" si="26">AH9-AG9</f>
        <v>0</v>
      </c>
      <c r="AI8" s="718">
        <f t="shared" ref="AI8" si="27">AI9-AH9</f>
        <v>0</v>
      </c>
      <c r="AJ8" s="718">
        <f t="shared" ref="AJ8" si="28">AJ9-AI9</f>
        <v>0</v>
      </c>
      <c r="AK8" s="718">
        <f t="shared" ref="AK8" si="29">AK9-AJ9</f>
        <v>0</v>
      </c>
      <c r="AL8" s="718">
        <f t="shared" ref="AL8" si="30">AL9-AK9</f>
        <v>0</v>
      </c>
      <c r="AM8" s="718">
        <f t="shared" ref="AM8" si="31">AM9-AL9</f>
        <v>0</v>
      </c>
      <c r="AN8" s="718">
        <f t="shared" ref="AN8" si="32">AN9-AM9</f>
        <v>0</v>
      </c>
      <c r="AO8" s="718">
        <f t="shared" ref="AO8" si="33">AO9-AN9</f>
        <v>0</v>
      </c>
      <c r="AP8" s="718">
        <f t="shared" ref="AP8" si="34">AP9-AO9</f>
        <v>0</v>
      </c>
      <c r="AQ8" s="718">
        <f t="shared" ref="AQ8" si="35">AQ9-AP9</f>
        <v>0</v>
      </c>
      <c r="AR8" s="718">
        <f t="shared" ref="AR8" si="36">AR9-AQ9</f>
        <v>0</v>
      </c>
      <c r="AS8" s="718">
        <f t="shared" ref="AS8" si="37">AS9-AR9</f>
        <v>0</v>
      </c>
      <c r="AT8" s="718">
        <f t="shared" ref="AT8" si="38">AT9-AS9</f>
        <v>0</v>
      </c>
      <c r="AU8" s="718">
        <f t="shared" ref="AU8" si="39">AU9-AT9</f>
        <v>0</v>
      </c>
      <c r="AV8" s="718">
        <f t="shared" ref="AV8" si="40">AV9-AU9</f>
        <v>0</v>
      </c>
      <c r="AW8" s="718">
        <f t="shared" ref="AW8" si="41">AW9-AV9</f>
        <v>0</v>
      </c>
      <c r="AX8" s="718">
        <f t="shared" ref="AX8" si="42">AX9-AW9</f>
        <v>0</v>
      </c>
      <c r="AY8" s="718">
        <f t="shared" ref="AY8" si="43">AY9-AX9</f>
        <v>0</v>
      </c>
      <c r="AZ8" s="718">
        <f t="shared" ref="AZ8" si="44">AZ9-AY9</f>
        <v>0</v>
      </c>
      <c r="BA8" s="718">
        <f t="shared" ref="BA8" si="45">BA9-AZ9</f>
        <v>0</v>
      </c>
      <c r="BB8" s="718">
        <f t="shared" ref="BB8" si="46">BB9-BA9</f>
        <v>0</v>
      </c>
      <c r="BC8" s="718">
        <f t="shared" ref="BC8" si="47">BC9-BB9</f>
        <v>0</v>
      </c>
      <c r="BD8" s="718">
        <f t="shared" ref="BD8" si="48">BD9-BC9</f>
        <v>0</v>
      </c>
      <c r="BE8" s="718">
        <f t="shared" ref="BE8" si="49">BE9-BD9</f>
        <v>0</v>
      </c>
      <c r="BF8" s="718">
        <f t="shared" ref="BF8" si="50">BF9-BE9</f>
        <v>0</v>
      </c>
      <c r="BG8" s="718">
        <f t="shared" ref="BG8" si="51">BG9-BF9</f>
        <v>0</v>
      </c>
      <c r="BH8" s="719"/>
    </row>
    <row r="9" spans="2:60">
      <c r="B9" s="2"/>
      <c r="C9" s="706" t="s">
        <v>836</v>
      </c>
      <c r="D9" s="702">
        <v>0</v>
      </c>
      <c r="E9" s="2">
        <v>0</v>
      </c>
      <c r="F9" s="233">
        <v>45298</v>
      </c>
      <c r="G9" s="703">
        <v>45663</v>
      </c>
      <c r="H9" s="707" t="s">
        <v>834</v>
      </c>
      <c r="I9" s="704"/>
      <c r="J9" s="704"/>
      <c r="K9" s="704"/>
      <c r="L9" s="704"/>
      <c r="M9" s="704"/>
      <c r="N9" s="704"/>
      <c r="O9" s="705"/>
      <c r="P9" s="704"/>
      <c r="Q9" s="704"/>
      <c r="R9" s="704"/>
      <c r="S9" s="704"/>
      <c r="T9" s="704"/>
      <c r="U9" s="704"/>
      <c r="V9" s="704"/>
      <c r="W9" s="704"/>
      <c r="X9" s="704"/>
      <c r="Y9" s="704"/>
      <c r="Z9" s="704"/>
      <c r="AA9" s="704"/>
      <c r="AB9" s="704"/>
      <c r="AC9" s="704"/>
      <c r="AD9" s="704"/>
      <c r="AE9" s="704"/>
      <c r="AF9" s="704"/>
      <c r="AG9" s="704"/>
      <c r="AH9" s="704"/>
      <c r="AI9" s="704"/>
      <c r="AJ9" s="704"/>
      <c r="AK9" s="704"/>
      <c r="AL9" s="704"/>
      <c r="AM9" s="704"/>
      <c r="AN9" s="704"/>
      <c r="AO9" s="704"/>
      <c r="AP9" s="704"/>
      <c r="AQ9" s="704"/>
      <c r="AR9" s="704"/>
      <c r="AS9" s="704"/>
      <c r="AT9" s="704"/>
      <c r="AU9" s="704"/>
      <c r="AV9" s="704"/>
      <c r="AW9" s="704"/>
      <c r="AX9" s="704"/>
      <c r="AY9" s="704"/>
      <c r="AZ9" s="704"/>
      <c r="BA9" s="704"/>
      <c r="BB9" s="704"/>
      <c r="BC9" s="704"/>
      <c r="BD9" s="704"/>
      <c r="BE9" s="704"/>
      <c r="BF9" s="704"/>
      <c r="BG9" s="704"/>
    </row>
    <row r="10" spans="2:60">
      <c r="B10" s="712"/>
      <c r="C10" s="713" t="s">
        <v>837</v>
      </c>
      <c r="D10" s="714">
        <v>0</v>
      </c>
      <c r="E10" s="712">
        <v>3445.8</v>
      </c>
      <c r="F10" s="715">
        <v>45298</v>
      </c>
      <c r="G10" s="716">
        <v>45328</v>
      </c>
      <c r="H10" s="717" t="s">
        <v>832</v>
      </c>
      <c r="I10" s="718">
        <f>I11</f>
        <v>0</v>
      </c>
      <c r="J10" s="718">
        <f>J11-I11</f>
        <v>0</v>
      </c>
      <c r="K10" s="718">
        <f t="shared" ref="K10" si="52">K11-J11</f>
        <v>0</v>
      </c>
      <c r="L10" s="718">
        <f t="shared" ref="L10" si="53">L11-K11</f>
        <v>0</v>
      </c>
      <c r="M10" s="718">
        <f t="shared" ref="M10" si="54">M11-L11</f>
        <v>0</v>
      </c>
      <c r="N10" s="718">
        <f t="shared" ref="N10" si="55">N11-M11</f>
        <v>0</v>
      </c>
      <c r="O10" s="718">
        <f t="shared" ref="O10" si="56">O11-N11</f>
        <v>0</v>
      </c>
      <c r="P10" s="718">
        <f t="shared" ref="P10" si="57">P11-O11</f>
        <v>0</v>
      </c>
      <c r="Q10" s="718">
        <f t="shared" ref="Q10" si="58">Q11-P11</f>
        <v>0</v>
      </c>
      <c r="R10" s="718">
        <f t="shared" ref="R10" si="59">R11-Q11</f>
        <v>0</v>
      </c>
      <c r="S10" s="718">
        <f t="shared" ref="S10" si="60">S11-R11</f>
        <v>0</v>
      </c>
      <c r="T10" s="718">
        <f t="shared" ref="T10" si="61">T11-S11</f>
        <v>0</v>
      </c>
      <c r="U10" s="718">
        <f t="shared" ref="U10" si="62">U11-T11</f>
        <v>0</v>
      </c>
      <c r="V10" s="718">
        <f t="shared" ref="V10" si="63">V11-U11</f>
        <v>0</v>
      </c>
      <c r="W10" s="718">
        <f t="shared" ref="W10" si="64">W11-V11</f>
        <v>0</v>
      </c>
      <c r="X10" s="718">
        <f t="shared" ref="X10" si="65">X11-W11</f>
        <v>0</v>
      </c>
      <c r="Y10" s="718">
        <f t="shared" ref="Y10" si="66">Y11-X11</f>
        <v>0</v>
      </c>
      <c r="Z10" s="718">
        <f t="shared" ref="Z10" si="67">Z11-Y11</f>
        <v>0</v>
      </c>
      <c r="AA10" s="718">
        <f t="shared" ref="AA10" si="68">AA11-Z11</f>
        <v>0</v>
      </c>
      <c r="AB10" s="718">
        <f t="shared" ref="AB10" si="69">AB11-AA11</f>
        <v>0</v>
      </c>
      <c r="AC10" s="718">
        <f t="shared" ref="AC10" si="70">AC11-AB11</f>
        <v>0</v>
      </c>
      <c r="AD10" s="718">
        <f t="shared" ref="AD10" si="71">AD11-AC11</f>
        <v>0</v>
      </c>
      <c r="AE10" s="718">
        <f t="shared" ref="AE10" si="72">AE11-AD11</f>
        <v>0</v>
      </c>
      <c r="AF10" s="718">
        <f t="shared" ref="AF10" si="73">AF11-AE11</f>
        <v>0</v>
      </c>
      <c r="AG10" s="718">
        <f t="shared" ref="AG10" si="74">AG11-AF11</f>
        <v>0</v>
      </c>
      <c r="AH10" s="718">
        <f t="shared" ref="AH10" si="75">AH11-AG11</f>
        <v>0</v>
      </c>
      <c r="AI10" s="718">
        <f t="shared" ref="AI10" si="76">AI11-AH11</f>
        <v>0</v>
      </c>
      <c r="AJ10" s="718">
        <f t="shared" ref="AJ10" si="77">AJ11-AI11</f>
        <v>0</v>
      </c>
      <c r="AK10" s="718">
        <f t="shared" ref="AK10" si="78">AK11-AJ11</f>
        <v>0</v>
      </c>
      <c r="AL10" s="718">
        <f t="shared" ref="AL10" si="79">AL11-AK11</f>
        <v>0</v>
      </c>
      <c r="AM10" s="718">
        <f t="shared" ref="AM10" si="80">AM11-AL11</f>
        <v>0</v>
      </c>
      <c r="AN10" s="718">
        <f t="shared" ref="AN10" si="81">AN11-AM11</f>
        <v>0</v>
      </c>
      <c r="AO10" s="718">
        <f t="shared" ref="AO10" si="82">AO11-AN11</f>
        <v>0</v>
      </c>
      <c r="AP10" s="718">
        <f t="shared" ref="AP10" si="83">AP11-AO11</f>
        <v>0</v>
      </c>
      <c r="AQ10" s="718">
        <f t="shared" ref="AQ10" si="84">AQ11-AP11</f>
        <v>0</v>
      </c>
      <c r="AR10" s="718">
        <f t="shared" ref="AR10" si="85">AR11-AQ11</f>
        <v>0</v>
      </c>
      <c r="AS10" s="718">
        <f t="shared" ref="AS10" si="86">AS11-AR11</f>
        <v>0</v>
      </c>
      <c r="AT10" s="718">
        <f t="shared" ref="AT10" si="87">AT11-AS11</f>
        <v>0</v>
      </c>
      <c r="AU10" s="718">
        <f t="shared" ref="AU10" si="88">AU11-AT11</f>
        <v>0</v>
      </c>
      <c r="AV10" s="718">
        <f t="shared" ref="AV10" si="89">AV11-AU11</f>
        <v>0</v>
      </c>
      <c r="AW10" s="718">
        <f t="shared" ref="AW10" si="90">AW11-AV11</f>
        <v>0</v>
      </c>
      <c r="AX10" s="718">
        <f t="shared" ref="AX10" si="91">AX11-AW11</f>
        <v>0</v>
      </c>
      <c r="AY10" s="718">
        <f t="shared" ref="AY10" si="92">AY11-AX11</f>
        <v>0</v>
      </c>
      <c r="AZ10" s="718">
        <f t="shared" ref="AZ10" si="93">AZ11-AY11</f>
        <v>0</v>
      </c>
      <c r="BA10" s="718">
        <f t="shared" ref="BA10" si="94">BA11-AZ11</f>
        <v>0</v>
      </c>
      <c r="BB10" s="718">
        <f t="shared" ref="BB10" si="95">BB11-BA11</f>
        <v>0</v>
      </c>
      <c r="BC10" s="718">
        <f t="shared" ref="BC10" si="96">BC11-BB11</f>
        <v>0</v>
      </c>
      <c r="BD10" s="718">
        <f t="shared" ref="BD10" si="97">BD11-BC11</f>
        <v>0</v>
      </c>
      <c r="BE10" s="718">
        <f t="shared" ref="BE10" si="98">BE11-BD11</f>
        <v>0</v>
      </c>
      <c r="BF10" s="718">
        <f t="shared" ref="BF10" si="99">BF11-BE11</f>
        <v>0</v>
      </c>
      <c r="BG10" s="718">
        <f t="shared" ref="BG10" si="100">BG11-BF11</f>
        <v>0</v>
      </c>
      <c r="BH10" s="719"/>
    </row>
    <row r="11" spans="2:60">
      <c r="C11" s="700" t="s">
        <v>837</v>
      </c>
      <c r="D11" s="697">
        <v>0</v>
      </c>
      <c r="E11" s="19">
        <v>3445.8</v>
      </c>
      <c r="F11" s="698">
        <v>45298</v>
      </c>
      <c r="G11" s="701">
        <v>45328</v>
      </c>
      <c r="H11" s="708" t="s">
        <v>834</v>
      </c>
      <c r="I11" s="699"/>
      <c r="J11" s="699"/>
      <c r="K11" s="699"/>
      <c r="L11" s="699"/>
      <c r="M11" s="699"/>
      <c r="N11" s="699"/>
      <c r="O11" s="709"/>
      <c r="P11" s="699"/>
      <c r="Q11" s="699"/>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699"/>
      <c r="AO11" s="699"/>
      <c r="AP11" s="699"/>
      <c r="AQ11" s="699"/>
      <c r="AR11" s="699"/>
      <c r="AS11" s="699"/>
      <c r="AT11" s="699"/>
      <c r="AU11" s="699"/>
      <c r="AV11" s="699"/>
      <c r="AW11" s="699"/>
      <c r="AX11" s="699"/>
      <c r="AY11" s="699"/>
      <c r="AZ11" s="699"/>
      <c r="BA11" s="699"/>
      <c r="BB11" s="699"/>
      <c r="BC11" s="699"/>
      <c r="BD11" s="699"/>
      <c r="BE11" s="699"/>
      <c r="BF11" s="699"/>
      <c r="BG11" s="699"/>
    </row>
    <row r="12" spans="2:60">
      <c r="B12" s="719"/>
      <c r="C12" s="720" t="s">
        <v>838</v>
      </c>
      <c r="D12" s="721">
        <v>2802577.5</v>
      </c>
      <c r="E12" s="719">
        <v>66611.78</v>
      </c>
      <c r="F12" s="722">
        <v>45298</v>
      </c>
      <c r="G12" s="723">
        <v>45649</v>
      </c>
      <c r="H12" s="724" t="s">
        <v>832</v>
      </c>
      <c r="I12" s="718">
        <f>I13</f>
        <v>0</v>
      </c>
      <c r="J12" s="718">
        <f>J13-I13</f>
        <v>1485</v>
      </c>
      <c r="K12" s="718">
        <f t="shared" ref="K12" si="101">K13-J13</f>
        <v>8910</v>
      </c>
      <c r="L12" s="718">
        <f t="shared" ref="L12" si="102">L13-K13</f>
        <v>4894.0200000000004</v>
      </c>
      <c r="M12" s="718">
        <f t="shared" ref="M12" si="103">M13-L13</f>
        <v>19991.259999999998</v>
      </c>
      <c r="N12" s="718">
        <f t="shared" ref="N12" si="104">N13-M13</f>
        <v>18674.21</v>
      </c>
      <c r="O12" s="718">
        <f t="shared" ref="O12" si="105">O13-N13</f>
        <v>5785.7099999999991</v>
      </c>
      <c r="P12" s="718">
        <f t="shared" ref="P12" si="106">P13-O13</f>
        <v>0</v>
      </c>
      <c r="Q12" s="718">
        <f t="shared" ref="Q12" si="107">Q13-P13</f>
        <v>0</v>
      </c>
      <c r="R12" s="718">
        <f t="shared" ref="R12" si="108">R13-Q13</f>
        <v>0</v>
      </c>
      <c r="S12" s="718">
        <f t="shared" ref="S12" si="109">S13-R13</f>
        <v>0</v>
      </c>
      <c r="T12" s="718">
        <f t="shared" ref="T12" si="110">T13-S13</f>
        <v>0</v>
      </c>
      <c r="U12" s="718">
        <f t="shared" ref="U12" si="111">U13-T13</f>
        <v>0</v>
      </c>
      <c r="V12" s="718">
        <f t="shared" ref="V12" si="112">V13-U13</f>
        <v>3636.9000000000015</v>
      </c>
      <c r="W12" s="718">
        <f t="shared" ref="W12" si="113">W13-V13</f>
        <v>10910.700000000004</v>
      </c>
      <c r="X12" s="718">
        <f t="shared" ref="X12" si="114">X13-W13</f>
        <v>56656.349999999991</v>
      </c>
      <c r="Y12" s="718">
        <f t="shared" ref="Y12" si="115">Y13-X13</f>
        <v>56608.649999999994</v>
      </c>
      <c r="Z12" s="718">
        <f t="shared" ref="Z12" si="116">Z13-Y13</f>
        <v>62913</v>
      </c>
      <c r="AA12" s="718">
        <f t="shared" ref="AA12" si="117">AA13-Z13</f>
        <v>72895.200000000012</v>
      </c>
      <c r="AB12" s="718">
        <f t="shared" ref="AB12" si="118">AB13-AA13</f>
        <v>62832.75</v>
      </c>
      <c r="AC12" s="718">
        <f t="shared" ref="AC12" si="119">AC13-AB13</f>
        <v>104323.34999999998</v>
      </c>
      <c r="AD12" s="718">
        <f t="shared" ref="AD12" si="120">AD13-AC13</f>
        <v>88359.330000000075</v>
      </c>
      <c r="AE12" s="718">
        <f t="shared" ref="AE12" si="121">AE13-AD13</f>
        <v>12258.929999999935</v>
      </c>
      <c r="AF12" s="718">
        <f t="shared" ref="AF12" si="122">AF13-AE13</f>
        <v>39071.800000000047</v>
      </c>
      <c r="AG12" s="718">
        <f t="shared" ref="AG12" si="123">AG13-AF13</f>
        <v>151592.53999999992</v>
      </c>
      <c r="AH12" s="718">
        <f t="shared" ref="AH12" si="124">AH13-AG13</f>
        <v>176194.05000000005</v>
      </c>
      <c r="AI12" s="718">
        <f t="shared" ref="AI12" si="125">AI13-AH13</f>
        <v>167254.19999999995</v>
      </c>
      <c r="AJ12" s="718">
        <f t="shared" ref="AJ12" si="126">AJ13-AI13</f>
        <v>140418</v>
      </c>
      <c r="AK12" s="718">
        <f t="shared" ref="AK12" si="127">AK13-AJ13</f>
        <v>98538.15000000014</v>
      </c>
      <c r="AL12" s="718">
        <f t="shared" ref="AL12" si="128">AL13-AK13</f>
        <v>29703.59999999986</v>
      </c>
      <c r="AM12" s="718">
        <f t="shared" ref="AM12" si="129">AM13-AL13</f>
        <v>61967.850000000093</v>
      </c>
      <c r="AN12" s="718">
        <f t="shared" ref="AN12" si="130">AN13-AM13</f>
        <v>145612.34999999986</v>
      </c>
      <c r="AO12" s="718">
        <f t="shared" ref="AO12" si="131">AO13-AN13</f>
        <v>127809</v>
      </c>
      <c r="AP12" s="718">
        <f t="shared" ref="AP12" si="132">AP13-AO13</f>
        <v>79098.300000000047</v>
      </c>
      <c r="AQ12" s="718">
        <f t="shared" ref="AQ12" si="133">AQ13-AP13</f>
        <v>34221.600000000093</v>
      </c>
      <c r="AR12" s="718">
        <f t="shared" ref="AR12" si="134">AR13-AQ13</f>
        <v>44313.75</v>
      </c>
      <c r="AS12" s="718">
        <f t="shared" ref="AS12" si="135">AS13-AR13</f>
        <v>15091.149999999907</v>
      </c>
      <c r="AT12" s="718">
        <f t="shared" ref="AT12" si="136">AT13-AS13</f>
        <v>14957.40000000014</v>
      </c>
      <c r="AU12" s="718">
        <f t="shared" ref="AU12" si="137">AU13-AT13</f>
        <v>14957.399999999907</v>
      </c>
      <c r="AV12" s="718">
        <f t="shared" ref="AV12" si="138">AV13-AU13</f>
        <v>131682.21999999997</v>
      </c>
      <c r="AW12" s="718">
        <f t="shared" ref="AW12" si="139">AW13-AV13</f>
        <v>155027.19000000018</v>
      </c>
      <c r="AX12" s="718">
        <f t="shared" ref="AX12" si="140">AX13-AW13</f>
        <v>122641.16999999993</v>
      </c>
      <c r="AY12" s="718">
        <f t="shared" ref="AY12" si="141">AY13-AX13</f>
        <v>89666.25</v>
      </c>
      <c r="AZ12" s="718">
        <f t="shared" ref="AZ12" si="142">AZ13-AY13</f>
        <v>193565.46999999974</v>
      </c>
      <c r="BA12" s="718">
        <f t="shared" ref="BA12" si="143">BA13-AZ13</f>
        <v>87447.600000000093</v>
      </c>
      <c r="BB12" s="718">
        <f t="shared" ref="BB12" si="144">BB13-BA13</f>
        <v>0</v>
      </c>
      <c r="BC12" s="718">
        <f t="shared" ref="BC12" si="145">BC13-BB13</f>
        <v>28125</v>
      </c>
      <c r="BD12" s="718">
        <f t="shared" ref="BD12" si="146">BD13-BC13</f>
        <v>18802.800000000279</v>
      </c>
      <c r="BE12" s="718">
        <f t="shared" ref="BE12" si="147">BE13-BD13</f>
        <v>17203.679999999702</v>
      </c>
      <c r="BF12" s="718">
        <f t="shared" ref="BF12" si="148">BF13-BE13</f>
        <v>26479.620000000112</v>
      </c>
      <c r="BG12" s="718">
        <f t="shared" ref="BG12" si="149">BG13-BF13</f>
        <v>0</v>
      </c>
      <c r="BH12" s="719"/>
    </row>
    <row r="13" spans="2:60">
      <c r="B13" s="2"/>
      <c r="C13" s="706" t="s">
        <v>838</v>
      </c>
      <c r="D13" s="702">
        <v>2802577.5</v>
      </c>
      <c r="E13" s="2">
        <v>66611.78</v>
      </c>
      <c r="F13" s="233">
        <v>45298</v>
      </c>
      <c r="G13" s="703">
        <v>45649</v>
      </c>
      <c r="H13" s="707" t="s">
        <v>834</v>
      </c>
      <c r="I13" s="704"/>
      <c r="J13" s="704">
        <v>1485</v>
      </c>
      <c r="K13" s="704">
        <v>10395</v>
      </c>
      <c r="L13" s="704">
        <v>15289.02</v>
      </c>
      <c r="M13" s="704">
        <v>35280.28</v>
      </c>
      <c r="N13" s="704">
        <v>53954.49</v>
      </c>
      <c r="O13" s="705">
        <v>59740.2</v>
      </c>
      <c r="P13" s="704">
        <v>59740.2</v>
      </c>
      <c r="Q13" s="704">
        <v>59740.2</v>
      </c>
      <c r="R13" s="704">
        <v>59740.2</v>
      </c>
      <c r="S13" s="704">
        <v>59740.2</v>
      </c>
      <c r="T13" s="704">
        <v>59740.2</v>
      </c>
      <c r="U13" s="704">
        <v>59740.2</v>
      </c>
      <c r="V13" s="704">
        <v>63377.1</v>
      </c>
      <c r="W13" s="704">
        <v>74287.8</v>
      </c>
      <c r="X13" s="704">
        <v>130944.15</v>
      </c>
      <c r="Y13" s="704">
        <v>187552.8</v>
      </c>
      <c r="Z13" s="704">
        <v>250465.8</v>
      </c>
      <c r="AA13" s="704">
        <v>323361</v>
      </c>
      <c r="AB13" s="704">
        <v>386193.75</v>
      </c>
      <c r="AC13" s="704">
        <v>490517.1</v>
      </c>
      <c r="AD13" s="704">
        <v>578876.43000000005</v>
      </c>
      <c r="AE13" s="704">
        <v>591135.36</v>
      </c>
      <c r="AF13" s="704">
        <v>630207.16</v>
      </c>
      <c r="AG13" s="704">
        <v>781799.7</v>
      </c>
      <c r="AH13" s="704">
        <v>957993.75</v>
      </c>
      <c r="AI13" s="704">
        <v>1125247.95</v>
      </c>
      <c r="AJ13" s="704">
        <v>1265665.95</v>
      </c>
      <c r="AK13" s="704">
        <v>1364204.1</v>
      </c>
      <c r="AL13" s="704">
        <v>1393907.7</v>
      </c>
      <c r="AM13" s="704">
        <v>1455875.55</v>
      </c>
      <c r="AN13" s="704">
        <v>1601487.9</v>
      </c>
      <c r="AO13" s="704">
        <v>1729296.9</v>
      </c>
      <c r="AP13" s="704">
        <v>1808395.2</v>
      </c>
      <c r="AQ13" s="704">
        <v>1842616.8</v>
      </c>
      <c r="AR13" s="704">
        <v>1886930.55</v>
      </c>
      <c r="AS13" s="704">
        <v>1902021.7</v>
      </c>
      <c r="AT13" s="704">
        <v>1916979.1</v>
      </c>
      <c r="AU13" s="704">
        <v>1931936.5</v>
      </c>
      <c r="AV13" s="704">
        <v>2063618.72</v>
      </c>
      <c r="AW13" s="704">
        <v>2218645.91</v>
      </c>
      <c r="AX13" s="704">
        <v>2341287.08</v>
      </c>
      <c r="AY13" s="704">
        <v>2430953.33</v>
      </c>
      <c r="AZ13" s="704">
        <v>2624518.7999999998</v>
      </c>
      <c r="BA13" s="704">
        <v>2711966.4</v>
      </c>
      <c r="BB13" s="704">
        <v>2711966.4</v>
      </c>
      <c r="BC13" s="704">
        <v>2740091.4</v>
      </c>
      <c r="BD13" s="704">
        <v>2758894.2</v>
      </c>
      <c r="BE13" s="704">
        <v>2776097.88</v>
      </c>
      <c r="BF13" s="704">
        <v>2802577.5</v>
      </c>
      <c r="BG13" s="704">
        <v>2802577.5</v>
      </c>
    </row>
    <row r="14" spans="2:60">
      <c r="B14" s="712"/>
      <c r="C14" s="713" t="s">
        <v>839</v>
      </c>
      <c r="D14" s="714">
        <v>19240.2</v>
      </c>
      <c r="E14" s="712">
        <v>1607.2</v>
      </c>
      <c r="F14" s="715">
        <v>45298</v>
      </c>
      <c r="G14" s="716">
        <v>45400</v>
      </c>
      <c r="H14" s="717" t="s">
        <v>832</v>
      </c>
      <c r="I14" s="718">
        <f>I15</f>
        <v>0</v>
      </c>
      <c r="J14" s="718">
        <f>J15-I15</f>
        <v>1485</v>
      </c>
      <c r="K14" s="718">
        <f t="shared" ref="K14" si="150">K15-J15</f>
        <v>8910</v>
      </c>
      <c r="L14" s="718">
        <f t="shared" ref="L14" si="151">L15-K15</f>
        <v>4894.0200000000004</v>
      </c>
      <c r="M14" s="718">
        <f t="shared" ref="M14" si="152">M15-L15</f>
        <v>2634.119999999999</v>
      </c>
      <c r="N14" s="718">
        <f t="shared" ref="N14" si="153">N15-M15</f>
        <v>1317.0600000000013</v>
      </c>
      <c r="O14" s="718">
        <f t="shared" ref="O14" si="154">O15-N15</f>
        <v>0</v>
      </c>
      <c r="P14" s="718">
        <f t="shared" ref="P14" si="155">P15-O15</f>
        <v>0</v>
      </c>
      <c r="Q14" s="718">
        <f t="shared" ref="Q14" si="156">Q15-P15</f>
        <v>0</v>
      </c>
      <c r="R14" s="718">
        <f t="shared" ref="R14" si="157">R15-Q15</f>
        <v>0</v>
      </c>
      <c r="S14" s="718">
        <f t="shared" ref="S14" si="158">S15-R15</f>
        <v>0</v>
      </c>
      <c r="T14" s="718">
        <f t="shared" ref="T14" si="159">T15-S15</f>
        <v>0</v>
      </c>
      <c r="U14" s="718">
        <f t="shared" ref="U14" si="160">U15-T15</f>
        <v>0</v>
      </c>
      <c r="V14" s="718">
        <f t="shared" ref="V14" si="161">V15-U15</f>
        <v>0</v>
      </c>
      <c r="W14" s="718">
        <f t="shared" ref="W14" si="162">W15-V15</f>
        <v>0</v>
      </c>
      <c r="X14" s="718">
        <f t="shared" ref="X14" si="163">X15-W15</f>
        <v>0</v>
      </c>
      <c r="Y14" s="718">
        <f t="shared" ref="Y14" si="164">Y15-X15</f>
        <v>0</v>
      </c>
      <c r="Z14" s="718">
        <f t="shared" ref="Z14" si="165">Z15-Y15</f>
        <v>0</v>
      </c>
      <c r="AA14" s="718">
        <f t="shared" ref="AA14" si="166">AA15-Z15</f>
        <v>0</v>
      </c>
      <c r="AB14" s="718">
        <f t="shared" ref="AB14" si="167">AB15-AA15</f>
        <v>0</v>
      </c>
      <c r="AC14" s="718">
        <f t="shared" ref="AC14" si="168">AC15-AB15</f>
        <v>0</v>
      </c>
      <c r="AD14" s="718">
        <f t="shared" ref="AD14" si="169">AD15-AC15</f>
        <v>0</v>
      </c>
      <c r="AE14" s="718">
        <f t="shared" ref="AE14" si="170">AE15-AD15</f>
        <v>0</v>
      </c>
      <c r="AF14" s="718">
        <f t="shared" ref="AF14" si="171">AF15-AE15</f>
        <v>0</v>
      </c>
      <c r="AG14" s="718">
        <f t="shared" ref="AG14" si="172">AG15-AF15</f>
        <v>0</v>
      </c>
      <c r="AH14" s="718">
        <f t="shared" ref="AH14" si="173">AH15-AG15</f>
        <v>0</v>
      </c>
      <c r="AI14" s="718">
        <f t="shared" ref="AI14" si="174">AI15-AH15</f>
        <v>0</v>
      </c>
      <c r="AJ14" s="718">
        <f t="shared" ref="AJ14" si="175">AJ15-AI15</f>
        <v>0</v>
      </c>
      <c r="AK14" s="718">
        <f t="shared" ref="AK14" si="176">AK15-AJ15</f>
        <v>0</v>
      </c>
      <c r="AL14" s="718">
        <f t="shared" ref="AL14" si="177">AL15-AK15</f>
        <v>0</v>
      </c>
      <c r="AM14" s="718">
        <f t="shared" ref="AM14" si="178">AM15-AL15</f>
        <v>0</v>
      </c>
      <c r="AN14" s="718">
        <f t="shared" ref="AN14" si="179">AN15-AM15</f>
        <v>0</v>
      </c>
      <c r="AO14" s="718">
        <f t="shared" ref="AO14" si="180">AO15-AN15</f>
        <v>0</v>
      </c>
      <c r="AP14" s="718">
        <f t="shared" ref="AP14" si="181">AP15-AO15</f>
        <v>0</v>
      </c>
      <c r="AQ14" s="718">
        <f t="shared" ref="AQ14" si="182">AQ15-AP15</f>
        <v>0</v>
      </c>
      <c r="AR14" s="718">
        <f t="shared" ref="AR14" si="183">AR15-AQ15</f>
        <v>0</v>
      </c>
      <c r="AS14" s="718">
        <f t="shared" ref="AS14" si="184">AS15-AR15</f>
        <v>0</v>
      </c>
      <c r="AT14" s="718">
        <f t="shared" ref="AT14" si="185">AT15-AS15</f>
        <v>0</v>
      </c>
      <c r="AU14" s="718">
        <f t="shared" ref="AU14" si="186">AU15-AT15</f>
        <v>0</v>
      </c>
      <c r="AV14" s="718">
        <f t="shared" ref="AV14" si="187">AV15-AU15</f>
        <v>0</v>
      </c>
      <c r="AW14" s="718">
        <f t="shared" ref="AW14" si="188">AW15-AV15</f>
        <v>0</v>
      </c>
      <c r="AX14" s="718">
        <f t="shared" ref="AX14" si="189">AX15-AW15</f>
        <v>0</v>
      </c>
      <c r="AY14" s="718">
        <f t="shared" ref="AY14" si="190">AY15-AX15</f>
        <v>0</v>
      </c>
      <c r="AZ14" s="718">
        <f t="shared" ref="AZ14" si="191">AZ15-AY15</f>
        <v>0</v>
      </c>
      <c r="BA14" s="718">
        <f t="shared" ref="BA14" si="192">BA15-AZ15</f>
        <v>0</v>
      </c>
      <c r="BB14" s="718">
        <f t="shared" ref="BB14" si="193">BB15-BA15</f>
        <v>0</v>
      </c>
      <c r="BC14" s="718">
        <f t="shared" ref="BC14" si="194">BC15-BB15</f>
        <v>0</v>
      </c>
      <c r="BD14" s="718">
        <f t="shared" ref="BD14" si="195">BD15-BC15</f>
        <v>0</v>
      </c>
      <c r="BE14" s="718">
        <f t="shared" ref="BE14" si="196">BE15-BD15</f>
        <v>0</v>
      </c>
      <c r="BF14" s="718">
        <f t="shared" ref="BF14" si="197">BF15-BE15</f>
        <v>0</v>
      </c>
      <c r="BG14" s="718">
        <f t="shared" ref="BG14" si="198">BG15-BF15</f>
        <v>0</v>
      </c>
      <c r="BH14" s="719"/>
    </row>
    <row r="15" spans="2:60">
      <c r="C15" s="700" t="s">
        <v>839</v>
      </c>
      <c r="D15" s="697">
        <v>19240.2</v>
      </c>
      <c r="E15" s="19">
        <v>1607.2</v>
      </c>
      <c r="F15" s="698">
        <v>45298</v>
      </c>
      <c r="G15" s="701">
        <v>45400</v>
      </c>
      <c r="H15" s="708" t="s">
        <v>834</v>
      </c>
      <c r="I15" s="699"/>
      <c r="J15" s="699">
        <v>1485</v>
      </c>
      <c r="K15" s="699">
        <v>10395</v>
      </c>
      <c r="L15" s="699">
        <v>15289.02</v>
      </c>
      <c r="M15" s="699">
        <v>17923.14</v>
      </c>
      <c r="N15" s="699">
        <v>19240.2</v>
      </c>
      <c r="O15" s="709">
        <v>19240.2</v>
      </c>
      <c r="P15" s="699">
        <v>19240.2</v>
      </c>
      <c r="Q15" s="699">
        <v>19240.2</v>
      </c>
      <c r="R15" s="699">
        <v>19240.2</v>
      </c>
      <c r="S15" s="699">
        <v>19240.2</v>
      </c>
      <c r="T15" s="699">
        <v>19240.2</v>
      </c>
      <c r="U15" s="699">
        <v>19240.2</v>
      </c>
      <c r="V15" s="699">
        <v>19240.2</v>
      </c>
      <c r="W15" s="699">
        <v>19240.2</v>
      </c>
      <c r="X15" s="699">
        <v>19240.2</v>
      </c>
      <c r="Y15" s="699">
        <v>19240.2</v>
      </c>
      <c r="Z15" s="699">
        <v>19240.2</v>
      </c>
      <c r="AA15" s="699">
        <v>19240.2</v>
      </c>
      <c r="AB15" s="699">
        <v>19240.2</v>
      </c>
      <c r="AC15" s="699">
        <v>19240.2</v>
      </c>
      <c r="AD15" s="699">
        <v>19240.2</v>
      </c>
      <c r="AE15" s="699">
        <v>19240.2</v>
      </c>
      <c r="AF15" s="699">
        <v>19240.2</v>
      </c>
      <c r="AG15" s="699">
        <v>19240.2</v>
      </c>
      <c r="AH15" s="699">
        <v>19240.2</v>
      </c>
      <c r="AI15" s="699">
        <v>19240.2</v>
      </c>
      <c r="AJ15" s="699">
        <v>19240.2</v>
      </c>
      <c r="AK15" s="699">
        <v>19240.2</v>
      </c>
      <c r="AL15" s="699">
        <v>19240.2</v>
      </c>
      <c r="AM15" s="699">
        <v>19240.2</v>
      </c>
      <c r="AN15" s="699">
        <v>19240.2</v>
      </c>
      <c r="AO15" s="699">
        <v>19240.2</v>
      </c>
      <c r="AP15" s="699">
        <v>19240.2</v>
      </c>
      <c r="AQ15" s="699">
        <v>19240.2</v>
      </c>
      <c r="AR15" s="699">
        <v>19240.2</v>
      </c>
      <c r="AS15" s="699">
        <v>19240.2</v>
      </c>
      <c r="AT15" s="699">
        <v>19240.2</v>
      </c>
      <c r="AU15" s="699">
        <v>19240.2</v>
      </c>
      <c r="AV15" s="699">
        <v>19240.2</v>
      </c>
      <c r="AW15" s="699">
        <v>19240.2</v>
      </c>
      <c r="AX15" s="699">
        <v>19240.2</v>
      </c>
      <c r="AY15" s="699">
        <v>19240.2</v>
      </c>
      <c r="AZ15" s="699">
        <v>19240.2</v>
      </c>
      <c r="BA15" s="699">
        <v>19240.2</v>
      </c>
      <c r="BB15" s="699">
        <v>19240.2</v>
      </c>
      <c r="BC15" s="699">
        <v>19240.2</v>
      </c>
      <c r="BD15" s="699">
        <v>19240.2</v>
      </c>
      <c r="BE15" s="699">
        <v>19240.2</v>
      </c>
      <c r="BF15" s="699">
        <v>19240.2</v>
      </c>
      <c r="BG15" s="699">
        <v>19240.2</v>
      </c>
    </row>
    <row r="16" spans="2:60">
      <c r="B16" s="719"/>
      <c r="C16" s="720" t="s">
        <v>840</v>
      </c>
      <c r="D16" s="721">
        <v>128268</v>
      </c>
      <c r="E16" s="719">
        <v>7653.58</v>
      </c>
      <c r="F16" s="722">
        <v>45350</v>
      </c>
      <c r="G16" s="723">
        <v>45600</v>
      </c>
      <c r="H16" s="724" t="s">
        <v>832</v>
      </c>
      <c r="I16" s="718">
        <f>I17</f>
        <v>0</v>
      </c>
      <c r="J16" s="718">
        <f>J17-I17</f>
        <v>0</v>
      </c>
      <c r="K16" s="718">
        <f t="shared" ref="K16" si="199">K17-J17</f>
        <v>0</v>
      </c>
      <c r="L16" s="718">
        <f t="shared" ref="L16" si="200">L17-K17</f>
        <v>0</v>
      </c>
      <c r="M16" s="718">
        <f t="shared" ref="M16" si="201">M17-L17</f>
        <v>0</v>
      </c>
      <c r="N16" s="718">
        <f t="shared" ref="N16" si="202">N17-M17</f>
        <v>0</v>
      </c>
      <c r="O16" s="718">
        <f t="shared" ref="O16" si="203">O17-N17</f>
        <v>0</v>
      </c>
      <c r="P16" s="718">
        <f t="shared" ref="P16" si="204">P17-O17</f>
        <v>0</v>
      </c>
      <c r="Q16" s="718">
        <f t="shared" ref="Q16" si="205">Q17-P17</f>
        <v>0</v>
      </c>
      <c r="R16" s="718">
        <f t="shared" ref="R16" si="206">R17-Q17</f>
        <v>0</v>
      </c>
      <c r="S16" s="718">
        <f t="shared" ref="S16" si="207">S17-R17</f>
        <v>0</v>
      </c>
      <c r="T16" s="718">
        <f t="shared" ref="T16" si="208">T17-S17</f>
        <v>0</v>
      </c>
      <c r="U16" s="718">
        <f t="shared" ref="U16" si="209">U17-T17</f>
        <v>0</v>
      </c>
      <c r="V16" s="718">
        <f t="shared" ref="V16" si="210">V17-U17</f>
        <v>0</v>
      </c>
      <c r="W16" s="718">
        <f t="shared" ref="W16" si="211">W17-V17</f>
        <v>0</v>
      </c>
      <c r="X16" s="718">
        <f t="shared" ref="X16" si="212">X17-W17</f>
        <v>0</v>
      </c>
      <c r="Y16" s="718">
        <f t="shared" ref="Y16" si="213">Y17-X17</f>
        <v>0</v>
      </c>
      <c r="Z16" s="718">
        <f t="shared" ref="Z16" si="214">Z17-Y17</f>
        <v>0</v>
      </c>
      <c r="AA16" s="718">
        <f t="shared" ref="AA16" si="215">AA17-Z17</f>
        <v>0</v>
      </c>
      <c r="AB16" s="718">
        <f t="shared" ref="AB16" si="216">AB17-AA17</f>
        <v>0</v>
      </c>
      <c r="AC16" s="718">
        <f t="shared" ref="AC16" si="217">AC17-AB17</f>
        <v>0</v>
      </c>
      <c r="AD16" s="718">
        <f t="shared" ref="AD16" si="218">AD17-AC17</f>
        <v>0</v>
      </c>
      <c r="AE16" s="718">
        <f t="shared" ref="AE16" si="219">AE17-AD17</f>
        <v>0</v>
      </c>
      <c r="AF16" s="718">
        <f t="shared" ref="AF16" si="220">AF17-AE17</f>
        <v>0</v>
      </c>
      <c r="AG16" s="718">
        <f t="shared" ref="AG16" si="221">AG17-AF17</f>
        <v>99000</v>
      </c>
      <c r="AH16" s="718">
        <f t="shared" ref="AH16" si="222">AH17-AG17</f>
        <v>0</v>
      </c>
      <c r="AI16" s="718">
        <f t="shared" ref="AI16" si="223">AI17-AH17</f>
        <v>0</v>
      </c>
      <c r="AJ16" s="718">
        <f t="shared" ref="AJ16" si="224">AJ17-AI17</f>
        <v>29268</v>
      </c>
      <c r="AK16" s="718">
        <f t="shared" ref="AK16" si="225">AK17-AJ17</f>
        <v>0</v>
      </c>
      <c r="AL16" s="718">
        <f t="shared" ref="AL16" si="226">AL17-AK17</f>
        <v>0</v>
      </c>
      <c r="AM16" s="718">
        <f t="shared" ref="AM16" si="227">AM17-AL17</f>
        <v>0</v>
      </c>
      <c r="AN16" s="718">
        <f t="shared" ref="AN16" si="228">AN17-AM17</f>
        <v>0</v>
      </c>
      <c r="AO16" s="718">
        <f t="shared" ref="AO16" si="229">AO17-AN17</f>
        <v>0</v>
      </c>
      <c r="AP16" s="718">
        <f t="shared" ref="AP16" si="230">AP17-AO17</f>
        <v>0</v>
      </c>
      <c r="AQ16" s="718">
        <f t="shared" ref="AQ16" si="231">AQ17-AP17</f>
        <v>0</v>
      </c>
      <c r="AR16" s="718">
        <f t="shared" ref="AR16" si="232">AR17-AQ17</f>
        <v>0</v>
      </c>
      <c r="AS16" s="718">
        <f t="shared" ref="AS16" si="233">AS17-AR17</f>
        <v>0</v>
      </c>
      <c r="AT16" s="718">
        <f t="shared" ref="AT16" si="234">AT17-AS17</f>
        <v>0</v>
      </c>
      <c r="AU16" s="718">
        <f t="shared" ref="AU16" si="235">AU17-AT17</f>
        <v>0</v>
      </c>
      <c r="AV16" s="718">
        <f t="shared" ref="AV16" si="236">AV17-AU17</f>
        <v>0</v>
      </c>
      <c r="AW16" s="718">
        <f t="shared" ref="AW16" si="237">AW17-AV17</f>
        <v>0</v>
      </c>
      <c r="AX16" s="718">
        <f t="shared" ref="AX16" si="238">AX17-AW17</f>
        <v>0</v>
      </c>
      <c r="AY16" s="718">
        <f t="shared" ref="AY16" si="239">AY17-AX17</f>
        <v>0</v>
      </c>
      <c r="AZ16" s="718">
        <f t="shared" ref="AZ16" si="240">AZ17-AY17</f>
        <v>0</v>
      </c>
      <c r="BA16" s="718">
        <f t="shared" ref="BA16" si="241">BA17-AZ17</f>
        <v>0</v>
      </c>
      <c r="BB16" s="718">
        <f t="shared" ref="BB16" si="242">BB17-BA17</f>
        <v>0</v>
      </c>
      <c r="BC16" s="718">
        <f t="shared" ref="BC16" si="243">BC17-BB17</f>
        <v>0</v>
      </c>
      <c r="BD16" s="718">
        <f t="shared" ref="BD16" si="244">BD17-BC17</f>
        <v>0</v>
      </c>
      <c r="BE16" s="718">
        <f t="shared" ref="BE16" si="245">BE17-BD17</f>
        <v>0</v>
      </c>
      <c r="BF16" s="718">
        <f t="shared" ref="BF16" si="246">BF17-BE17</f>
        <v>0</v>
      </c>
      <c r="BG16" s="718">
        <f t="shared" ref="BG16" si="247">BG17-BF17</f>
        <v>0</v>
      </c>
      <c r="BH16" s="719"/>
    </row>
    <row r="17" spans="2:60">
      <c r="B17" s="2"/>
      <c r="C17" s="706" t="s">
        <v>840</v>
      </c>
      <c r="D17" s="702">
        <v>128268</v>
      </c>
      <c r="E17" s="2">
        <v>7653.58</v>
      </c>
      <c r="F17" s="233">
        <v>45350</v>
      </c>
      <c r="G17" s="233">
        <v>45600</v>
      </c>
      <c r="H17" s="706" t="s">
        <v>834</v>
      </c>
      <c r="I17" s="704"/>
      <c r="J17" s="704"/>
      <c r="K17" s="704"/>
      <c r="L17" s="704"/>
      <c r="M17" s="704"/>
      <c r="N17" s="704"/>
      <c r="O17" s="705"/>
      <c r="P17" s="704"/>
      <c r="Q17" s="704"/>
      <c r="R17" s="704"/>
      <c r="S17" s="704"/>
      <c r="T17" s="704"/>
      <c r="U17" s="704"/>
      <c r="V17" s="704"/>
      <c r="W17" s="704"/>
      <c r="X17" s="704"/>
      <c r="Y17" s="704"/>
      <c r="Z17" s="704"/>
      <c r="AA17" s="704"/>
      <c r="AB17" s="704"/>
      <c r="AC17" s="704"/>
      <c r="AD17" s="704"/>
      <c r="AE17" s="704"/>
      <c r="AF17" s="704"/>
      <c r="AG17" s="704">
        <v>99000</v>
      </c>
      <c r="AH17" s="704">
        <v>99000</v>
      </c>
      <c r="AI17" s="704">
        <v>99000</v>
      </c>
      <c r="AJ17" s="704">
        <v>128268</v>
      </c>
      <c r="AK17" s="704">
        <v>128268</v>
      </c>
      <c r="AL17" s="704">
        <v>128268</v>
      </c>
      <c r="AM17" s="704">
        <v>128268</v>
      </c>
      <c r="AN17" s="704">
        <v>128268</v>
      </c>
      <c r="AO17" s="704">
        <v>128268</v>
      </c>
      <c r="AP17" s="704">
        <v>128268</v>
      </c>
      <c r="AQ17" s="704">
        <v>128268</v>
      </c>
      <c r="AR17" s="704">
        <v>128268</v>
      </c>
      <c r="AS17" s="704">
        <v>128268</v>
      </c>
      <c r="AT17" s="704">
        <v>128268</v>
      </c>
      <c r="AU17" s="704">
        <v>128268</v>
      </c>
      <c r="AV17" s="704">
        <v>128268</v>
      </c>
      <c r="AW17" s="704">
        <v>128268</v>
      </c>
      <c r="AX17" s="704">
        <v>128268</v>
      </c>
      <c r="AY17" s="704">
        <v>128268</v>
      </c>
      <c r="AZ17" s="704">
        <v>128268</v>
      </c>
      <c r="BA17" s="704">
        <v>128268</v>
      </c>
      <c r="BB17" s="704">
        <v>128268</v>
      </c>
      <c r="BC17" s="704">
        <v>128268</v>
      </c>
      <c r="BD17" s="704">
        <v>128268</v>
      </c>
      <c r="BE17" s="704">
        <v>128268</v>
      </c>
      <c r="BF17" s="704">
        <v>128268</v>
      </c>
      <c r="BG17" s="704">
        <v>128268</v>
      </c>
    </row>
    <row r="18" spans="2:60">
      <c r="B18" s="712"/>
      <c r="C18" s="713" t="s">
        <v>841</v>
      </c>
      <c r="D18" s="714">
        <v>2655069.2999999998</v>
      </c>
      <c r="E18" s="712">
        <v>57351</v>
      </c>
      <c r="F18" s="715">
        <v>45329</v>
      </c>
      <c r="G18" s="716">
        <v>45649</v>
      </c>
      <c r="H18" s="717" t="s">
        <v>832</v>
      </c>
      <c r="I18" s="718">
        <f>I19</f>
        <v>0</v>
      </c>
      <c r="J18" s="718">
        <f>J19-I19</f>
        <v>0</v>
      </c>
      <c r="K18" s="718">
        <f t="shared" ref="K18" si="248">K19-J19</f>
        <v>0</v>
      </c>
      <c r="L18" s="718">
        <f t="shared" ref="L18" si="249">L19-K19</f>
        <v>0</v>
      </c>
      <c r="M18" s="718">
        <f t="shared" ref="M18" si="250">M19-L19</f>
        <v>17357.14</v>
      </c>
      <c r="N18" s="718">
        <f t="shared" ref="N18" si="251">N19-M19</f>
        <v>17357.150000000001</v>
      </c>
      <c r="O18" s="718">
        <f t="shared" ref="O18" si="252">O19-N19</f>
        <v>5785.7099999999991</v>
      </c>
      <c r="P18" s="718">
        <f t="shared" ref="P18" si="253">P19-O19</f>
        <v>0</v>
      </c>
      <c r="Q18" s="718">
        <f t="shared" ref="Q18" si="254">Q19-P19</f>
        <v>0</v>
      </c>
      <c r="R18" s="718">
        <f t="shared" ref="R18" si="255">R19-Q19</f>
        <v>0</v>
      </c>
      <c r="S18" s="718">
        <f t="shared" ref="S18" si="256">S19-R19</f>
        <v>0</v>
      </c>
      <c r="T18" s="718">
        <f t="shared" ref="T18" si="257">T19-S19</f>
        <v>0</v>
      </c>
      <c r="U18" s="718">
        <f t="shared" ref="U18" si="258">U19-T19</f>
        <v>0</v>
      </c>
      <c r="V18" s="718">
        <f t="shared" ref="V18" si="259">V19-U19</f>
        <v>3636.9000000000015</v>
      </c>
      <c r="W18" s="718">
        <f t="shared" ref="W18" si="260">W19-V19</f>
        <v>10910.699999999997</v>
      </c>
      <c r="X18" s="718">
        <f t="shared" ref="X18" si="261">X19-W19</f>
        <v>56656.35</v>
      </c>
      <c r="Y18" s="718">
        <f t="shared" ref="Y18" si="262">Y19-X19</f>
        <v>56608.650000000009</v>
      </c>
      <c r="Z18" s="718">
        <f t="shared" ref="Z18" si="263">Z19-Y19</f>
        <v>62913</v>
      </c>
      <c r="AA18" s="718">
        <f t="shared" ref="AA18" si="264">AA19-Z19</f>
        <v>72895.199999999983</v>
      </c>
      <c r="AB18" s="718">
        <f t="shared" ref="AB18" si="265">AB19-AA19</f>
        <v>62832.75</v>
      </c>
      <c r="AC18" s="718">
        <f t="shared" ref="AC18" si="266">AC19-AB19</f>
        <v>104323.35000000003</v>
      </c>
      <c r="AD18" s="718">
        <f t="shared" ref="AD18" si="267">AD19-AC19</f>
        <v>88359.329999999958</v>
      </c>
      <c r="AE18" s="718">
        <f t="shared" ref="AE18" si="268">AE19-AD19</f>
        <v>12258.930000000051</v>
      </c>
      <c r="AF18" s="718">
        <f t="shared" ref="AF18" si="269">AF19-AE19</f>
        <v>39071.79999999993</v>
      </c>
      <c r="AG18" s="718">
        <f t="shared" ref="AG18" si="270">AG19-AF19</f>
        <v>52592.540000000037</v>
      </c>
      <c r="AH18" s="718">
        <f t="shared" ref="AH18" si="271">AH19-AG19</f>
        <v>176194.05000000005</v>
      </c>
      <c r="AI18" s="718">
        <f t="shared" ref="AI18" si="272">AI19-AH19</f>
        <v>167254.19999999995</v>
      </c>
      <c r="AJ18" s="718">
        <f t="shared" ref="AJ18" si="273">AJ19-AI19</f>
        <v>111150</v>
      </c>
      <c r="AK18" s="718">
        <f t="shared" ref="AK18" si="274">AK19-AJ19</f>
        <v>98538.149999999907</v>
      </c>
      <c r="AL18" s="718">
        <f t="shared" ref="AL18" si="275">AL19-AK19</f>
        <v>29703.600000000093</v>
      </c>
      <c r="AM18" s="718">
        <f t="shared" ref="AM18" si="276">AM19-AL19</f>
        <v>61967.850000000093</v>
      </c>
      <c r="AN18" s="718">
        <f t="shared" ref="AN18" si="277">AN19-AM19</f>
        <v>145612.34999999986</v>
      </c>
      <c r="AO18" s="718">
        <f t="shared" ref="AO18" si="278">AO19-AN19</f>
        <v>127809</v>
      </c>
      <c r="AP18" s="718">
        <f t="shared" ref="AP18" si="279">AP19-AO19</f>
        <v>79098.300000000047</v>
      </c>
      <c r="AQ18" s="718">
        <f t="shared" ref="AQ18" si="280">AQ19-AP19</f>
        <v>34221.600000000093</v>
      </c>
      <c r="AR18" s="718">
        <f t="shared" ref="AR18" si="281">AR19-AQ19</f>
        <v>44313.75</v>
      </c>
      <c r="AS18" s="718">
        <f t="shared" ref="AS18" si="282">AS19-AR19</f>
        <v>15091.149999999907</v>
      </c>
      <c r="AT18" s="718">
        <f t="shared" ref="AT18" si="283">AT19-AS19</f>
        <v>14957.399999999907</v>
      </c>
      <c r="AU18" s="718">
        <f t="shared" ref="AU18" si="284">AU19-AT19</f>
        <v>14957.40000000014</v>
      </c>
      <c r="AV18" s="718">
        <f t="shared" ref="AV18" si="285">AV19-AU19</f>
        <v>131682.21999999997</v>
      </c>
      <c r="AW18" s="718">
        <f t="shared" ref="AW18" si="286">AW19-AV19</f>
        <v>155027.18999999994</v>
      </c>
      <c r="AX18" s="718">
        <f t="shared" ref="AX18" si="287">AX19-AW19</f>
        <v>122641.16999999993</v>
      </c>
      <c r="AY18" s="718">
        <f t="shared" ref="AY18" si="288">AY19-AX19</f>
        <v>89666.25</v>
      </c>
      <c r="AZ18" s="718">
        <f t="shared" ref="AZ18" si="289">AZ19-AY19</f>
        <v>193565.4700000002</v>
      </c>
      <c r="BA18" s="718">
        <f t="shared" ref="BA18" si="290">BA19-AZ19</f>
        <v>87447.600000000093</v>
      </c>
      <c r="BB18" s="718">
        <f t="shared" ref="BB18" si="291">BB19-BA19</f>
        <v>0</v>
      </c>
      <c r="BC18" s="718">
        <f t="shared" ref="BC18" si="292">BC19-BB19</f>
        <v>28125</v>
      </c>
      <c r="BD18" s="718">
        <f t="shared" ref="BD18" si="293">BD19-BC19</f>
        <v>18802.799999999814</v>
      </c>
      <c r="BE18" s="718">
        <f t="shared" ref="BE18" si="294">BE19-BD19</f>
        <v>17203.680000000168</v>
      </c>
      <c r="BF18" s="718">
        <f t="shared" ref="BF18" si="295">BF19-BE19</f>
        <v>26479.619999999646</v>
      </c>
      <c r="BG18" s="718">
        <f t="shared" ref="BG18" si="296">BG19-BF19</f>
        <v>0</v>
      </c>
      <c r="BH18" s="719"/>
    </row>
    <row r="19" spans="2:60">
      <c r="C19" s="700" t="s">
        <v>841</v>
      </c>
      <c r="D19" s="697">
        <v>2655069.2999999998</v>
      </c>
      <c r="E19" s="19">
        <v>57351</v>
      </c>
      <c r="F19" s="698">
        <v>45329</v>
      </c>
      <c r="G19" s="701">
        <v>45649</v>
      </c>
      <c r="H19" s="708" t="s">
        <v>834</v>
      </c>
      <c r="I19" s="699"/>
      <c r="J19" s="699"/>
      <c r="K19" s="699"/>
      <c r="L19" s="699"/>
      <c r="M19" s="699">
        <v>17357.14</v>
      </c>
      <c r="N19" s="699">
        <v>34714.29</v>
      </c>
      <c r="O19" s="709">
        <v>40500</v>
      </c>
      <c r="P19" s="699">
        <v>40500</v>
      </c>
      <c r="Q19" s="699">
        <v>40500</v>
      </c>
      <c r="R19" s="699">
        <v>40500</v>
      </c>
      <c r="S19" s="699">
        <v>40500</v>
      </c>
      <c r="T19" s="699">
        <v>40500</v>
      </c>
      <c r="U19" s="699">
        <v>40500</v>
      </c>
      <c r="V19" s="699">
        <v>44136.9</v>
      </c>
      <c r="W19" s="699">
        <v>55047.6</v>
      </c>
      <c r="X19" s="699">
        <v>111703.95</v>
      </c>
      <c r="Y19" s="699">
        <v>168312.6</v>
      </c>
      <c r="Z19" s="699">
        <v>231225.60000000001</v>
      </c>
      <c r="AA19" s="699">
        <v>304120.8</v>
      </c>
      <c r="AB19" s="699">
        <v>366953.55</v>
      </c>
      <c r="AC19" s="699">
        <v>471276.9</v>
      </c>
      <c r="AD19" s="699">
        <v>559636.23</v>
      </c>
      <c r="AE19" s="699">
        <v>571895.16</v>
      </c>
      <c r="AF19" s="699">
        <v>610966.96</v>
      </c>
      <c r="AG19" s="699">
        <v>663559.5</v>
      </c>
      <c r="AH19" s="699">
        <v>839753.55</v>
      </c>
      <c r="AI19" s="699">
        <v>1007007.75</v>
      </c>
      <c r="AJ19" s="699">
        <v>1118157.75</v>
      </c>
      <c r="AK19" s="699">
        <v>1216695.8999999999</v>
      </c>
      <c r="AL19" s="699">
        <v>1246399.5</v>
      </c>
      <c r="AM19" s="699">
        <v>1308367.3500000001</v>
      </c>
      <c r="AN19" s="699">
        <v>1453979.7</v>
      </c>
      <c r="AO19" s="699">
        <v>1581788.7</v>
      </c>
      <c r="AP19" s="699">
        <v>1660887</v>
      </c>
      <c r="AQ19" s="699">
        <v>1695108.6</v>
      </c>
      <c r="AR19" s="699">
        <v>1739422.35</v>
      </c>
      <c r="AS19" s="699">
        <v>1754513.5</v>
      </c>
      <c r="AT19" s="699">
        <v>1769470.9</v>
      </c>
      <c r="AU19" s="699">
        <v>1784428.3</v>
      </c>
      <c r="AV19" s="699">
        <v>1916110.52</v>
      </c>
      <c r="AW19" s="699">
        <v>2071137.71</v>
      </c>
      <c r="AX19" s="699">
        <v>2193778.88</v>
      </c>
      <c r="AY19" s="699">
        <v>2283445.13</v>
      </c>
      <c r="AZ19" s="699">
        <v>2477010.6</v>
      </c>
      <c r="BA19" s="699">
        <v>2564458.2000000002</v>
      </c>
      <c r="BB19" s="699">
        <v>2564458.2000000002</v>
      </c>
      <c r="BC19" s="699">
        <v>2592583.2000000002</v>
      </c>
      <c r="BD19" s="699">
        <v>2611386</v>
      </c>
      <c r="BE19" s="699">
        <v>2628589.6800000002</v>
      </c>
      <c r="BF19" s="699">
        <v>2655069.2999999998</v>
      </c>
      <c r="BG19" s="699">
        <v>2655069.2999999998</v>
      </c>
    </row>
    <row r="20" spans="2:60">
      <c r="B20" s="719"/>
      <c r="C20" s="720" t="s">
        <v>842</v>
      </c>
      <c r="D20" s="721">
        <v>4439875.5</v>
      </c>
      <c r="E20" s="719">
        <v>86348.45</v>
      </c>
      <c r="F20" s="722">
        <v>45298</v>
      </c>
      <c r="G20" s="723">
        <v>45623</v>
      </c>
      <c r="H20" s="724" t="s">
        <v>832</v>
      </c>
      <c r="I20" s="718">
        <f>I21</f>
        <v>15390</v>
      </c>
      <c r="J20" s="718">
        <f>J21-I21</f>
        <v>0</v>
      </c>
      <c r="K20" s="718">
        <f t="shared" ref="K20" si="297">K21-J21</f>
        <v>0</v>
      </c>
      <c r="L20" s="718">
        <f t="shared" ref="L20" si="298">L21-K21</f>
        <v>0</v>
      </c>
      <c r="M20" s="718">
        <f t="shared" ref="M20" si="299">M21-L21</f>
        <v>0</v>
      </c>
      <c r="N20" s="718">
        <f t="shared" ref="N20" si="300">N21-M21</f>
        <v>0</v>
      </c>
      <c r="O20" s="718">
        <f t="shared" ref="O20" si="301">O21-N21</f>
        <v>8100</v>
      </c>
      <c r="P20" s="718">
        <f t="shared" ref="P20" si="302">P21-O21</f>
        <v>13329</v>
      </c>
      <c r="Q20" s="718">
        <f t="shared" ref="Q20" si="303">Q21-P21</f>
        <v>57375</v>
      </c>
      <c r="R20" s="718">
        <f t="shared" ref="R20" si="304">R21-Q21</f>
        <v>41512.5</v>
      </c>
      <c r="S20" s="718">
        <f t="shared" ref="S20" si="305">S21-R21</f>
        <v>9787.5</v>
      </c>
      <c r="T20" s="718">
        <f t="shared" ref="T20" si="306">T21-S21</f>
        <v>9567</v>
      </c>
      <c r="U20" s="718">
        <f t="shared" ref="U20" si="307">U21-T21</f>
        <v>6633</v>
      </c>
      <c r="V20" s="718">
        <f t="shared" ref="V20" si="308">V21-U21</f>
        <v>19170</v>
      </c>
      <c r="W20" s="718">
        <f t="shared" ref="W20" si="309">W21-V21</f>
        <v>51030</v>
      </c>
      <c r="X20" s="718">
        <f t="shared" ref="X20" si="310">X21-W21</f>
        <v>36762.599999999977</v>
      </c>
      <c r="Y20" s="718">
        <f t="shared" ref="Y20" si="311">Y21-X21</f>
        <v>58245.300000000047</v>
      </c>
      <c r="Z20" s="718">
        <f t="shared" ref="Z20" si="312">Z21-Y21</f>
        <v>24682.199999999953</v>
      </c>
      <c r="AA20" s="718">
        <f t="shared" ref="AA20" si="313">AA21-Z21</f>
        <v>69920.550000000047</v>
      </c>
      <c r="AB20" s="718">
        <f t="shared" ref="AB20" si="314">AB21-AA21</f>
        <v>196531.65000000002</v>
      </c>
      <c r="AC20" s="718">
        <f t="shared" ref="AC20" si="315">AC21-AB21</f>
        <v>110925</v>
      </c>
      <c r="AD20" s="718">
        <f t="shared" ref="AD20" si="316">AD21-AC21</f>
        <v>110925</v>
      </c>
      <c r="AE20" s="718">
        <f t="shared" ref="AE20" si="317">AE21-AD21</f>
        <v>3262.5</v>
      </c>
      <c r="AF20" s="718">
        <f t="shared" ref="AF20" si="318">AF21-AE21</f>
        <v>9787.5</v>
      </c>
      <c r="AG20" s="718">
        <f t="shared" ref="AG20" si="319">AG21-AF21</f>
        <v>37557</v>
      </c>
      <c r="AH20" s="718">
        <f t="shared" ref="AH20" si="320">AH21-AG21</f>
        <v>35106.29999999993</v>
      </c>
      <c r="AI20" s="718">
        <f t="shared" ref="AI20" si="321">AI21-AH21</f>
        <v>228564.90000000002</v>
      </c>
      <c r="AJ20" s="718">
        <f t="shared" ref="AJ20" si="322">AJ21-AI21</f>
        <v>297377.52</v>
      </c>
      <c r="AK20" s="718">
        <f t="shared" ref="AK20" si="323">AK21-AJ21</f>
        <v>299462.58000000007</v>
      </c>
      <c r="AL20" s="718">
        <f t="shared" ref="AL20" si="324">AL21-AK21</f>
        <v>248835.1399999999</v>
      </c>
      <c r="AM20" s="718">
        <f t="shared" ref="AM20" si="325">AM21-AL21</f>
        <v>272429.76999999979</v>
      </c>
      <c r="AN20" s="718">
        <f t="shared" ref="AN20" si="326">AN21-AM21</f>
        <v>82964.670000000391</v>
      </c>
      <c r="AO20" s="718">
        <f t="shared" ref="AO20" si="327">AO21-AN21</f>
        <v>34648.819999999832</v>
      </c>
      <c r="AP20" s="718">
        <f t="shared" ref="AP20" si="328">AP21-AO21</f>
        <v>59148.35999999987</v>
      </c>
      <c r="AQ20" s="718">
        <f t="shared" ref="AQ20" si="329">AQ21-AP21</f>
        <v>76128.270000000019</v>
      </c>
      <c r="AR20" s="718">
        <f t="shared" ref="AR20" si="330">AR21-AQ21</f>
        <v>187789.09000000032</v>
      </c>
      <c r="AS20" s="718">
        <f t="shared" ref="AS20" si="331">AS21-AR21</f>
        <v>226620.45999999996</v>
      </c>
      <c r="AT20" s="718">
        <f t="shared" ref="AT20" si="332">AT21-AS21</f>
        <v>336406.31000000006</v>
      </c>
      <c r="AU20" s="718">
        <f t="shared" ref="AU20" si="333">AU21-AT21</f>
        <v>262470.73</v>
      </c>
      <c r="AV20" s="718">
        <f t="shared" ref="AV20" si="334">AV21-AU21</f>
        <v>213369.70999999996</v>
      </c>
      <c r="AW20" s="718">
        <f t="shared" ref="AW20" si="335">AW21-AV21</f>
        <v>209864.52000000002</v>
      </c>
      <c r="AX20" s="718">
        <f t="shared" ref="AX20" si="336">AX21-AW21</f>
        <v>182945.62999999989</v>
      </c>
      <c r="AY20" s="718">
        <f t="shared" ref="AY20" si="337">AY21-AX21</f>
        <v>61077.820000000298</v>
      </c>
      <c r="AZ20" s="718">
        <f t="shared" ref="AZ20" si="338">AZ21-AY21</f>
        <v>30811.649999999441</v>
      </c>
      <c r="BA20" s="718">
        <f t="shared" ref="BA20" si="339">BA21-AZ21</f>
        <v>73169.19000000041</v>
      </c>
      <c r="BB20" s="718">
        <f t="shared" ref="BB20" si="340">BB21-BA21</f>
        <v>111592.08000000007</v>
      </c>
      <c r="BC20" s="718">
        <f t="shared" ref="BC20" si="341">BC21-BB21</f>
        <v>18598.679999999702</v>
      </c>
      <c r="BD20" s="718">
        <f t="shared" ref="BD20" si="342">BD21-BC21</f>
        <v>0</v>
      </c>
      <c r="BE20" s="718">
        <f t="shared" ref="BE20" si="343">BE21-BD21</f>
        <v>0</v>
      </c>
      <c r="BF20" s="718">
        <f t="shared" ref="BF20" si="344">BF21-BE21</f>
        <v>0</v>
      </c>
      <c r="BG20" s="718">
        <f t="shared" ref="BG20" si="345">BG21-BF21</f>
        <v>0</v>
      </c>
      <c r="BH20" s="719"/>
    </row>
    <row r="21" spans="2:60">
      <c r="B21" s="2"/>
      <c r="C21" s="706" t="s">
        <v>842</v>
      </c>
      <c r="D21" s="702">
        <v>4439875.5</v>
      </c>
      <c r="E21" s="2">
        <v>86348.45</v>
      </c>
      <c r="F21" s="233">
        <v>45298</v>
      </c>
      <c r="G21" s="703">
        <v>45623</v>
      </c>
      <c r="H21" s="707" t="s">
        <v>834</v>
      </c>
      <c r="I21" s="704">
        <v>15390</v>
      </c>
      <c r="J21" s="704">
        <v>15390</v>
      </c>
      <c r="K21" s="704">
        <v>15390</v>
      </c>
      <c r="L21" s="704">
        <v>15390</v>
      </c>
      <c r="M21" s="704">
        <v>15390</v>
      </c>
      <c r="N21" s="704">
        <v>15390</v>
      </c>
      <c r="O21" s="705">
        <v>23490</v>
      </c>
      <c r="P21" s="704">
        <v>36819</v>
      </c>
      <c r="Q21" s="704">
        <v>94194</v>
      </c>
      <c r="R21" s="704">
        <v>135706.5</v>
      </c>
      <c r="S21" s="704">
        <v>145494</v>
      </c>
      <c r="T21" s="704">
        <v>155061</v>
      </c>
      <c r="U21" s="704">
        <v>161694</v>
      </c>
      <c r="V21" s="704">
        <v>180864</v>
      </c>
      <c r="W21" s="704">
        <v>231894</v>
      </c>
      <c r="X21" s="704">
        <v>268656.59999999998</v>
      </c>
      <c r="Y21" s="704">
        <v>326901.90000000002</v>
      </c>
      <c r="Z21" s="704">
        <v>351584.1</v>
      </c>
      <c r="AA21" s="704">
        <v>421504.65</v>
      </c>
      <c r="AB21" s="704">
        <v>618036.30000000005</v>
      </c>
      <c r="AC21" s="704">
        <v>728961.3</v>
      </c>
      <c r="AD21" s="704">
        <v>839886.3</v>
      </c>
      <c r="AE21" s="704">
        <v>843148.80000000005</v>
      </c>
      <c r="AF21" s="704">
        <v>852936.3</v>
      </c>
      <c r="AG21" s="704">
        <v>890493.3</v>
      </c>
      <c r="AH21" s="704">
        <v>925599.6</v>
      </c>
      <c r="AI21" s="704">
        <v>1154164.5</v>
      </c>
      <c r="AJ21" s="704">
        <v>1451542.02</v>
      </c>
      <c r="AK21" s="704">
        <v>1751004.6</v>
      </c>
      <c r="AL21" s="704">
        <v>1999839.74</v>
      </c>
      <c r="AM21" s="704">
        <v>2272269.5099999998</v>
      </c>
      <c r="AN21" s="704">
        <v>2355234.1800000002</v>
      </c>
      <c r="AO21" s="704">
        <v>2389883</v>
      </c>
      <c r="AP21" s="704">
        <v>2449031.36</v>
      </c>
      <c r="AQ21" s="704">
        <v>2525159.63</v>
      </c>
      <c r="AR21" s="704">
        <v>2712948.72</v>
      </c>
      <c r="AS21" s="704">
        <v>2939569.18</v>
      </c>
      <c r="AT21" s="704">
        <v>3275975.49</v>
      </c>
      <c r="AU21" s="704">
        <v>3538446.22</v>
      </c>
      <c r="AV21" s="704">
        <v>3751815.93</v>
      </c>
      <c r="AW21" s="704">
        <v>3961680.45</v>
      </c>
      <c r="AX21" s="704">
        <v>4144626.08</v>
      </c>
      <c r="AY21" s="704">
        <v>4205703.9000000004</v>
      </c>
      <c r="AZ21" s="704">
        <v>4236515.55</v>
      </c>
      <c r="BA21" s="704">
        <v>4309684.74</v>
      </c>
      <c r="BB21" s="704">
        <v>4421276.82</v>
      </c>
      <c r="BC21" s="704">
        <v>4439875.5</v>
      </c>
      <c r="BD21" s="704">
        <v>4439875.5</v>
      </c>
      <c r="BE21" s="704">
        <v>4439875.5</v>
      </c>
      <c r="BF21" s="704">
        <v>4439875.5</v>
      </c>
      <c r="BG21" s="704">
        <v>4439875.5</v>
      </c>
    </row>
    <row r="22" spans="2:60">
      <c r="B22" s="712"/>
      <c r="C22" s="713" t="s">
        <v>839</v>
      </c>
      <c r="D22" s="714">
        <v>15390</v>
      </c>
      <c r="E22" s="712">
        <v>3103.98</v>
      </c>
      <c r="F22" s="715">
        <v>45298</v>
      </c>
      <c r="G22" s="715">
        <v>45400</v>
      </c>
      <c r="H22" s="713" t="s">
        <v>832</v>
      </c>
      <c r="I22" s="718">
        <f>I23</f>
        <v>15390</v>
      </c>
      <c r="J22" s="718">
        <f>J23-I23</f>
        <v>0</v>
      </c>
      <c r="K22" s="718">
        <f t="shared" ref="K22" si="346">K23-J23</f>
        <v>0</v>
      </c>
      <c r="L22" s="718">
        <f t="shared" ref="L22" si="347">L23-K23</f>
        <v>0</v>
      </c>
      <c r="M22" s="718">
        <f t="shared" ref="M22" si="348">M23-L23</f>
        <v>0</v>
      </c>
      <c r="N22" s="718">
        <f t="shared" ref="N22" si="349">N23-M23</f>
        <v>0</v>
      </c>
      <c r="O22" s="718">
        <f t="shared" ref="O22" si="350">O23-N23</f>
        <v>0</v>
      </c>
      <c r="P22" s="718">
        <f t="shared" ref="P22" si="351">P23-O23</f>
        <v>0</v>
      </c>
      <c r="Q22" s="718">
        <f t="shared" ref="Q22" si="352">Q23-P23</f>
        <v>0</v>
      </c>
      <c r="R22" s="718">
        <f t="shared" ref="R22" si="353">R23-Q23</f>
        <v>0</v>
      </c>
      <c r="S22" s="718">
        <f t="shared" ref="S22" si="354">S23-R23</f>
        <v>0</v>
      </c>
      <c r="T22" s="718">
        <f t="shared" ref="T22" si="355">T23-S23</f>
        <v>0</v>
      </c>
      <c r="U22" s="718">
        <f t="shared" ref="U22" si="356">U23-T23</f>
        <v>0</v>
      </c>
      <c r="V22" s="718">
        <f t="shared" ref="V22" si="357">V23-U23</f>
        <v>0</v>
      </c>
      <c r="W22" s="718">
        <f t="shared" ref="W22" si="358">W23-V23</f>
        <v>0</v>
      </c>
      <c r="X22" s="718">
        <f t="shared" ref="X22" si="359">X23-W23</f>
        <v>0</v>
      </c>
      <c r="Y22" s="718">
        <f t="shared" ref="Y22" si="360">Y23-X23</f>
        <v>0</v>
      </c>
      <c r="Z22" s="718">
        <f t="shared" ref="Z22" si="361">Z23-Y23</f>
        <v>0</v>
      </c>
      <c r="AA22" s="718">
        <f t="shared" ref="AA22" si="362">AA23-Z23</f>
        <v>0</v>
      </c>
      <c r="AB22" s="718">
        <f t="shared" ref="AB22" si="363">AB23-AA23</f>
        <v>0</v>
      </c>
      <c r="AC22" s="718">
        <f t="shared" ref="AC22" si="364">AC23-AB23</f>
        <v>0</v>
      </c>
      <c r="AD22" s="718">
        <f t="shared" ref="AD22" si="365">AD23-AC23</f>
        <v>0</v>
      </c>
      <c r="AE22" s="718">
        <f t="shared" ref="AE22" si="366">AE23-AD23</f>
        <v>0</v>
      </c>
      <c r="AF22" s="718">
        <f t="shared" ref="AF22" si="367">AF23-AE23</f>
        <v>0</v>
      </c>
      <c r="AG22" s="718">
        <f t="shared" ref="AG22" si="368">AG23-AF23</f>
        <v>0</v>
      </c>
      <c r="AH22" s="718">
        <f t="shared" ref="AH22" si="369">AH23-AG23</f>
        <v>0</v>
      </c>
      <c r="AI22" s="718">
        <f t="shared" ref="AI22" si="370">AI23-AH23</f>
        <v>0</v>
      </c>
      <c r="AJ22" s="718">
        <f t="shared" ref="AJ22" si="371">AJ23-AI23</f>
        <v>0</v>
      </c>
      <c r="AK22" s="718">
        <f t="shared" ref="AK22" si="372">AK23-AJ23</f>
        <v>0</v>
      </c>
      <c r="AL22" s="718">
        <f t="shared" ref="AL22" si="373">AL23-AK23</f>
        <v>0</v>
      </c>
      <c r="AM22" s="718">
        <f t="shared" ref="AM22" si="374">AM23-AL23</f>
        <v>0</v>
      </c>
      <c r="AN22" s="718">
        <f t="shared" ref="AN22" si="375">AN23-AM23</f>
        <v>0</v>
      </c>
      <c r="AO22" s="718">
        <f t="shared" ref="AO22" si="376">AO23-AN23</f>
        <v>0</v>
      </c>
      <c r="AP22" s="718">
        <f t="shared" ref="AP22" si="377">AP23-AO23</f>
        <v>0</v>
      </c>
      <c r="AQ22" s="718">
        <f t="shared" ref="AQ22" si="378">AQ23-AP23</f>
        <v>0</v>
      </c>
      <c r="AR22" s="718">
        <f t="shared" ref="AR22" si="379">AR23-AQ23</f>
        <v>0</v>
      </c>
      <c r="AS22" s="718">
        <f t="shared" ref="AS22" si="380">AS23-AR23</f>
        <v>0</v>
      </c>
      <c r="AT22" s="718">
        <f t="shared" ref="AT22" si="381">AT23-AS23</f>
        <v>0</v>
      </c>
      <c r="AU22" s="718">
        <f t="shared" ref="AU22" si="382">AU23-AT23</f>
        <v>0</v>
      </c>
      <c r="AV22" s="718">
        <f t="shared" ref="AV22" si="383">AV23-AU23</f>
        <v>0</v>
      </c>
      <c r="AW22" s="718">
        <f t="shared" ref="AW22" si="384">AW23-AV23</f>
        <v>0</v>
      </c>
      <c r="AX22" s="718">
        <f t="shared" ref="AX22" si="385">AX23-AW23</f>
        <v>0</v>
      </c>
      <c r="AY22" s="718">
        <f t="shared" ref="AY22" si="386">AY23-AX23</f>
        <v>0</v>
      </c>
      <c r="AZ22" s="718">
        <f t="shared" ref="AZ22" si="387">AZ23-AY23</f>
        <v>0</v>
      </c>
      <c r="BA22" s="718">
        <f t="shared" ref="BA22" si="388">BA23-AZ23</f>
        <v>0</v>
      </c>
      <c r="BB22" s="718">
        <f t="shared" ref="BB22" si="389">BB23-BA23</f>
        <v>0</v>
      </c>
      <c r="BC22" s="718">
        <f t="shared" ref="BC22" si="390">BC23-BB23</f>
        <v>0</v>
      </c>
      <c r="BD22" s="718">
        <f t="shared" ref="BD22" si="391">BD23-BC23</f>
        <v>0</v>
      </c>
      <c r="BE22" s="718">
        <f t="shared" ref="BE22" si="392">BE23-BD23</f>
        <v>0</v>
      </c>
      <c r="BF22" s="718">
        <f t="shared" ref="BF22" si="393">BF23-BE23</f>
        <v>0</v>
      </c>
      <c r="BG22" s="718">
        <f t="shared" ref="BG22" si="394">BG23-BF23</f>
        <v>0</v>
      </c>
      <c r="BH22" s="719"/>
    </row>
    <row r="23" spans="2:60">
      <c r="C23" s="700" t="s">
        <v>839</v>
      </c>
      <c r="D23" s="697">
        <v>15390</v>
      </c>
      <c r="E23" s="19">
        <v>3103.98</v>
      </c>
      <c r="F23" s="698">
        <v>45298</v>
      </c>
      <c r="G23" s="698">
        <v>45400</v>
      </c>
      <c r="H23" s="700" t="s">
        <v>834</v>
      </c>
      <c r="I23" s="699">
        <v>15390</v>
      </c>
      <c r="J23" s="699">
        <v>15390</v>
      </c>
      <c r="K23" s="699">
        <v>15390</v>
      </c>
      <c r="L23" s="699">
        <v>15390</v>
      </c>
      <c r="M23" s="699">
        <v>15390</v>
      </c>
      <c r="N23" s="699">
        <v>15390</v>
      </c>
      <c r="O23" s="709">
        <v>15390</v>
      </c>
      <c r="P23" s="699">
        <v>15390</v>
      </c>
      <c r="Q23" s="699">
        <v>15390</v>
      </c>
      <c r="R23" s="699">
        <v>15390</v>
      </c>
      <c r="S23" s="699">
        <v>15390</v>
      </c>
      <c r="T23" s="699">
        <v>15390</v>
      </c>
      <c r="U23" s="699">
        <v>15390</v>
      </c>
      <c r="V23" s="699">
        <v>15390</v>
      </c>
      <c r="W23" s="699">
        <v>15390</v>
      </c>
      <c r="X23" s="699">
        <v>15390</v>
      </c>
      <c r="Y23" s="699">
        <v>15390</v>
      </c>
      <c r="Z23" s="699">
        <v>15390</v>
      </c>
      <c r="AA23" s="699">
        <v>15390</v>
      </c>
      <c r="AB23" s="699">
        <v>15390</v>
      </c>
      <c r="AC23" s="699">
        <v>15390</v>
      </c>
      <c r="AD23" s="699">
        <v>15390</v>
      </c>
      <c r="AE23" s="699">
        <v>15390</v>
      </c>
      <c r="AF23" s="699">
        <v>15390</v>
      </c>
      <c r="AG23" s="699">
        <v>15390</v>
      </c>
      <c r="AH23" s="699">
        <v>15390</v>
      </c>
      <c r="AI23" s="699">
        <v>15390</v>
      </c>
      <c r="AJ23" s="699">
        <v>15390</v>
      </c>
      <c r="AK23" s="699">
        <v>15390</v>
      </c>
      <c r="AL23" s="699">
        <v>15390</v>
      </c>
      <c r="AM23" s="699">
        <v>15390</v>
      </c>
      <c r="AN23" s="699">
        <v>15390</v>
      </c>
      <c r="AO23" s="699">
        <v>15390</v>
      </c>
      <c r="AP23" s="699">
        <v>15390</v>
      </c>
      <c r="AQ23" s="699">
        <v>15390</v>
      </c>
      <c r="AR23" s="699">
        <v>15390</v>
      </c>
      <c r="AS23" s="699">
        <v>15390</v>
      </c>
      <c r="AT23" s="699">
        <v>15390</v>
      </c>
      <c r="AU23" s="699">
        <v>15390</v>
      </c>
      <c r="AV23" s="699">
        <v>15390</v>
      </c>
      <c r="AW23" s="699">
        <v>15390</v>
      </c>
      <c r="AX23" s="699">
        <v>15390</v>
      </c>
      <c r="AY23" s="699">
        <v>15390</v>
      </c>
      <c r="AZ23" s="699">
        <v>15390</v>
      </c>
      <c r="BA23" s="699">
        <v>15390</v>
      </c>
      <c r="BB23" s="699">
        <v>15390</v>
      </c>
      <c r="BC23" s="699">
        <v>15390</v>
      </c>
      <c r="BD23" s="699">
        <v>15390</v>
      </c>
      <c r="BE23" s="699">
        <v>15390</v>
      </c>
      <c r="BF23" s="699">
        <v>15390</v>
      </c>
      <c r="BG23" s="699">
        <v>15390</v>
      </c>
    </row>
    <row r="24" spans="2:60">
      <c r="B24" s="719"/>
      <c r="C24" s="720" t="s">
        <v>840</v>
      </c>
      <c r="D24" s="721">
        <v>138510</v>
      </c>
      <c r="E24" s="719">
        <v>11205.47</v>
      </c>
      <c r="F24" s="722">
        <v>45319</v>
      </c>
      <c r="G24" s="723">
        <v>45559</v>
      </c>
      <c r="H24" s="724" t="s">
        <v>832</v>
      </c>
      <c r="I24" s="718">
        <f>I25</f>
        <v>0</v>
      </c>
      <c r="J24" s="718">
        <f>J25-I25</f>
        <v>0</v>
      </c>
      <c r="K24" s="718">
        <f t="shared" ref="K24" si="395">K25-J25</f>
        <v>0</v>
      </c>
      <c r="L24" s="718">
        <f t="shared" ref="L24" si="396">L25-K25</f>
        <v>0</v>
      </c>
      <c r="M24" s="718">
        <f t="shared" ref="M24" si="397">M25-L25</f>
        <v>0</v>
      </c>
      <c r="N24" s="718">
        <f t="shared" ref="N24" si="398">N25-M25</f>
        <v>0</v>
      </c>
      <c r="O24" s="718">
        <f t="shared" ref="O24" si="399">O25-N25</f>
        <v>0</v>
      </c>
      <c r="P24" s="718">
        <f t="shared" ref="P24" si="400">P25-O25</f>
        <v>0</v>
      </c>
      <c r="Q24" s="718">
        <f t="shared" ref="Q24" si="401">Q25-P25</f>
        <v>0</v>
      </c>
      <c r="R24" s="718">
        <f t="shared" ref="R24" si="402">R25-Q25</f>
        <v>0</v>
      </c>
      <c r="S24" s="718">
        <f t="shared" ref="S24" si="403">S25-R25</f>
        <v>0</v>
      </c>
      <c r="T24" s="718">
        <f t="shared" ref="T24" si="404">T25-S25</f>
        <v>0</v>
      </c>
      <c r="U24" s="718">
        <f t="shared" ref="U24" si="405">U25-T25</f>
        <v>0</v>
      </c>
      <c r="V24" s="718">
        <f t="shared" ref="V24" si="406">V25-U25</f>
        <v>0</v>
      </c>
      <c r="W24" s="718">
        <f t="shared" ref="W24" si="407">W25-V25</f>
        <v>0</v>
      </c>
      <c r="X24" s="718">
        <f t="shared" ref="X24" si="408">X25-W25</f>
        <v>0</v>
      </c>
      <c r="Y24" s="718">
        <f t="shared" ref="Y24" si="409">Y25-X25</f>
        <v>0</v>
      </c>
      <c r="Z24" s="718">
        <f t="shared" ref="Z24" si="410">Z25-Y25</f>
        <v>0</v>
      </c>
      <c r="AA24" s="718">
        <f t="shared" ref="AA24" si="411">AA25-Z25</f>
        <v>0</v>
      </c>
      <c r="AB24" s="718">
        <f t="shared" ref="AB24" si="412">AB25-AA25</f>
        <v>0</v>
      </c>
      <c r="AC24" s="718">
        <f t="shared" ref="AC24" si="413">AC25-AB25</f>
        <v>0</v>
      </c>
      <c r="AD24" s="718">
        <f t="shared" ref="AD24" si="414">AD25-AC25</f>
        <v>0</v>
      </c>
      <c r="AE24" s="718">
        <f t="shared" ref="AE24" si="415">AE25-AD25</f>
        <v>0</v>
      </c>
      <c r="AF24" s="718">
        <f t="shared" ref="AF24" si="416">AF25-AE25</f>
        <v>0</v>
      </c>
      <c r="AG24" s="718">
        <f t="shared" ref="AG24" si="417">AG25-AF25</f>
        <v>0</v>
      </c>
      <c r="AH24" s="718">
        <f t="shared" ref="AH24" si="418">AH25-AG25</f>
        <v>0</v>
      </c>
      <c r="AI24" s="718">
        <f t="shared" ref="AI24" si="419">AI25-AH25</f>
        <v>138510</v>
      </c>
      <c r="AJ24" s="718">
        <f t="shared" ref="AJ24" si="420">AJ25-AI25</f>
        <v>0</v>
      </c>
      <c r="AK24" s="718">
        <f t="shared" ref="AK24" si="421">AK25-AJ25</f>
        <v>0</v>
      </c>
      <c r="AL24" s="718">
        <f t="shared" ref="AL24" si="422">AL25-AK25</f>
        <v>0</v>
      </c>
      <c r="AM24" s="718">
        <f t="shared" ref="AM24" si="423">AM25-AL25</f>
        <v>0</v>
      </c>
      <c r="AN24" s="718">
        <f t="shared" ref="AN24" si="424">AN25-AM25</f>
        <v>0</v>
      </c>
      <c r="AO24" s="718">
        <f t="shared" ref="AO24" si="425">AO25-AN25</f>
        <v>0</v>
      </c>
      <c r="AP24" s="718">
        <f t="shared" ref="AP24" si="426">AP25-AO25</f>
        <v>0</v>
      </c>
      <c r="AQ24" s="718">
        <f t="shared" ref="AQ24" si="427">AQ25-AP25</f>
        <v>0</v>
      </c>
      <c r="AR24" s="718">
        <f t="shared" ref="AR24" si="428">AR25-AQ25</f>
        <v>0</v>
      </c>
      <c r="AS24" s="718">
        <f t="shared" ref="AS24" si="429">AS25-AR25</f>
        <v>0</v>
      </c>
      <c r="AT24" s="718">
        <f t="shared" ref="AT24" si="430">AT25-AS25</f>
        <v>0</v>
      </c>
      <c r="AU24" s="718">
        <f t="shared" ref="AU24" si="431">AU25-AT25</f>
        <v>0</v>
      </c>
      <c r="AV24" s="718">
        <f t="shared" ref="AV24" si="432">AV25-AU25</f>
        <v>0</v>
      </c>
      <c r="AW24" s="718">
        <f t="shared" ref="AW24" si="433">AW25-AV25</f>
        <v>0</v>
      </c>
      <c r="AX24" s="718">
        <f t="shared" ref="AX24" si="434">AX25-AW25</f>
        <v>0</v>
      </c>
      <c r="AY24" s="718">
        <f t="shared" ref="AY24" si="435">AY25-AX25</f>
        <v>0</v>
      </c>
      <c r="AZ24" s="718">
        <f t="shared" ref="AZ24" si="436">AZ25-AY25</f>
        <v>0</v>
      </c>
      <c r="BA24" s="718">
        <f t="shared" ref="BA24" si="437">BA25-AZ25</f>
        <v>0</v>
      </c>
      <c r="BB24" s="718">
        <f t="shared" ref="BB24" si="438">BB25-BA25</f>
        <v>0</v>
      </c>
      <c r="BC24" s="718">
        <f t="shared" ref="BC24" si="439">BC25-BB25</f>
        <v>0</v>
      </c>
      <c r="BD24" s="718">
        <f t="shared" ref="BD24" si="440">BD25-BC25</f>
        <v>0</v>
      </c>
      <c r="BE24" s="718">
        <f t="shared" ref="BE24" si="441">BE25-BD25</f>
        <v>0</v>
      </c>
      <c r="BF24" s="718">
        <f t="shared" ref="BF24" si="442">BF25-BE25</f>
        <v>0</v>
      </c>
      <c r="BG24" s="718">
        <f t="shared" ref="BG24" si="443">BG25-BF25</f>
        <v>0</v>
      </c>
      <c r="BH24" s="719"/>
    </row>
    <row r="25" spans="2:60">
      <c r="B25" s="2"/>
      <c r="C25" s="706" t="s">
        <v>840</v>
      </c>
      <c r="D25" s="702">
        <v>138510</v>
      </c>
      <c r="E25" s="2">
        <v>11205.47</v>
      </c>
      <c r="F25" s="233">
        <v>45319</v>
      </c>
      <c r="G25" s="703">
        <v>45559</v>
      </c>
      <c r="H25" s="707" t="s">
        <v>834</v>
      </c>
      <c r="I25" s="704"/>
      <c r="J25" s="704"/>
      <c r="K25" s="704"/>
      <c r="L25" s="704"/>
      <c r="M25" s="704"/>
      <c r="N25" s="704"/>
      <c r="O25" s="705"/>
      <c r="P25" s="704"/>
      <c r="Q25" s="704"/>
      <c r="R25" s="704"/>
      <c r="S25" s="704"/>
      <c r="T25" s="704"/>
      <c r="U25" s="704"/>
      <c r="V25" s="704"/>
      <c r="W25" s="704"/>
      <c r="X25" s="704"/>
      <c r="Y25" s="704"/>
      <c r="Z25" s="704"/>
      <c r="AA25" s="704"/>
      <c r="AB25" s="704"/>
      <c r="AC25" s="704"/>
      <c r="AD25" s="704"/>
      <c r="AE25" s="704"/>
      <c r="AF25" s="704"/>
      <c r="AG25" s="704"/>
      <c r="AH25" s="704"/>
      <c r="AI25" s="704">
        <v>138510</v>
      </c>
      <c r="AJ25" s="704">
        <v>138510</v>
      </c>
      <c r="AK25" s="704">
        <v>138510</v>
      </c>
      <c r="AL25" s="704">
        <v>138510</v>
      </c>
      <c r="AM25" s="704">
        <v>138510</v>
      </c>
      <c r="AN25" s="704">
        <v>138510</v>
      </c>
      <c r="AO25" s="704">
        <v>138510</v>
      </c>
      <c r="AP25" s="704">
        <v>138510</v>
      </c>
      <c r="AQ25" s="704">
        <v>138510</v>
      </c>
      <c r="AR25" s="704">
        <v>138510</v>
      </c>
      <c r="AS25" s="704">
        <v>138510</v>
      </c>
      <c r="AT25" s="704">
        <v>138510</v>
      </c>
      <c r="AU25" s="704">
        <v>138510</v>
      </c>
      <c r="AV25" s="704">
        <v>138510</v>
      </c>
      <c r="AW25" s="704">
        <v>138510</v>
      </c>
      <c r="AX25" s="704">
        <v>138510</v>
      </c>
      <c r="AY25" s="704">
        <v>138510</v>
      </c>
      <c r="AZ25" s="704">
        <v>138510</v>
      </c>
      <c r="BA25" s="704">
        <v>138510</v>
      </c>
      <c r="BB25" s="704">
        <v>138510</v>
      </c>
      <c r="BC25" s="704">
        <v>138510</v>
      </c>
      <c r="BD25" s="704">
        <v>138510</v>
      </c>
      <c r="BE25" s="704">
        <v>138510</v>
      </c>
      <c r="BF25" s="704">
        <v>138510</v>
      </c>
      <c r="BG25" s="704">
        <v>138510</v>
      </c>
    </row>
    <row r="26" spans="2:60">
      <c r="B26" s="712"/>
      <c r="C26" s="713" t="s">
        <v>841</v>
      </c>
      <c r="D26" s="714">
        <v>4285975.5</v>
      </c>
      <c r="E26" s="712">
        <v>72039</v>
      </c>
      <c r="F26" s="715">
        <v>45347</v>
      </c>
      <c r="G26" s="716">
        <v>45623</v>
      </c>
      <c r="H26" s="717" t="s">
        <v>832</v>
      </c>
      <c r="I26" s="718">
        <f>I27</f>
        <v>0</v>
      </c>
      <c r="J26" s="718">
        <f>J27-I27</f>
        <v>0</v>
      </c>
      <c r="K26" s="718">
        <f t="shared" ref="K26" si="444">K27-J27</f>
        <v>0</v>
      </c>
      <c r="L26" s="718">
        <f t="shared" ref="L26" si="445">L27-K27</f>
        <v>0</v>
      </c>
      <c r="M26" s="718">
        <f t="shared" ref="M26" si="446">M27-L27</f>
        <v>0</v>
      </c>
      <c r="N26" s="718">
        <f t="shared" ref="N26" si="447">N27-M27</f>
        <v>0</v>
      </c>
      <c r="O26" s="718">
        <f t="shared" ref="O26" si="448">O27-N27</f>
        <v>8100</v>
      </c>
      <c r="P26" s="718">
        <f t="shared" ref="P26" si="449">P27-O27</f>
        <v>13329</v>
      </c>
      <c r="Q26" s="718">
        <f t="shared" ref="Q26" si="450">Q27-P27</f>
        <v>57375</v>
      </c>
      <c r="R26" s="718">
        <f t="shared" ref="R26" si="451">R27-Q27</f>
        <v>41512.5</v>
      </c>
      <c r="S26" s="718">
        <f t="shared" ref="S26" si="452">S27-R27</f>
        <v>9787.5</v>
      </c>
      <c r="T26" s="718">
        <f t="shared" ref="T26" si="453">T27-S27</f>
        <v>9567</v>
      </c>
      <c r="U26" s="718">
        <f t="shared" ref="U26" si="454">U27-T27</f>
        <v>6633</v>
      </c>
      <c r="V26" s="718">
        <f t="shared" ref="V26" si="455">V27-U27</f>
        <v>19170</v>
      </c>
      <c r="W26" s="718">
        <f t="shared" ref="W26" si="456">W27-V27</f>
        <v>51030</v>
      </c>
      <c r="X26" s="718">
        <f t="shared" ref="X26" si="457">X27-W27</f>
        <v>36762.600000000006</v>
      </c>
      <c r="Y26" s="718">
        <f t="shared" ref="Y26" si="458">Y27-X27</f>
        <v>58245.300000000017</v>
      </c>
      <c r="Z26" s="718">
        <f t="shared" ref="Z26" si="459">Z27-Y27</f>
        <v>24682.199999999953</v>
      </c>
      <c r="AA26" s="718">
        <f t="shared" ref="AA26" si="460">AA27-Z27</f>
        <v>69920.550000000047</v>
      </c>
      <c r="AB26" s="718">
        <f t="shared" ref="AB26" si="461">AB27-AA27</f>
        <v>196531.65000000002</v>
      </c>
      <c r="AC26" s="718">
        <f t="shared" ref="AC26" si="462">AC27-AB27</f>
        <v>110925</v>
      </c>
      <c r="AD26" s="718">
        <f t="shared" ref="AD26" si="463">AD27-AC27</f>
        <v>110925</v>
      </c>
      <c r="AE26" s="718">
        <f t="shared" ref="AE26" si="464">AE27-AD27</f>
        <v>3262.5</v>
      </c>
      <c r="AF26" s="718">
        <f t="shared" ref="AF26" si="465">AF27-AE27</f>
        <v>9787.5</v>
      </c>
      <c r="AG26" s="718">
        <f t="shared" ref="AG26" si="466">AG27-AF27</f>
        <v>37557</v>
      </c>
      <c r="AH26" s="718">
        <f t="shared" ref="AH26" si="467">AH27-AG27</f>
        <v>35106.29999999993</v>
      </c>
      <c r="AI26" s="718">
        <f t="shared" ref="AI26" si="468">AI27-AH27</f>
        <v>90054.900000000023</v>
      </c>
      <c r="AJ26" s="718">
        <f t="shared" ref="AJ26" si="469">AJ27-AI27</f>
        <v>297377.52</v>
      </c>
      <c r="AK26" s="718">
        <f t="shared" ref="AK26" si="470">AK27-AJ27</f>
        <v>299462.58000000007</v>
      </c>
      <c r="AL26" s="718">
        <f t="shared" ref="AL26" si="471">AL27-AK27</f>
        <v>248835.1399999999</v>
      </c>
      <c r="AM26" s="718">
        <f t="shared" ref="AM26" si="472">AM27-AL27</f>
        <v>272429.76999999979</v>
      </c>
      <c r="AN26" s="718">
        <f t="shared" ref="AN26" si="473">AN27-AM27</f>
        <v>82964.670000000391</v>
      </c>
      <c r="AO26" s="718">
        <f t="shared" ref="AO26" si="474">AO27-AN27</f>
        <v>34648.819999999832</v>
      </c>
      <c r="AP26" s="718">
        <f t="shared" ref="AP26" si="475">AP27-AO27</f>
        <v>59148.35999999987</v>
      </c>
      <c r="AQ26" s="718">
        <f t="shared" ref="AQ26" si="476">AQ27-AP27</f>
        <v>76128.270000000019</v>
      </c>
      <c r="AR26" s="718">
        <f t="shared" ref="AR26" si="477">AR27-AQ27</f>
        <v>187789.09000000032</v>
      </c>
      <c r="AS26" s="718">
        <f t="shared" ref="AS26" si="478">AS27-AR27</f>
        <v>226620.45999999996</v>
      </c>
      <c r="AT26" s="718">
        <f t="shared" ref="AT26" si="479">AT27-AS27</f>
        <v>336406.31000000006</v>
      </c>
      <c r="AU26" s="718">
        <f t="shared" ref="AU26" si="480">AU27-AT27</f>
        <v>262470.73</v>
      </c>
      <c r="AV26" s="718">
        <f t="shared" ref="AV26" si="481">AV27-AU27</f>
        <v>213369.70999999996</v>
      </c>
      <c r="AW26" s="718">
        <f t="shared" ref="AW26" si="482">AW27-AV27</f>
        <v>209864.52000000002</v>
      </c>
      <c r="AX26" s="718">
        <f t="shared" ref="AX26" si="483">AX27-AW27</f>
        <v>182945.62999999989</v>
      </c>
      <c r="AY26" s="718">
        <f t="shared" ref="AY26" si="484">AY27-AX27</f>
        <v>61077.819999999832</v>
      </c>
      <c r="AZ26" s="718">
        <f t="shared" ref="AZ26" si="485">AZ27-AY27</f>
        <v>30811.649999999907</v>
      </c>
      <c r="BA26" s="718">
        <f t="shared" ref="BA26" si="486">BA27-AZ27</f>
        <v>73169.19000000041</v>
      </c>
      <c r="BB26" s="718">
        <f t="shared" ref="BB26" si="487">BB27-BA27</f>
        <v>111592.08000000007</v>
      </c>
      <c r="BC26" s="718">
        <f t="shared" ref="BC26" si="488">BC27-BB27</f>
        <v>18598.679999999702</v>
      </c>
      <c r="BD26" s="718">
        <f t="shared" ref="BD26" si="489">BD27-BC27</f>
        <v>0</v>
      </c>
      <c r="BE26" s="718">
        <f t="shared" ref="BE26" si="490">BE27-BD27</f>
        <v>0</v>
      </c>
      <c r="BF26" s="718">
        <f t="shared" ref="BF26" si="491">BF27-BE27</f>
        <v>0</v>
      </c>
      <c r="BG26" s="718">
        <f t="shared" ref="BG26" si="492">BG27-BF27</f>
        <v>0</v>
      </c>
      <c r="BH26" s="719"/>
    </row>
    <row r="27" spans="2:60">
      <c r="C27" s="700" t="s">
        <v>841</v>
      </c>
      <c r="D27" s="697">
        <v>4285975.5</v>
      </c>
      <c r="E27" s="19">
        <v>72039</v>
      </c>
      <c r="F27" s="698">
        <v>45347</v>
      </c>
      <c r="G27" s="701">
        <v>45623</v>
      </c>
      <c r="H27" s="708" t="s">
        <v>834</v>
      </c>
      <c r="I27" s="699"/>
      <c r="J27" s="699"/>
      <c r="K27" s="699"/>
      <c r="L27" s="699"/>
      <c r="M27" s="699"/>
      <c r="N27" s="699"/>
      <c r="O27" s="709">
        <v>8100</v>
      </c>
      <c r="P27" s="699">
        <v>21429</v>
      </c>
      <c r="Q27" s="699">
        <v>78804</v>
      </c>
      <c r="R27" s="699">
        <v>120316.5</v>
      </c>
      <c r="S27" s="699">
        <v>130104</v>
      </c>
      <c r="T27" s="699">
        <v>139671</v>
      </c>
      <c r="U27" s="699">
        <v>146304</v>
      </c>
      <c r="V27" s="699">
        <v>165474</v>
      </c>
      <c r="W27" s="699">
        <v>216504</v>
      </c>
      <c r="X27" s="699">
        <v>253266.6</v>
      </c>
      <c r="Y27" s="699">
        <v>311511.90000000002</v>
      </c>
      <c r="Z27" s="699">
        <v>336194.1</v>
      </c>
      <c r="AA27" s="699">
        <v>406114.65</v>
      </c>
      <c r="AB27" s="699">
        <v>602646.30000000005</v>
      </c>
      <c r="AC27" s="699">
        <v>713571.3</v>
      </c>
      <c r="AD27" s="699">
        <v>824496.3</v>
      </c>
      <c r="AE27" s="699">
        <v>827758.8</v>
      </c>
      <c r="AF27" s="699">
        <v>837546.3</v>
      </c>
      <c r="AG27" s="699">
        <v>875103.3</v>
      </c>
      <c r="AH27" s="699">
        <v>910209.6</v>
      </c>
      <c r="AI27" s="699">
        <v>1000264.5</v>
      </c>
      <c r="AJ27" s="699">
        <v>1297642.02</v>
      </c>
      <c r="AK27" s="699">
        <v>1597104.6</v>
      </c>
      <c r="AL27" s="699">
        <v>1845939.74</v>
      </c>
      <c r="AM27" s="699">
        <v>2118369.5099999998</v>
      </c>
      <c r="AN27" s="699">
        <v>2201334.1800000002</v>
      </c>
      <c r="AO27" s="699">
        <v>2235983</v>
      </c>
      <c r="AP27" s="699">
        <v>2295131.36</v>
      </c>
      <c r="AQ27" s="699">
        <v>2371259.63</v>
      </c>
      <c r="AR27" s="699">
        <v>2559048.7200000002</v>
      </c>
      <c r="AS27" s="699">
        <v>2785669.18</v>
      </c>
      <c r="AT27" s="699">
        <v>3122075.49</v>
      </c>
      <c r="AU27" s="699">
        <v>3384546.22</v>
      </c>
      <c r="AV27" s="699">
        <v>3597915.93</v>
      </c>
      <c r="AW27" s="699">
        <v>3807780.45</v>
      </c>
      <c r="AX27" s="699">
        <v>3990726.08</v>
      </c>
      <c r="AY27" s="699">
        <v>4051803.9</v>
      </c>
      <c r="AZ27" s="699">
        <v>4082615.55</v>
      </c>
      <c r="BA27" s="699">
        <v>4155784.74</v>
      </c>
      <c r="BB27" s="699">
        <v>4267376.82</v>
      </c>
      <c r="BC27" s="699">
        <v>4285975.5</v>
      </c>
      <c r="BD27" s="699">
        <v>4285975.5</v>
      </c>
      <c r="BE27" s="699">
        <v>4285975.5</v>
      </c>
      <c r="BF27" s="699">
        <v>4285975.5</v>
      </c>
      <c r="BG27" s="699">
        <v>4285975.5</v>
      </c>
    </row>
    <row r="28" spans="2:60">
      <c r="B28" s="719"/>
      <c r="C28" s="720" t="s">
        <v>843</v>
      </c>
      <c r="D28" s="721">
        <v>1307801.7</v>
      </c>
      <c r="E28" s="719">
        <v>19120.97</v>
      </c>
      <c r="F28" s="722">
        <v>45298</v>
      </c>
      <c r="G28" s="722">
        <v>45559</v>
      </c>
      <c r="H28" s="720" t="s">
        <v>832</v>
      </c>
      <c r="I28" s="718">
        <f>I29</f>
        <v>0</v>
      </c>
      <c r="J28" s="718">
        <f>J29-I29</f>
        <v>0</v>
      </c>
      <c r="K28" s="718">
        <f t="shared" ref="K28" si="493">K29-J29</f>
        <v>0</v>
      </c>
      <c r="L28" s="718">
        <f t="shared" ref="L28" si="494">L29-K29</f>
        <v>0</v>
      </c>
      <c r="M28" s="718">
        <f t="shared" ref="M28" si="495">M29-L29</f>
        <v>0</v>
      </c>
      <c r="N28" s="718">
        <f t="shared" ref="N28" si="496">N29-M29</f>
        <v>0</v>
      </c>
      <c r="O28" s="718">
        <f t="shared" ref="O28" si="497">O29-N29</f>
        <v>0</v>
      </c>
      <c r="P28" s="718">
        <f t="shared" ref="P28" si="498">P29-O29</f>
        <v>0</v>
      </c>
      <c r="Q28" s="718">
        <f t="shared" ref="Q28" si="499">Q29-P29</f>
        <v>4824</v>
      </c>
      <c r="R28" s="718">
        <f t="shared" ref="R28" si="500">R29-Q29</f>
        <v>15052.5</v>
      </c>
      <c r="S28" s="718">
        <f t="shared" ref="S28" si="501">S29-R29</f>
        <v>23625</v>
      </c>
      <c r="T28" s="718">
        <f t="shared" ref="T28" si="502">T29-S29</f>
        <v>8015.6299999999974</v>
      </c>
      <c r="U28" s="718">
        <f t="shared" ref="U28" si="503">U29-T29</f>
        <v>6748.8700000000026</v>
      </c>
      <c r="V28" s="718">
        <f t="shared" ref="V28" si="504">V29-U29</f>
        <v>3510</v>
      </c>
      <c r="W28" s="718">
        <f t="shared" ref="W28" si="505">W29-V29</f>
        <v>6138</v>
      </c>
      <c r="X28" s="718">
        <f t="shared" ref="X28" si="506">X29-W29</f>
        <v>8478</v>
      </c>
      <c r="Y28" s="718">
        <f t="shared" ref="Y28" si="507">Y29-X29</f>
        <v>9477</v>
      </c>
      <c r="Z28" s="718">
        <f t="shared" ref="Z28" si="508">Z29-Y29</f>
        <v>5629.5</v>
      </c>
      <c r="AA28" s="718">
        <f t="shared" ref="AA28" si="509">AA29-Z29</f>
        <v>8476.8000000000029</v>
      </c>
      <c r="AB28" s="718">
        <f t="shared" ref="AB28" si="510">AB29-AA29</f>
        <v>38170.87000000001</v>
      </c>
      <c r="AC28" s="718">
        <f t="shared" ref="AC28" si="511">AC29-AB29</f>
        <v>14681.25999999998</v>
      </c>
      <c r="AD28" s="718">
        <f t="shared" ref="AD28" si="512">AD29-AC29</f>
        <v>33440.619999999995</v>
      </c>
      <c r="AE28" s="718">
        <f t="shared" ref="AE28" si="513">AE29-AD29</f>
        <v>12397.5</v>
      </c>
      <c r="AF28" s="718">
        <f t="shared" ref="AF28" si="514">AF29-AE29</f>
        <v>35583.75</v>
      </c>
      <c r="AG28" s="718">
        <f t="shared" ref="AG28" si="515">AG29-AF29</f>
        <v>0</v>
      </c>
      <c r="AH28" s="718">
        <f t="shared" ref="AH28" si="516">AH29-AG29</f>
        <v>45819</v>
      </c>
      <c r="AI28" s="718">
        <f t="shared" ref="AI28" si="517">AI29-AH29</f>
        <v>38248.799999999988</v>
      </c>
      <c r="AJ28" s="718">
        <f t="shared" ref="AJ28" si="518">AJ29-AI29</f>
        <v>107524.5</v>
      </c>
      <c r="AK28" s="718">
        <f t="shared" ref="AK28" si="519">AK29-AJ29</f>
        <v>79061.550000000047</v>
      </c>
      <c r="AL28" s="718">
        <f t="shared" ref="AL28" si="520">AL29-AK29</f>
        <v>143875.04999999993</v>
      </c>
      <c r="AM28" s="718">
        <f t="shared" ref="AM28" si="521">AM29-AL29</f>
        <v>208999.20000000007</v>
      </c>
      <c r="AN28" s="718">
        <f t="shared" ref="AN28" si="522">AN29-AM29</f>
        <v>281906.99999999988</v>
      </c>
      <c r="AO28" s="718">
        <f t="shared" ref="AO28" si="523">AO29-AN29</f>
        <v>91602</v>
      </c>
      <c r="AP28" s="718">
        <f t="shared" ref="AP28" si="524">AP29-AO29</f>
        <v>0</v>
      </c>
      <c r="AQ28" s="718">
        <f t="shared" ref="AQ28" si="525">AQ29-AP29</f>
        <v>0</v>
      </c>
      <c r="AR28" s="718">
        <f t="shared" ref="AR28" si="526">AR29-AQ29</f>
        <v>30362.850000000093</v>
      </c>
      <c r="AS28" s="718">
        <f t="shared" ref="AS28" si="527">AS29-AR29</f>
        <v>46152.449999999953</v>
      </c>
      <c r="AT28" s="718">
        <f t="shared" ref="AT28" si="528">AT29-AS29</f>
        <v>0</v>
      </c>
      <c r="AU28" s="718">
        <f t="shared" ref="AU28" si="529">AU29-AT29</f>
        <v>0</v>
      </c>
      <c r="AV28" s="718">
        <f t="shared" ref="AV28" si="530">AV29-AU29</f>
        <v>0</v>
      </c>
      <c r="AW28" s="718">
        <f t="shared" ref="AW28" si="531">AW29-AV29</f>
        <v>0</v>
      </c>
      <c r="AX28" s="718">
        <f t="shared" ref="AX28" si="532">AX29-AW29</f>
        <v>0</v>
      </c>
      <c r="AY28" s="718">
        <f t="shared" ref="AY28" si="533">AY29-AX29</f>
        <v>0</v>
      </c>
      <c r="AZ28" s="718">
        <f t="shared" ref="AZ28" si="534">AZ29-AY29</f>
        <v>0</v>
      </c>
      <c r="BA28" s="718">
        <f t="shared" ref="BA28" si="535">BA29-AZ29</f>
        <v>0</v>
      </c>
      <c r="BB28" s="718">
        <f t="shared" ref="BB28" si="536">BB29-BA29</f>
        <v>0</v>
      </c>
      <c r="BC28" s="718">
        <f t="shared" ref="BC28" si="537">BC29-BB29</f>
        <v>0</v>
      </c>
      <c r="BD28" s="718">
        <f t="shared" ref="BD28" si="538">BD29-BC29</f>
        <v>0</v>
      </c>
      <c r="BE28" s="718">
        <f t="shared" ref="BE28" si="539">BE29-BD29</f>
        <v>0</v>
      </c>
      <c r="BF28" s="718">
        <f t="shared" ref="BF28" si="540">BF29-BE29</f>
        <v>0</v>
      </c>
      <c r="BG28" s="718">
        <f t="shared" ref="BG28" si="541">BG29-BF29</f>
        <v>0</v>
      </c>
      <c r="BH28" s="719"/>
    </row>
    <row r="29" spans="2:60">
      <c r="B29" s="2"/>
      <c r="C29" s="706" t="s">
        <v>843</v>
      </c>
      <c r="D29" s="702">
        <v>1307801.7</v>
      </c>
      <c r="E29" s="2">
        <v>19120.97</v>
      </c>
      <c r="F29" s="233">
        <v>45298</v>
      </c>
      <c r="G29" s="703">
        <v>45559</v>
      </c>
      <c r="H29" s="707" t="s">
        <v>834</v>
      </c>
      <c r="I29" s="704"/>
      <c r="J29" s="704"/>
      <c r="K29" s="704"/>
      <c r="L29" s="704"/>
      <c r="M29" s="704"/>
      <c r="N29" s="704"/>
      <c r="O29" s="705"/>
      <c r="P29" s="704"/>
      <c r="Q29" s="704">
        <v>4824</v>
      </c>
      <c r="R29" s="704">
        <v>19876.5</v>
      </c>
      <c r="S29" s="704">
        <v>43501.5</v>
      </c>
      <c r="T29" s="704">
        <v>51517.13</v>
      </c>
      <c r="U29" s="704">
        <v>58266</v>
      </c>
      <c r="V29" s="704">
        <v>61776</v>
      </c>
      <c r="W29" s="704">
        <v>67914</v>
      </c>
      <c r="X29" s="704">
        <v>76392</v>
      </c>
      <c r="Y29" s="704">
        <v>85869</v>
      </c>
      <c r="Z29" s="704">
        <v>91498.5</v>
      </c>
      <c r="AA29" s="704">
        <v>99975.3</v>
      </c>
      <c r="AB29" s="704">
        <v>138146.17000000001</v>
      </c>
      <c r="AC29" s="704">
        <v>152827.43</v>
      </c>
      <c r="AD29" s="704">
        <v>186268.05</v>
      </c>
      <c r="AE29" s="704">
        <v>198665.55</v>
      </c>
      <c r="AF29" s="704">
        <v>234249.3</v>
      </c>
      <c r="AG29" s="704">
        <v>234249.3</v>
      </c>
      <c r="AH29" s="704">
        <v>280068.3</v>
      </c>
      <c r="AI29" s="704">
        <v>318317.09999999998</v>
      </c>
      <c r="AJ29" s="704">
        <v>425841.6</v>
      </c>
      <c r="AK29" s="704">
        <v>504903.15</v>
      </c>
      <c r="AL29" s="704">
        <v>648778.19999999995</v>
      </c>
      <c r="AM29" s="704">
        <v>857777.4</v>
      </c>
      <c r="AN29" s="704">
        <v>1139684.3999999999</v>
      </c>
      <c r="AO29" s="704">
        <v>1231286.3999999999</v>
      </c>
      <c r="AP29" s="704">
        <v>1231286.3999999999</v>
      </c>
      <c r="AQ29" s="704">
        <v>1231286.3999999999</v>
      </c>
      <c r="AR29" s="704">
        <v>1261649.25</v>
      </c>
      <c r="AS29" s="704">
        <v>1307801.7</v>
      </c>
      <c r="AT29" s="704">
        <v>1307801.7</v>
      </c>
      <c r="AU29" s="704">
        <v>1307801.7</v>
      </c>
      <c r="AV29" s="704">
        <v>1307801.7</v>
      </c>
      <c r="AW29" s="704">
        <v>1307801.7</v>
      </c>
      <c r="AX29" s="704">
        <v>1307801.7</v>
      </c>
      <c r="AY29" s="704">
        <v>1307801.7</v>
      </c>
      <c r="AZ29" s="704">
        <v>1307801.7</v>
      </c>
      <c r="BA29" s="704">
        <v>1307801.7</v>
      </c>
      <c r="BB29" s="704">
        <v>1307801.7</v>
      </c>
      <c r="BC29" s="704">
        <v>1307801.7</v>
      </c>
      <c r="BD29" s="704">
        <v>1307801.7</v>
      </c>
      <c r="BE29" s="704">
        <v>1307801.7</v>
      </c>
      <c r="BF29" s="704">
        <v>1307801.7</v>
      </c>
      <c r="BG29" s="704">
        <v>1307801.7</v>
      </c>
    </row>
    <row r="30" spans="2:60">
      <c r="B30" s="712"/>
      <c r="C30" s="713" t="s">
        <v>839</v>
      </c>
      <c r="D30" s="714">
        <v>0</v>
      </c>
      <c r="E30" s="712">
        <v>834.27</v>
      </c>
      <c r="F30" s="715">
        <v>45298</v>
      </c>
      <c r="G30" s="716">
        <v>45361</v>
      </c>
      <c r="H30" s="717" t="s">
        <v>832</v>
      </c>
      <c r="I30" s="718">
        <f>I31</f>
        <v>0</v>
      </c>
      <c r="J30" s="718">
        <f>J31-I31</f>
        <v>0</v>
      </c>
      <c r="K30" s="718">
        <f t="shared" ref="K30" si="542">K31-J31</f>
        <v>0</v>
      </c>
      <c r="L30" s="718">
        <f t="shared" ref="L30" si="543">L31-K31</f>
        <v>0</v>
      </c>
      <c r="M30" s="718">
        <f t="shared" ref="M30" si="544">M31-L31</f>
        <v>0</v>
      </c>
      <c r="N30" s="718">
        <f t="shared" ref="N30" si="545">N31-M31</f>
        <v>0</v>
      </c>
      <c r="O30" s="718">
        <f t="shared" ref="O30" si="546">O31-N31</f>
        <v>0</v>
      </c>
      <c r="P30" s="718">
        <f t="shared" ref="P30" si="547">P31-O31</f>
        <v>0</v>
      </c>
      <c r="Q30" s="718">
        <f t="shared" ref="Q30" si="548">Q31-P31</f>
        <v>0</v>
      </c>
      <c r="R30" s="718">
        <f t="shared" ref="R30" si="549">R31-Q31</f>
        <v>0</v>
      </c>
      <c r="S30" s="718">
        <f t="shared" ref="S30" si="550">S31-R31</f>
        <v>0</v>
      </c>
      <c r="T30" s="718">
        <f t="shared" ref="T30" si="551">T31-S31</f>
        <v>0</v>
      </c>
      <c r="U30" s="718">
        <f t="shared" ref="U30" si="552">U31-T31</f>
        <v>0</v>
      </c>
      <c r="V30" s="718">
        <f t="shared" ref="V30" si="553">V31-U31</f>
        <v>0</v>
      </c>
      <c r="W30" s="718">
        <f t="shared" ref="W30" si="554">W31-V31</f>
        <v>0</v>
      </c>
      <c r="X30" s="718">
        <f t="shared" ref="X30" si="555">X31-W31</f>
        <v>0</v>
      </c>
      <c r="Y30" s="718">
        <f t="shared" ref="Y30" si="556">Y31-X31</f>
        <v>0</v>
      </c>
      <c r="Z30" s="718">
        <f t="shared" ref="Z30" si="557">Z31-Y31</f>
        <v>0</v>
      </c>
      <c r="AA30" s="718">
        <f t="shared" ref="AA30" si="558">AA31-Z31</f>
        <v>0</v>
      </c>
      <c r="AB30" s="718">
        <f t="shared" ref="AB30" si="559">AB31-AA31</f>
        <v>0</v>
      </c>
      <c r="AC30" s="718">
        <f t="shared" ref="AC30" si="560">AC31-AB31</f>
        <v>0</v>
      </c>
      <c r="AD30" s="718">
        <f t="shared" ref="AD30" si="561">AD31-AC31</f>
        <v>0</v>
      </c>
      <c r="AE30" s="718">
        <f t="shared" ref="AE30" si="562">AE31-AD31</f>
        <v>0</v>
      </c>
      <c r="AF30" s="718">
        <f t="shared" ref="AF30" si="563">AF31-AE31</f>
        <v>0</v>
      </c>
      <c r="AG30" s="718">
        <f t="shared" ref="AG30" si="564">AG31-AF31</f>
        <v>0</v>
      </c>
      <c r="AH30" s="718">
        <f t="shared" ref="AH30" si="565">AH31-AG31</f>
        <v>0</v>
      </c>
      <c r="AI30" s="718">
        <f t="shared" ref="AI30" si="566">AI31-AH31</f>
        <v>0</v>
      </c>
      <c r="AJ30" s="718">
        <f t="shared" ref="AJ30" si="567">AJ31-AI31</f>
        <v>0</v>
      </c>
      <c r="AK30" s="718">
        <f t="shared" ref="AK30" si="568">AK31-AJ31</f>
        <v>0</v>
      </c>
      <c r="AL30" s="718">
        <f t="shared" ref="AL30" si="569">AL31-AK31</f>
        <v>0</v>
      </c>
      <c r="AM30" s="718">
        <f t="shared" ref="AM30" si="570">AM31-AL31</f>
        <v>0</v>
      </c>
      <c r="AN30" s="718">
        <f t="shared" ref="AN30" si="571">AN31-AM31</f>
        <v>0</v>
      </c>
      <c r="AO30" s="718">
        <f t="shared" ref="AO30" si="572">AO31-AN31</f>
        <v>0</v>
      </c>
      <c r="AP30" s="718">
        <f t="shared" ref="AP30" si="573">AP31-AO31</f>
        <v>0</v>
      </c>
      <c r="AQ30" s="718">
        <f t="shared" ref="AQ30" si="574">AQ31-AP31</f>
        <v>0</v>
      </c>
      <c r="AR30" s="718">
        <f t="shared" ref="AR30" si="575">AR31-AQ31</f>
        <v>0</v>
      </c>
      <c r="AS30" s="718">
        <f t="shared" ref="AS30" si="576">AS31-AR31</f>
        <v>0</v>
      </c>
      <c r="AT30" s="718">
        <f t="shared" ref="AT30" si="577">AT31-AS31</f>
        <v>0</v>
      </c>
      <c r="AU30" s="718">
        <f t="shared" ref="AU30" si="578">AU31-AT31</f>
        <v>0</v>
      </c>
      <c r="AV30" s="718">
        <f t="shared" ref="AV30" si="579">AV31-AU31</f>
        <v>0</v>
      </c>
      <c r="AW30" s="718">
        <f t="shared" ref="AW30" si="580">AW31-AV31</f>
        <v>0</v>
      </c>
      <c r="AX30" s="718">
        <f t="shared" ref="AX30" si="581">AX31-AW31</f>
        <v>0</v>
      </c>
      <c r="AY30" s="718">
        <f t="shared" ref="AY30" si="582">AY31-AX31</f>
        <v>0</v>
      </c>
      <c r="AZ30" s="718">
        <f t="shared" ref="AZ30" si="583">AZ31-AY31</f>
        <v>0</v>
      </c>
      <c r="BA30" s="718">
        <f t="shared" ref="BA30" si="584">BA31-AZ31</f>
        <v>0</v>
      </c>
      <c r="BB30" s="718">
        <f t="shared" ref="BB30" si="585">BB31-BA31</f>
        <v>0</v>
      </c>
      <c r="BC30" s="718">
        <f t="shared" ref="BC30" si="586">BC31-BB31</f>
        <v>0</v>
      </c>
      <c r="BD30" s="718">
        <f t="shared" ref="BD30" si="587">BD31-BC31</f>
        <v>0</v>
      </c>
      <c r="BE30" s="718">
        <f t="shared" ref="BE30" si="588">BE31-BD31</f>
        <v>0</v>
      </c>
      <c r="BF30" s="718">
        <f t="shared" ref="BF30" si="589">BF31-BE31</f>
        <v>0</v>
      </c>
      <c r="BG30" s="718">
        <f t="shared" ref="BG30" si="590">BG31-BF31</f>
        <v>0</v>
      </c>
      <c r="BH30" s="719"/>
    </row>
    <row r="31" spans="2:60">
      <c r="C31" s="700" t="s">
        <v>839</v>
      </c>
      <c r="D31" s="697">
        <v>0</v>
      </c>
      <c r="E31" s="19">
        <v>834.27</v>
      </c>
      <c r="F31" s="698">
        <v>45298</v>
      </c>
      <c r="G31" s="701">
        <v>45361</v>
      </c>
      <c r="H31" s="708" t="s">
        <v>834</v>
      </c>
      <c r="I31" s="699"/>
      <c r="J31" s="699"/>
      <c r="K31" s="699"/>
      <c r="L31" s="699"/>
      <c r="M31" s="699"/>
      <c r="N31" s="699"/>
      <c r="O31" s="709"/>
      <c r="P31" s="699"/>
      <c r="Q31" s="699"/>
      <c r="R31" s="699"/>
      <c r="S31" s="699"/>
      <c r="T31" s="699"/>
      <c r="U31" s="699"/>
      <c r="V31" s="699"/>
      <c r="W31" s="699"/>
      <c r="X31" s="699"/>
      <c r="Y31" s="699"/>
      <c r="Z31" s="699"/>
      <c r="AA31" s="699"/>
      <c r="AB31" s="699"/>
      <c r="AC31" s="699"/>
      <c r="AD31" s="699"/>
      <c r="AE31" s="699"/>
      <c r="AF31" s="699"/>
      <c r="AG31" s="699"/>
      <c r="AH31" s="699"/>
      <c r="AI31" s="699"/>
      <c r="AJ31" s="699"/>
      <c r="AK31" s="699"/>
      <c r="AL31" s="699"/>
      <c r="AM31" s="699"/>
      <c r="AN31" s="699"/>
      <c r="AO31" s="699"/>
      <c r="AP31" s="699"/>
      <c r="AQ31" s="699"/>
      <c r="AR31" s="699"/>
      <c r="AS31" s="699"/>
      <c r="AT31" s="699"/>
      <c r="AU31" s="699"/>
      <c r="AV31" s="699"/>
      <c r="AW31" s="699"/>
      <c r="AX31" s="699"/>
      <c r="AY31" s="699"/>
      <c r="AZ31" s="699"/>
      <c r="BA31" s="699"/>
      <c r="BB31" s="699"/>
      <c r="BC31" s="699"/>
      <c r="BD31" s="699"/>
      <c r="BE31" s="699"/>
      <c r="BF31" s="699"/>
      <c r="BG31" s="699"/>
    </row>
    <row r="32" spans="2:60">
      <c r="B32" s="719"/>
      <c r="C32" s="720" t="s">
        <v>840</v>
      </c>
      <c r="D32" s="721">
        <v>0</v>
      </c>
      <c r="E32" s="719">
        <v>2520.6999999999998</v>
      </c>
      <c r="F32" s="722">
        <v>45378</v>
      </c>
      <c r="G32" s="723">
        <v>45550</v>
      </c>
      <c r="H32" s="724" t="s">
        <v>832</v>
      </c>
      <c r="I32" s="718">
        <f>I33</f>
        <v>0</v>
      </c>
      <c r="J32" s="718">
        <f>J33-I33</f>
        <v>0</v>
      </c>
      <c r="K32" s="718">
        <f t="shared" ref="K32" si="591">K33-J33</f>
        <v>0</v>
      </c>
      <c r="L32" s="718">
        <f t="shared" ref="L32" si="592">L33-K33</f>
        <v>0</v>
      </c>
      <c r="M32" s="718">
        <f t="shared" ref="M32" si="593">M33-L33</f>
        <v>0</v>
      </c>
      <c r="N32" s="718">
        <f t="shared" ref="N32" si="594">N33-M33</f>
        <v>0</v>
      </c>
      <c r="O32" s="718">
        <f t="shared" ref="O32" si="595">O33-N33</f>
        <v>0</v>
      </c>
      <c r="P32" s="718">
        <f t="shared" ref="P32" si="596">P33-O33</f>
        <v>0</v>
      </c>
      <c r="Q32" s="718">
        <f t="shared" ref="Q32" si="597">Q33-P33</f>
        <v>0</v>
      </c>
      <c r="R32" s="718">
        <f t="shared" ref="R32" si="598">R33-Q33</f>
        <v>0</v>
      </c>
      <c r="S32" s="718">
        <f t="shared" ref="S32" si="599">S33-R33</f>
        <v>0</v>
      </c>
      <c r="T32" s="718">
        <f t="shared" ref="T32" si="600">T33-S33</f>
        <v>0</v>
      </c>
      <c r="U32" s="718">
        <f t="shared" ref="U32" si="601">U33-T33</f>
        <v>0</v>
      </c>
      <c r="V32" s="718">
        <f t="shared" ref="V32" si="602">V33-U33</f>
        <v>0</v>
      </c>
      <c r="W32" s="718">
        <f t="shared" ref="W32" si="603">W33-V33</f>
        <v>0</v>
      </c>
      <c r="X32" s="718">
        <f t="shared" ref="X32" si="604">X33-W33</f>
        <v>0</v>
      </c>
      <c r="Y32" s="718">
        <f t="shared" ref="Y32" si="605">Y33-X33</f>
        <v>0</v>
      </c>
      <c r="Z32" s="718">
        <f t="shared" ref="Z32" si="606">Z33-Y33</f>
        <v>0</v>
      </c>
      <c r="AA32" s="718">
        <f t="shared" ref="AA32" si="607">AA33-Z33</f>
        <v>0</v>
      </c>
      <c r="AB32" s="718">
        <f t="shared" ref="AB32" si="608">AB33-AA33</f>
        <v>0</v>
      </c>
      <c r="AC32" s="718">
        <f t="shared" ref="AC32" si="609">AC33-AB33</f>
        <v>0</v>
      </c>
      <c r="AD32" s="718">
        <f t="shared" ref="AD32" si="610">AD33-AC33</f>
        <v>0</v>
      </c>
      <c r="AE32" s="718">
        <f t="shared" ref="AE32" si="611">AE33-AD33</f>
        <v>0</v>
      </c>
      <c r="AF32" s="718">
        <f t="shared" ref="AF32" si="612">AF33-AE33</f>
        <v>0</v>
      </c>
      <c r="AG32" s="718">
        <f t="shared" ref="AG32" si="613">AG33-AF33</f>
        <v>0</v>
      </c>
      <c r="AH32" s="718">
        <f t="shared" ref="AH32" si="614">AH33-AG33</f>
        <v>0</v>
      </c>
      <c r="AI32" s="718">
        <f t="shared" ref="AI32" si="615">AI33-AH33</f>
        <v>0</v>
      </c>
      <c r="AJ32" s="718">
        <f t="shared" ref="AJ32" si="616">AJ33-AI33</f>
        <v>0</v>
      </c>
      <c r="AK32" s="718">
        <f t="shared" ref="AK32" si="617">AK33-AJ33</f>
        <v>0</v>
      </c>
      <c r="AL32" s="718">
        <f t="shared" ref="AL32" si="618">AL33-AK33</f>
        <v>0</v>
      </c>
      <c r="AM32" s="718">
        <f t="shared" ref="AM32" si="619">AM33-AL33</f>
        <v>0</v>
      </c>
      <c r="AN32" s="718">
        <f t="shared" ref="AN32" si="620">AN33-AM33</f>
        <v>0</v>
      </c>
      <c r="AO32" s="718">
        <f t="shared" ref="AO32" si="621">AO33-AN33</f>
        <v>0</v>
      </c>
      <c r="AP32" s="718">
        <f t="shared" ref="AP32" si="622">AP33-AO33</f>
        <v>0</v>
      </c>
      <c r="AQ32" s="718">
        <f t="shared" ref="AQ32" si="623">AQ33-AP33</f>
        <v>0</v>
      </c>
      <c r="AR32" s="718">
        <f t="shared" ref="AR32" si="624">AR33-AQ33</f>
        <v>0</v>
      </c>
      <c r="AS32" s="718">
        <f t="shared" ref="AS32" si="625">AS33-AR33</f>
        <v>0</v>
      </c>
      <c r="AT32" s="718">
        <f t="shared" ref="AT32" si="626">AT33-AS33</f>
        <v>0</v>
      </c>
      <c r="AU32" s="718">
        <f t="shared" ref="AU32" si="627">AU33-AT33</f>
        <v>0</v>
      </c>
      <c r="AV32" s="718">
        <f t="shared" ref="AV32" si="628">AV33-AU33</f>
        <v>0</v>
      </c>
      <c r="AW32" s="718">
        <f t="shared" ref="AW32" si="629">AW33-AV33</f>
        <v>0</v>
      </c>
      <c r="AX32" s="718">
        <f t="shared" ref="AX32" si="630">AX33-AW33</f>
        <v>0</v>
      </c>
      <c r="AY32" s="718">
        <f t="shared" ref="AY32" si="631">AY33-AX33</f>
        <v>0</v>
      </c>
      <c r="AZ32" s="718">
        <f t="shared" ref="AZ32" si="632">AZ33-AY33</f>
        <v>0</v>
      </c>
      <c r="BA32" s="718">
        <f t="shared" ref="BA32" si="633">BA33-AZ33</f>
        <v>0</v>
      </c>
      <c r="BB32" s="718">
        <f t="shared" ref="BB32" si="634">BB33-BA33</f>
        <v>0</v>
      </c>
      <c r="BC32" s="718">
        <f t="shared" ref="BC32" si="635">BC33-BB33</f>
        <v>0</v>
      </c>
      <c r="BD32" s="718">
        <f t="shared" ref="BD32" si="636">BD33-BC33</f>
        <v>0</v>
      </c>
      <c r="BE32" s="718">
        <f t="shared" ref="BE32" si="637">BE33-BD33</f>
        <v>0</v>
      </c>
      <c r="BF32" s="718">
        <f t="shared" ref="BF32" si="638">BF33-BE33</f>
        <v>0</v>
      </c>
      <c r="BG32" s="718">
        <f t="shared" ref="BG32" si="639">BG33-BF33</f>
        <v>0</v>
      </c>
      <c r="BH32" s="719"/>
    </row>
    <row r="33" spans="2:60">
      <c r="B33" s="2"/>
      <c r="C33" s="706" t="s">
        <v>840</v>
      </c>
      <c r="D33" s="702">
        <v>0</v>
      </c>
      <c r="E33" s="2">
        <v>2520.6999999999998</v>
      </c>
      <c r="F33" s="233">
        <v>45378</v>
      </c>
      <c r="G33" s="233">
        <v>45550</v>
      </c>
      <c r="H33" s="706" t="s">
        <v>834</v>
      </c>
      <c r="I33" s="704"/>
      <c r="J33" s="704"/>
      <c r="K33" s="704"/>
      <c r="L33" s="704"/>
      <c r="M33" s="704"/>
      <c r="N33" s="704"/>
      <c r="O33" s="705"/>
      <c r="P33" s="704"/>
      <c r="Q33" s="704"/>
      <c r="R33" s="704"/>
      <c r="S33" s="704"/>
      <c r="T33" s="704"/>
      <c r="U33" s="704"/>
      <c r="V33" s="704"/>
      <c r="W33" s="704"/>
      <c r="X33" s="704"/>
      <c r="Y33" s="704"/>
      <c r="Z33" s="704"/>
      <c r="AA33" s="704"/>
      <c r="AB33" s="704"/>
      <c r="AC33" s="704"/>
      <c r="AD33" s="704"/>
      <c r="AE33" s="704"/>
      <c r="AF33" s="704"/>
      <c r="AG33" s="704"/>
      <c r="AH33" s="704"/>
      <c r="AI33" s="704"/>
      <c r="AJ33" s="704"/>
      <c r="AK33" s="704"/>
      <c r="AL33" s="704"/>
      <c r="AM33" s="704"/>
      <c r="AN33" s="704"/>
      <c r="AO33" s="704"/>
      <c r="AP33" s="704"/>
      <c r="AQ33" s="704"/>
      <c r="AR33" s="704"/>
      <c r="AS33" s="704"/>
      <c r="AT33" s="704"/>
      <c r="AU33" s="704"/>
      <c r="AV33" s="704"/>
      <c r="AW33" s="704"/>
      <c r="AX33" s="704"/>
      <c r="AY33" s="704"/>
      <c r="AZ33" s="704"/>
      <c r="BA33" s="704"/>
      <c r="BB33" s="704"/>
      <c r="BC33" s="704"/>
      <c r="BD33" s="704"/>
      <c r="BE33" s="704"/>
      <c r="BF33" s="704"/>
      <c r="BG33" s="704"/>
    </row>
    <row r="34" spans="2:60">
      <c r="B34" s="712"/>
      <c r="C34" s="713" t="s">
        <v>841</v>
      </c>
      <c r="D34" s="714">
        <v>1307801.7</v>
      </c>
      <c r="E34" s="712">
        <v>15766</v>
      </c>
      <c r="F34" s="715">
        <v>45357</v>
      </c>
      <c r="G34" s="716">
        <v>45559</v>
      </c>
      <c r="H34" s="717" t="s">
        <v>832</v>
      </c>
      <c r="I34" s="718">
        <f>I35</f>
        <v>0</v>
      </c>
      <c r="J34" s="718">
        <f>J35-I35</f>
        <v>0</v>
      </c>
      <c r="K34" s="718">
        <f t="shared" ref="K34" si="640">K35-J35</f>
        <v>0</v>
      </c>
      <c r="L34" s="718">
        <f t="shared" ref="L34" si="641">L35-K35</f>
        <v>0</v>
      </c>
      <c r="M34" s="718">
        <f t="shared" ref="M34" si="642">M35-L35</f>
        <v>0</v>
      </c>
      <c r="N34" s="718">
        <f t="shared" ref="N34" si="643">N35-M35</f>
        <v>0</v>
      </c>
      <c r="O34" s="718">
        <f t="shared" ref="O34" si="644">O35-N35</f>
        <v>0</v>
      </c>
      <c r="P34" s="718">
        <f t="shared" ref="P34" si="645">P35-O35</f>
        <v>0</v>
      </c>
      <c r="Q34" s="718">
        <f t="shared" ref="Q34" si="646">Q35-P35</f>
        <v>4824</v>
      </c>
      <c r="R34" s="718">
        <f t="shared" ref="R34" si="647">R35-Q35</f>
        <v>15052.5</v>
      </c>
      <c r="S34" s="718">
        <f t="shared" ref="S34" si="648">S35-R35</f>
        <v>23625</v>
      </c>
      <c r="T34" s="718">
        <f t="shared" ref="T34" si="649">T35-S35</f>
        <v>8015.6299999999974</v>
      </c>
      <c r="U34" s="718">
        <f t="shared" ref="U34" si="650">U35-T35</f>
        <v>6748.8700000000026</v>
      </c>
      <c r="V34" s="718">
        <f t="shared" ref="V34" si="651">V35-U35</f>
        <v>3510</v>
      </c>
      <c r="W34" s="718">
        <f t="shared" ref="W34" si="652">W35-V35</f>
        <v>6138</v>
      </c>
      <c r="X34" s="718">
        <f t="shared" ref="X34" si="653">X35-W35</f>
        <v>8478</v>
      </c>
      <c r="Y34" s="718">
        <f t="shared" ref="Y34" si="654">Y35-X35</f>
        <v>9477</v>
      </c>
      <c r="Z34" s="718">
        <f t="shared" ref="Z34" si="655">Z35-Y35</f>
        <v>5629.5</v>
      </c>
      <c r="AA34" s="718">
        <f t="shared" ref="AA34" si="656">AA35-Z35</f>
        <v>8476.8000000000029</v>
      </c>
      <c r="AB34" s="718">
        <f t="shared" ref="AB34" si="657">AB35-AA35</f>
        <v>38170.87000000001</v>
      </c>
      <c r="AC34" s="718">
        <f t="shared" ref="AC34" si="658">AC35-AB35</f>
        <v>14681.25999999998</v>
      </c>
      <c r="AD34" s="718">
        <f t="shared" ref="AD34" si="659">AD35-AC35</f>
        <v>33440.619999999995</v>
      </c>
      <c r="AE34" s="718">
        <f t="shared" ref="AE34" si="660">AE35-AD35</f>
        <v>12397.5</v>
      </c>
      <c r="AF34" s="718">
        <f t="shared" ref="AF34" si="661">AF35-AE35</f>
        <v>35583.75</v>
      </c>
      <c r="AG34" s="718">
        <f t="shared" ref="AG34" si="662">AG35-AF35</f>
        <v>0</v>
      </c>
      <c r="AH34" s="718">
        <f t="shared" ref="AH34" si="663">AH35-AG35</f>
        <v>45819</v>
      </c>
      <c r="AI34" s="718">
        <f t="shared" ref="AI34" si="664">AI35-AH35</f>
        <v>38248.799999999988</v>
      </c>
      <c r="AJ34" s="718">
        <f t="shared" ref="AJ34" si="665">AJ35-AI35</f>
        <v>107524.5</v>
      </c>
      <c r="AK34" s="718">
        <f t="shared" ref="AK34" si="666">AK35-AJ35</f>
        <v>79061.550000000047</v>
      </c>
      <c r="AL34" s="718">
        <f t="shared" ref="AL34" si="667">AL35-AK35</f>
        <v>143875.04999999993</v>
      </c>
      <c r="AM34" s="718">
        <f t="shared" ref="AM34" si="668">AM35-AL35</f>
        <v>208999.20000000007</v>
      </c>
      <c r="AN34" s="718">
        <f t="shared" ref="AN34" si="669">AN35-AM35</f>
        <v>281906.99999999988</v>
      </c>
      <c r="AO34" s="718">
        <f t="shared" ref="AO34" si="670">AO35-AN35</f>
        <v>91602</v>
      </c>
      <c r="AP34" s="718">
        <f t="shared" ref="AP34" si="671">AP35-AO35</f>
        <v>0</v>
      </c>
      <c r="AQ34" s="718">
        <f t="shared" ref="AQ34" si="672">AQ35-AP35</f>
        <v>0</v>
      </c>
      <c r="AR34" s="718">
        <f t="shared" ref="AR34" si="673">AR35-AQ35</f>
        <v>30362.850000000093</v>
      </c>
      <c r="AS34" s="718">
        <f t="shared" ref="AS34" si="674">AS35-AR35</f>
        <v>46152.449999999953</v>
      </c>
      <c r="AT34" s="718">
        <f t="shared" ref="AT34" si="675">AT35-AS35</f>
        <v>0</v>
      </c>
      <c r="AU34" s="718">
        <f t="shared" ref="AU34" si="676">AU35-AT35</f>
        <v>0</v>
      </c>
      <c r="AV34" s="718">
        <f t="shared" ref="AV34" si="677">AV35-AU35</f>
        <v>0</v>
      </c>
      <c r="AW34" s="718">
        <f t="shared" ref="AW34" si="678">AW35-AV35</f>
        <v>0</v>
      </c>
      <c r="AX34" s="718">
        <f t="shared" ref="AX34" si="679">AX35-AW35</f>
        <v>0</v>
      </c>
      <c r="AY34" s="718">
        <f t="shared" ref="AY34" si="680">AY35-AX35</f>
        <v>0</v>
      </c>
      <c r="AZ34" s="718">
        <f t="shared" ref="AZ34" si="681">AZ35-AY35</f>
        <v>0</v>
      </c>
      <c r="BA34" s="718">
        <f t="shared" ref="BA34" si="682">BA35-AZ35</f>
        <v>0</v>
      </c>
      <c r="BB34" s="718">
        <f t="shared" ref="BB34" si="683">BB35-BA35</f>
        <v>0</v>
      </c>
      <c r="BC34" s="718">
        <f t="shared" ref="BC34" si="684">BC35-BB35</f>
        <v>0</v>
      </c>
      <c r="BD34" s="718">
        <f t="shared" ref="BD34" si="685">BD35-BC35</f>
        <v>0</v>
      </c>
      <c r="BE34" s="718">
        <f t="shared" ref="BE34" si="686">BE35-BD35</f>
        <v>0</v>
      </c>
      <c r="BF34" s="718">
        <f t="shared" ref="BF34" si="687">BF35-BE35</f>
        <v>0</v>
      </c>
      <c r="BG34" s="718">
        <f t="shared" ref="BG34" si="688">BG35-BF35</f>
        <v>0</v>
      </c>
      <c r="BH34" s="719"/>
    </row>
    <row r="35" spans="2:60">
      <c r="C35" s="700" t="s">
        <v>841</v>
      </c>
      <c r="D35" s="697">
        <v>1307801.7</v>
      </c>
      <c r="E35" s="19">
        <v>15766</v>
      </c>
      <c r="F35" s="698">
        <v>45357</v>
      </c>
      <c r="G35" s="701">
        <v>45559</v>
      </c>
      <c r="H35" s="708" t="s">
        <v>834</v>
      </c>
      <c r="I35" s="699"/>
      <c r="J35" s="699"/>
      <c r="K35" s="699"/>
      <c r="L35" s="699"/>
      <c r="M35" s="699"/>
      <c r="N35" s="699"/>
      <c r="O35" s="709"/>
      <c r="P35" s="699"/>
      <c r="Q35" s="699">
        <v>4824</v>
      </c>
      <c r="R35" s="699">
        <v>19876.5</v>
      </c>
      <c r="S35" s="699">
        <v>43501.5</v>
      </c>
      <c r="T35" s="699">
        <v>51517.13</v>
      </c>
      <c r="U35" s="699">
        <v>58266</v>
      </c>
      <c r="V35" s="699">
        <v>61776</v>
      </c>
      <c r="W35" s="699">
        <v>67914</v>
      </c>
      <c r="X35" s="699">
        <v>76392</v>
      </c>
      <c r="Y35" s="699">
        <v>85869</v>
      </c>
      <c r="Z35" s="699">
        <v>91498.5</v>
      </c>
      <c r="AA35" s="699">
        <v>99975.3</v>
      </c>
      <c r="AB35" s="699">
        <v>138146.17000000001</v>
      </c>
      <c r="AC35" s="699">
        <v>152827.43</v>
      </c>
      <c r="AD35" s="699">
        <v>186268.05</v>
      </c>
      <c r="AE35" s="699">
        <v>198665.55</v>
      </c>
      <c r="AF35" s="699">
        <v>234249.3</v>
      </c>
      <c r="AG35" s="699">
        <v>234249.3</v>
      </c>
      <c r="AH35" s="699">
        <v>280068.3</v>
      </c>
      <c r="AI35" s="699">
        <v>318317.09999999998</v>
      </c>
      <c r="AJ35" s="699">
        <v>425841.6</v>
      </c>
      <c r="AK35" s="699">
        <v>504903.15</v>
      </c>
      <c r="AL35" s="699">
        <v>648778.19999999995</v>
      </c>
      <c r="AM35" s="699">
        <v>857777.4</v>
      </c>
      <c r="AN35" s="699">
        <v>1139684.3999999999</v>
      </c>
      <c r="AO35" s="699">
        <v>1231286.3999999999</v>
      </c>
      <c r="AP35" s="699">
        <v>1231286.3999999999</v>
      </c>
      <c r="AQ35" s="699">
        <v>1231286.3999999999</v>
      </c>
      <c r="AR35" s="699">
        <v>1261649.25</v>
      </c>
      <c r="AS35" s="699">
        <v>1307801.7</v>
      </c>
      <c r="AT35" s="699">
        <v>1307801.7</v>
      </c>
      <c r="AU35" s="699">
        <v>1307801.7</v>
      </c>
      <c r="AV35" s="699">
        <v>1307801.7</v>
      </c>
      <c r="AW35" s="699">
        <v>1307801.7</v>
      </c>
      <c r="AX35" s="699">
        <v>1307801.7</v>
      </c>
      <c r="AY35" s="699">
        <v>1307801.7</v>
      </c>
      <c r="AZ35" s="699">
        <v>1307801.7</v>
      </c>
      <c r="BA35" s="699">
        <v>1307801.7</v>
      </c>
      <c r="BB35" s="699">
        <v>1307801.7</v>
      </c>
      <c r="BC35" s="699">
        <v>1307801.7</v>
      </c>
      <c r="BD35" s="699">
        <v>1307801.7</v>
      </c>
      <c r="BE35" s="699">
        <v>1307801.7</v>
      </c>
      <c r="BF35" s="699">
        <v>1307801.7</v>
      </c>
      <c r="BG35" s="699">
        <v>1307801.7</v>
      </c>
    </row>
    <row r="36" spans="2:60">
      <c r="B36" s="719"/>
      <c r="C36" s="720" t="s">
        <v>844</v>
      </c>
      <c r="D36" s="721">
        <v>127414.8</v>
      </c>
      <c r="E36" s="719">
        <v>9829.32</v>
      </c>
      <c r="F36" s="722">
        <v>45298</v>
      </c>
      <c r="G36" s="723">
        <v>45553</v>
      </c>
      <c r="H36" s="724" t="s">
        <v>832</v>
      </c>
      <c r="I36" s="718">
        <f>I37</f>
        <v>0</v>
      </c>
      <c r="J36" s="718">
        <f>J37-I37</f>
        <v>0</v>
      </c>
      <c r="K36" s="718">
        <f t="shared" ref="K36" si="689">K37-J37</f>
        <v>0</v>
      </c>
      <c r="L36" s="718">
        <f t="shared" ref="L36" si="690">L37-K37</f>
        <v>0</v>
      </c>
      <c r="M36" s="718">
        <f t="shared" ref="M36" si="691">M37-L37</f>
        <v>0</v>
      </c>
      <c r="N36" s="718">
        <f t="shared" ref="N36" si="692">N37-M37</f>
        <v>0</v>
      </c>
      <c r="O36" s="718">
        <f t="shared" ref="O36" si="693">O37-N37</f>
        <v>0</v>
      </c>
      <c r="P36" s="718">
        <f t="shared" ref="P36" si="694">P37-O37</f>
        <v>0</v>
      </c>
      <c r="Q36" s="718">
        <f t="shared" ref="Q36" si="695">Q37-P37</f>
        <v>148.5</v>
      </c>
      <c r="R36" s="718">
        <f t="shared" ref="R36" si="696">R37-Q37</f>
        <v>783</v>
      </c>
      <c r="S36" s="718">
        <f t="shared" ref="S36" si="697">S37-R37</f>
        <v>4500</v>
      </c>
      <c r="T36" s="718">
        <f t="shared" ref="T36" si="698">T37-S37</f>
        <v>1601.8199999999997</v>
      </c>
      <c r="U36" s="718">
        <f t="shared" ref="U36" si="699">U37-T37</f>
        <v>411.21000000000004</v>
      </c>
      <c r="V36" s="718">
        <f t="shared" ref="V36" si="700">V37-U37</f>
        <v>1370.2500000000009</v>
      </c>
      <c r="W36" s="718">
        <f t="shared" ref="W36" si="701">W37-V37</f>
        <v>4114.1999999999989</v>
      </c>
      <c r="X36" s="718">
        <f t="shared" ref="X36" si="702">X37-W37</f>
        <v>4117.0200000000004</v>
      </c>
      <c r="Y36" s="718">
        <f t="shared" ref="Y36" si="703">Y37-X37</f>
        <v>2700</v>
      </c>
      <c r="Z36" s="718">
        <f t="shared" ref="Z36" si="704">Z37-Y37</f>
        <v>5338.5</v>
      </c>
      <c r="AA36" s="718">
        <f t="shared" ref="AA36" si="705">AA37-Z37</f>
        <v>1740</v>
      </c>
      <c r="AB36" s="718">
        <f t="shared" ref="AB36" si="706">AB37-AA37</f>
        <v>3580.2000000000007</v>
      </c>
      <c r="AC36" s="718">
        <f t="shared" ref="AC36" si="707">AC37-AB37</f>
        <v>4773.6000000000022</v>
      </c>
      <c r="AD36" s="718">
        <f t="shared" ref="AD36" si="708">AD37-AC37</f>
        <v>10500.599999999999</v>
      </c>
      <c r="AE36" s="718">
        <f t="shared" ref="AE36" si="709">AE37-AD37</f>
        <v>3093</v>
      </c>
      <c r="AF36" s="718">
        <f t="shared" ref="AF36" si="710">AF37-AE37</f>
        <v>14886</v>
      </c>
      <c r="AG36" s="718">
        <f t="shared" ref="AG36" si="711">AG37-AF37</f>
        <v>5533.2000000000044</v>
      </c>
      <c r="AH36" s="718">
        <f t="shared" ref="AH36" si="712">AH37-AG37</f>
        <v>2435.3999999999942</v>
      </c>
      <c r="AI36" s="718">
        <f t="shared" ref="AI36" si="713">AI37-AH37</f>
        <v>6428.6999999999971</v>
      </c>
      <c r="AJ36" s="718">
        <f t="shared" ref="AJ36" si="714">AJ37-AI37</f>
        <v>418.5</v>
      </c>
      <c r="AK36" s="718">
        <f t="shared" ref="AK36" si="715">AK37-AJ37</f>
        <v>640.19999999999709</v>
      </c>
      <c r="AL36" s="718">
        <f t="shared" ref="AL36" si="716">AL37-AK37</f>
        <v>13696.800000000003</v>
      </c>
      <c r="AM36" s="718">
        <f t="shared" ref="AM36" si="717">AM37-AL37</f>
        <v>1622.4000000000087</v>
      </c>
      <c r="AN36" s="718">
        <f t="shared" ref="AN36" si="718">AN37-AM37</f>
        <v>14043.449999999997</v>
      </c>
      <c r="AO36" s="718">
        <f t="shared" ref="AO36" si="719">AO37-AN37</f>
        <v>11043.449999999997</v>
      </c>
      <c r="AP36" s="718">
        <f t="shared" ref="AP36" si="720">AP37-AO37</f>
        <v>0</v>
      </c>
      <c r="AQ36" s="718">
        <f t="shared" ref="AQ36" si="721">AQ37-AP37</f>
        <v>0</v>
      </c>
      <c r="AR36" s="718">
        <f t="shared" ref="AR36" si="722">AR37-AQ37</f>
        <v>7206.3000000000029</v>
      </c>
      <c r="AS36" s="718">
        <f t="shared" ref="AS36" si="723">AS37-AR37</f>
        <v>688.5</v>
      </c>
      <c r="AT36" s="718">
        <f t="shared" ref="AT36" si="724">AT37-AS37</f>
        <v>0</v>
      </c>
      <c r="AU36" s="718">
        <f t="shared" ref="AU36" si="725">AU37-AT37</f>
        <v>0</v>
      </c>
      <c r="AV36" s="718">
        <f t="shared" ref="AV36" si="726">AV37-AU37</f>
        <v>0</v>
      </c>
      <c r="AW36" s="718">
        <f t="shared" ref="AW36" si="727">AW37-AV37</f>
        <v>0</v>
      </c>
      <c r="AX36" s="718">
        <f t="shared" ref="AX36" si="728">AX37-AW37</f>
        <v>0</v>
      </c>
      <c r="AY36" s="718">
        <f t="shared" ref="AY36" si="729">AY37-AX37</f>
        <v>0</v>
      </c>
      <c r="AZ36" s="718">
        <f t="shared" ref="AZ36" si="730">AZ37-AY37</f>
        <v>0</v>
      </c>
      <c r="BA36" s="718">
        <f t="shared" ref="BA36" si="731">BA37-AZ37</f>
        <v>0</v>
      </c>
      <c r="BB36" s="718">
        <f t="shared" ref="BB36" si="732">BB37-BA37</f>
        <v>0</v>
      </c>
      <c r="BC36" s="718">
        <f t="shared" ref="BC36" si="733">BC37-BB37</f>
        <v>0</v>
      </c>
      <c r="BD36" s="718">
        <f t="shared" ref="BD36" si="734">BD37-BC37</f>
        <v>0</v>
      </c>
      <c r="BE36" s="718">
        <f t="shared" ref="BE36" si="735">BE37-BD37</f>
        <v>0</v>
      </c>
      <c r="BF36" s="718">
        <f t="shared" ref="BF36" si="736">BF37-BE37</f>
        <v>0</v>
      </c>
      <c r="BG36" s="718">
        <f t="shared" ref="BG36" si="737">BG37-BF37</f>
        <v>0</v>
      </c>
      <c r="BH36" s="719"/>
    </row>
    <row r="37" spans="2:60">
      <c r="B37" s="2"/>
      <c r="C37" s="706" t="s">
        <v>844</v>
      </c>
      <c r="D37" s="702">
        <v>127414.8</v>
      </c>
      <c r="E37" s="2">
        <v>9829.32</v>
      </c>
      <c r="F37" s="233">
        <v>45298</v>
      </c>
      <c r="G37" s="703">
        <v>45553</v>
      </c>
      <c r="H37" s="707" t="s">
        <v>834</v>
      </c>
      <c r="I37" s="704"/>
      <c r="J37" s="704"/>
      <c r="K37" s="704"/>
      <c r="L37" s="704"/>
      <c r="M37" s="704"/>
      <c r="N37" s="704"/>
      <c r="O37" s="705"/>
      <c r="P37" s="704"/>
      <c r="Q37" s="704">
        <v>148.5</v>
      </c>
      <c r="R37" s="704">
        <v>931.5</v>
      </c>
      <c r="S37" s="704">
        <v>5431.5</v>
      </c>
      <c r="T37" s="704">
        <v>7033.32</v>
      </c>
      <c r="U37" s="704">
        <v>7444.53</v>
      </c>
      <c r="V37" s="704">
        <v>8814.7800000000007</v>
      </c>
      <c r="W37" s="704">
        <v>12928.98</v>
      </c>
      <c r="X37" s="704">
        <v>17046</v>
      </c>
      <c r="Y37" s="704">
        <v>19746</v>
      </c>
      <c r="Z37" s="704">
        <v>25084.5</v>
      </c>
      <c r="AA37" s="704">
        <v>26824.5</v>
      </c>
      <c r="AB37" s="704">
        <v>30404.7</v>
      </c>
      <c r="AC37" s="704">
        <v>35178.300000000003</v>
      </c>
      <c r="AD37" s="704">
        <v>45678.9</v>
      </c>
      <c r="AE37" s="704">
        <v>48771.9</v>
      </c>
      <c r="AF37" s="704">
        <v>63657.9</v>
      </c>
      <c r="AG37" s="704">
        <v>69191.100000000006</v>
      </c>
      <c r="AH37" s="704">
        <v>71626.5</v>
      </c>
      <c r="AI37" s="704">
        <v>78055.199999999997</v>
      </c>
      <c r="AJ37" s="704">
        <v>78473.7</v>
      </c>
      <c r="AK37" s="704">
        <v>79113.899999999994</v>
      </c>
      <c r="AL37" s="704">
        <v>92810.7</v>
      </c>
      <c r="AM37" s="704">
        <v>94433.1</v>
      </c>
      <c r="AN37" s="704">
        <v>108476.55</v>
      </c>
      <c r="AO37" s="704">
        <v>119520</v>
      </c>
      <c r="AP37" s="704">
        <v>119520</v>
      </c>
      <c r="AQ37" s="704">
        <v>119520</v>
      </c>
      <c r="AR37" s="704">
        <v>126726.3</v>
      </c>
      <c r="AS37" s="704">
        <v>127414.8</v>
      </c>
      <c r="AT37" s="704">
        <v>127414.8</v>
      </c>
      <c r="AU37" s="704">
        <v>127414.8</v>
      </c>
      <c r="AV37" s="704">
        <v>127414.8</v>
      </c>
      <c r="AW37" s="704">
        <v>127414.8</v>
      </c>
      <c r="AX37" s="704">
        <v>127414.8</v>
      </c>
      <c r="AY37" s="704">
        <v>127414.8</v>
      </c>
      <c r="AZ37" s="704">
        <v>127414.8</v>
      </c>
      <c r="BA37" s="704">
        <v>127414.8</v>
      </c>
      <c r="BB37" s="704">
        <v>127414.8</v>
      </c>
      <c r="BC37" s="704">
        <v>127414.8</v>
      </c>
      <c r="BD37" s="704">
        <v>127414.8</v>
      </c>
      <c r="BE37" s="704">
        <v>127414.8</v>
      </c>
      <c r="BF37" s="704">
        <v>127414.8</v>
      </c>
      <c r="BG37" s="704">
        <v>127414.8</v>
      </c>
    </row>
    <row r="38" spans="2:60">
      <c r="B38" s="712"/>
      <c r="C38" s="713" t="s">
        <v>839</v>
      </c>
      <c r="D38" s="714">
        <v>0</v>
      </c>
      <c r="E38" s="712">
        <v>282.18</v>
      </c>
      <c r="F38" s="715">
        <v>45298</v>
      </c>
      <c r="G38" s="715">
        <v>45361</v>
      </c>
      <c r="H38" s="713" t="s">
        <v>832</v>
      </c>
      <c r="I38" s="718">
        <f>I39</f>
        <v>0</v>
      </c>
      <c r="J38" s="718">
        <f>J39-I39</f>
        <v>0</v>
      </c>
      <c r="K38" s="718">
        <f t="shared" ref="K38" si="738">K39-J39</f>
        <v>0</v>
      </c>
      <c r="L38" s="718">
        <f t="shared" ref="L38" si="739">L39-K39</f>
        <v>0</v>
      </c>
      <c r="M38" s="718">
        <f t="shared" ref="M38" si="740">M39-L39</f>
        <v>0</v>
      </c>
      <c r="N38" s="718">
        <f t="shared" ref="N38" si="741">N39-M39</f>
        <v>0</v>
      </c>
      <c r="O38" s="718">
        <f t="shared" ref="O38" si="742">O39-N39</f>
        <v>0</v>
      </c>
      <c r="P38" s="718">
        <f t="shared" ref="P38" si="743">P39-O39</f>
        <v>0</v>
      </c>
      <c r="Q38" s="718">
        <f t="shared" ref="Q38" si="744">Q39-P39</f>
        <v>0</v>
      </c>
      <c r="R38" s="718">
        <f t="shared" ref="R38" si="745">R39-Q39</f>
        <v>0</v>
      </c>
      <c r="S38" s="718">
        <f t="shared" ref="S38" si="746">S39-R39</f>
        <v>0</v>
      </c>
      <c r="T38" s="718">
        <f t="shared" ref="T38" si="747">T39-S39</f>
        <v>0</v>
      </c>
      <c r="U38" s="718">
        <f t="shared" ref="U38" si="748">U39-T39</f>
        <v>0</v>
      </c>
      <c r="V38" s="718">
        <f t="shared" ref="V38" si="749">V39-U39</f>
        <v>0</v>
      </c>
      <c r="W38" s="718">
        <f t="shared" ref="W38" si="750">W39-V39</f>
        <v>0</v>
      </c>
      <c r="X38" s="718">
        <f t="shared" ref="X38" si="751">X39-W39</f>
        <v>0</v>
      </c>
      <c r="Y38" s="718">
        <f t="shared" ref="Y38" si="752">Y39-X39</f>
        <v>0</v>
      </c>
      <c r="Z38" s="718">
        <f t="shared" ref="Z38" si="753">Z39-Y39</f>
        <v>0</v>
      </c>
      <c r="AA38" s="718">
        <f t="shared" ref="AA38" si="754">AA39-Z39</f>
        <v>0</v>
      </c>
      <c r="AB38" s="718">
        <f t="shared" ref="AB38" si="755">AB39-AA39</f>
        <v>0</v>
      </c>
      <c r="AC38" s="718">
        <f t="shared" ref="AC38" si="756">AC39-AB39</f>
        <v>0</v>
      </c>
      <c r="AD38" s="718">
        <f t="shared" ref="AD38" si="757">AD39-AC39</f>
        <v>0</v>
      </c>
      <c r="AE38" s="718">
        <f t="shared" ref="AE38" si="758">AE39-AD39</f>
        <v>0</v>
      </c>
      <c r="AF38" s="718">
        <f t="shared" ref="AF38" si="759">AF39-AE39</f>
        <v>0</v>
      </c>
      <c r="AG38" s="718">
        <f t="shared" ref="AG38" si="760">AG39-AF39</f>
        <v>0</v>
      </c>
      <c r="AH38" s="718">
        <f t="shared" ref="AH38" si="761">AH39-AG39</f>
        <v>0</v>
      </c>
      <c r="AI38" s="718">
        <f t="shared" ref="AI38" si="762">AI39-AH39</f>
        <v>0</v>
      </c>
      <c r="AJ38" s="718">
        <f t="shared" ref="AJ38" si="763">AJ39-AI39</f>
        <v>0</v>
      </c>
      <c r="AK38" s="718">
        <f t="shared" ref="AK38" si="764">AK39-AJ39</f>
        <v>0</v>
      </c>
      <c r="AL38" s="718">
        <f t="shared" ref="AL38" si="765">AL39-AK39</f>
        <v>0</v>
      </c>
      <c r="AM38" s="718">
        <f t="shared" ref="AM38" si="766">AM39-AL39</f>
        <v>0</v>
      </c>
      <c r="AN38" s="718">
        <f t="shared" ref="AN38" si="767">AN39-AM39</f>
        <v>0</v>
      </c>
      <c r="AO38" s="718">
        <f t="shared" ref="AO38" si="768">AO39-AN39</f>
        <v>0</v>
      </c>
      <c r="AP38" s="718">
        <f t="shared" ref="AP38" si="769">AP39-AO39</f>
        <v>0</v>
      </c>
      <c r="AQ38" s="718">
        <f t="shared" ref="AQ38" si="770">AQ39-AP39</f>
        <v>0</v>
      </c>
      <c r="AR38" s="718">
        <f t="shared" ref="AR38" si="771">AR39-AQ39</f>
        <v>0</v>
      </c>
      <c r="AS38" s="718">
        <f t="shared" ref="AS38" si="772">AS39-AR39</f>
        <v>0</v>
      </c>
      <c r="AT38" s="718">
        <f t="shared" ref="AT38" si="773">AT39-AS39</f>
        <v>0</v>
      </c>
      <c r="AU38" s="718">
        <f t="shared" ref="AU38" si="774">AU39-AT39</f>
        <v>0</v>
      </c>
      <c r="AV38" s="718">
        <f t="shared" ref="AV38" si="775">AV39-AU39</f>
        <v>0</v>
      </c>
      <c r="AW38" s="718">
        <f t="shared" ref="AW38" si="776">AW39-AV39</f>
        <v>0</v>
      </c>
      <c r="AX38" s="718">
        <f t="shared" ref="AX38" si="777">AX39-AW39</f>
        <v>0</v>
      </c>
      <c r="AY38" s="718">
        <f t="shared" ref="AY38" si="778">AY39-AX39</f>
        <v>0</v>
      </c>
      <c r="AZ38" s="718">
        <f t="shared" ref="AZ38" si="779">AZ39-AY39</f>
        <v>0</v>
      </c>
      <c r="BA38" s="718">
        <f t="shared" ref="BA38" si="780">BA39-AZ39</f>
        <v>0</v>
      </c>
      <c r="BB38" s="718">
        <f t="shared" ref="BB38" si="781">BB39-BA39</f>
        <v>0</v>
      </c>
      <c r="BC38" s="718">
        <f t="shared" ref="BC38" si="782">BC39-BB39</f>
        <v>0</v>
      </c>
      <c r="BD38" s="718">
        <f t="shared" ref="BD38" si="783">BD39-BC39</f>
        <v>0</v>
      </c>
      <c r="BE38" s="718">
        <f t="shared" ref="BE38" si="784">BE39-BD39</f>
        <v>0</v>
      </c>
      <c r="BF38" s="718">
        <f t="shared" ref="BF38" si="785">BF39-BE39</f>
        <v>0</v>
      </c>
      <c r="BG38" s="718">
        <f t="shared" ref="BG38" si="786">BG39-BF39</f>
        <v>0</v>
      </c>
      <c r="BH38" s="719"/>
    </row>
    <row r="39" spans="2:60">
      <c r="C39" s="700" t="s">
        <v>839</v>
      </c>
      <c r="D39" s="697">
        <v>0</v>
      </c>
      <c r="E39" s="19">
        <v>282.18</v>
      </c>
      <c r="F39" s="698">
        <v>45298</v>
      </c>
      <c r="G39" s="698">
        <v>45361</v>
      </c>
      <c r="H39" s="700" t="s">
        <v>834</v>
      </c>
      <c r="I39" s="699"/>
      <c r="J39" s="699"/>
      <c r="K39" s="699"/>
      <c r="L39" s="699"/>
      <c r="M39" s="699"/>
      <c r="N39" s="699"/>
      <c r="O39" s="709"/>
      <c r="P39" s="699"/>
      <c r="Q39" s="699"/>
      <c r="R39" s="699"/>
      <c r="S39" s="699"/>
      <c r="T39" s="699"/>
      <c r="U39" s="699"/>
      <c r="V39" s="699"/>
      <c r="W39" s="699"/>
      <c r="X39" s="699"/>
      <c r="Y39" s="699"/>
      <c r="Z39" s="699"/>
      <c r="AA39" s="699"/>
      <c r="AB39" s="699"/>
      <c r="AC39" s="699"/>
      <c r="AD39" s="699"/>
      <c r="AE39" s="699"/>
      <c r="AF39" s="699"/>
      <c r="AG39" s="699"/>
      <c r="AH39" s="699"/>
      <c r="AI39" s="699"/>
      <c r="AJ39" s="699"/>
      <c r="AK39" s="699"/>
      <c r="AL39" s="699"/>
      <c r="AM39" s="699"/>
      <c r="AN39" s="699"/>
      <c r="AO39" s="699"/>
      <c r="AP39" s="699"/>
      <c r="AQ39" s="699"/>
      <c r="AR39" s="699"/>
      <c r="AS39" s="699"/>
      <c r="AT39" s="699"/>
      <c r="AU39" s="699"/>
      <c r="AV39" s="699"/>
      <c r="AW39" s="699"/>
      <c r="AX39" s="699"/>
      <c r="AY39" s="699"/>
      <c r="AZ39" s="699"/>
      <c r="BA39" s="699"/>
      <c r="BB39" s="699"/>
      <c r="BC39" s="699"/>
      <c r="BD39" s="699"/>
      <c r="BE39" s="699"/>
      <c r="BF39" s="699"/>
      <c r="BG39" s="699"/>
    </row>
    <row r="40" spans="2:60">
      <c r="B40" s="712"/>
      <c r="C40" s="713" t="s">
        <v>840</v>
      </c>
      <c r="D40" s="714">
        <v>0</v>
      </c>
      <c r="E40" s="712">
        <v>2877.14</v>
      </c>
      <c r="F40" s="715">
        <v>45413</v>
      </c>
      <c r="G40" s="716">
        <v>45550</v>
      </c>
      <c r="H40" s="717" t="s">
        <v>832</v>
      </c>
      <c r="I40" s="718">
        <f>I41</f>
        <v>0</v>
      </c>
      <c r="J40" s="718">
        <f>J41-I41</f>
        <v>0</v>
      </c>
      <c r="K40" s="718">
        <f t="shared" ref="K40" si="787">K41-J41</f>
        <v>0</v>
      </c>
      <c r="L40" s="718">
        <f t="shared" ref="L40" si="788">L41-K41</f>
        <v>0</v>
      </c>
      <c r="M40" s="718">
        <f t="shared" ref="M40" si="789">M41-L41</f>
        <v>0</v>
      </c>
      <c r="N40" s="718">
        <f t="shared" ref="N40" si="790">N41-M41</f>
        <v>0</v>
      </c>
      <c r="O40" s="718">
        <f t="shared" ref="O40" si="791">O41-N41</f>
        <v>0</v>
      </c>
      <c r="P40" s="718">
        <f t="shared" ref="P40" si="792">P41-O41</f>
        <v>0</v>
      </c>
      <c r="Q40" s="718">
        <f t="shared" ref="Q40" si="793">Q41-P41</f>
        <v>0</v>
      </c>
      <c r="R40" s="718">
        <f t="shared" ref="R40" si="794">R41-Q41</f>
        <v>0</v>
      </c>
      <c r="S40" s="718">
        <f t="shared" ref="S40" si="795">S41-R41</f>
        <v>0</v>
      </c>
      <c r="T40" s="718">
        <f t="shared" ref="T40" si="796">T41-S41</f>
        <v>0</v>
      </c>
      <c r="U40" s="718">
        <f t="shared" ref="U40" si="797">U41-T41</f>
        <v>0</v>
      </c>
      <c r="V40" s="718">
        <f t="shared" ref="V40" si="798">V41-U41</f>
        <v>0</v>
      </c>
      <c r="W40" s="718">
        <f t="shared" ref="W40" si="799">W41-V41</f>
        <v>0</v>
      </c>
      <c r="X40" s="718">
        <f t="shared" ref="X40" si="800">X41-W41</f>
        <v>0</v>
      </c>
      <c r="Y40" s="718">
        <f t="shared" ref="Y40" si="801">Y41-X41</f>
        <v>0</v>
      </c>
      <c r="Z40" s="718">
        <f t="shared" ref="Z40" si="802">Z41-Y41</f>
        <v>0</v>
      </c>
      <c r="AA40" s="718">
        <f t="shared" ref="AA40" si="803">AA41-Z41</f>
        <v>0</v>
      </c>
      <c r="AB40" s="718">
        <f t="shared" ref="AB40" si="804">AB41-AA41</f>
        <v>0</v>
      </c>
      <c r="AC40" s="718">
        <f t="shared" ref="AC40" si="805">AC41-AB41</f>
        <v>0</v>
      </c>
      <c r="AD40" s="718">
        <f t="shared" ref="AD40" si="806">AD41-AC41</f>
        <v>0</v>
      </c>
      <c r="AE40" s="718">
        <f t="shared" ref="AE40" si="807">AE41-AD41</f>
        <v>0</v>
      </c>
      <c r="AF40" s="718">
        <f t="shared" ref="AF40" si="808">AF41-AE41</f>
        <v>0</v>
      </c>
      <c r="AG40" s="718">
        <f t="shared" ref="AG40" si="809">AG41-AF41</f>
        <v>0</v>
      </c>
      <c r="AH40" s="718">
        <f t="shared" ref="AH40" si="810">AH41-AG41</f>
        <v>0</v>
      </c>
      <c r="AI40" s="718">
        <f t="shared" ref="AI40" si="811">AI41-AH41</f>
        <v>0</v>
      </c>
      <c r="AJ40" s="718">
        <f t="shared" ref="AJ40" si="812">AJ41-AI41</f>
        <v>0</v>
      </c>
      <c r="AK40" s="718">
        <f t="shared" ref="AK40" si="813">AK41-AJ41</f>
        <v>0</v>
      </c>
      <c r="AL40" s="718">
        <f t="shared" ref="AL40" si="814">AL41-AK41</f>
        <v>0</v>
      </c>
      <c r="AM40" s="718">
        <f t="shared" ref="AM40" si="815">AM41-AL41</f>
        <v>0</v>
      </c>
      <c r="AN40" s="718">
        <f t="shared" ref="AN40" si="816">AN41-AM41</f>
        <v>0</v>
      </c>
      <c r="AO40" s="718">
        <f t="shared" ref="AO40" si="817">AO41-AN41</f>
        <v>0</v>
      </c>
      <c r="AP40" s="718">
        <f t="shared" ref="AP40" si="818">AP41-AO41</f>
        <v>0</v>
      </c>
      <c r="AQ40" s="718">
        <f t="shared" ref="AQ40" si="819">AQ41-AP41</f>
        <v>0</v>
      </c>
      <c r="AR40" s="718">
        <f t="shared" ref="AR40" si="820">AR41-AQ41</f>
        <v>0</v>
      </c>
      <c r="AS40" s="718">
        <f t="shared" ref="AS40" si="821">AS41-AR41</f>
        <v>0</v>
      </c>
      <c r="AT40" s="718">
        <f t="shared" ref="AT40" si="822">AT41-AS41</f>
        <v>0</v>
      </c>
      <c r="AU40" s="718">
        <f t="shared" ref="AU40" si="823">AU41-AT41</f>
        <v>0</v>
      </c>
      <c r="AV40" s="718">
        <f t="shared" ref="AV40" si="824">AV41-AU41</f>
        <v>0</v>
      </c>
      <c r="AW40" s="718">
        <f t="shared" ref="AW40" si="825">AW41-AV41</f>
        <v>0</v>
      </c>
      <c r="AX40" s="718">
        <f t="shared" ref="AX40" si="826">AX41-AW41</f>
        <v>0</v>
      </c>
      <c r="AY40" s="718">
        <f t="shared" ref="AY40" si="827">AY41-AX41</f>
        <v>0</v>
      </c>
      <c r="AZ40" s="718">
        <f t="shared" ref="AZ40" si="828">AZ41-AY41</f>
        <v>0</v>
      </c>
      <c r="BA40" s="718">
        <f t="shared" ref="BA40" si="829">BA41-AZ41</f>
        <v>0</v>
      </c>
      <c r="BB40" s="718">
        <f t="shared" ref="BB40" si="830">BB41-BA41</f>
        <v>0</v>
      </c>
      <c r="BC40" s="718">
        <f t="shared" ref="BC40" si="831">BC41-BB41</f>
        <v>0</v>
      </c>
      <c r="BD40" s="718">
        <f t="shared" ref="BD40" si="832">BD41-BC41</f>
        <v>0</v>
      </c>
      <c r="BE40" s="718">
        <f t="shared" ref="BE40" si="833">BE41-BD41</f>
        <v>0</v>
      </c>
      <c r="BF40" s="718">
        <f t="shared" ref="BF40" si="834">BF41-BE41</f>
        <v>0</v>
      </c>
      <c r="BG40" s="718">
        <f t="shared" ref="BG40" si="835">BG41-BF41</f>
        <v>0</v>
      </c>
      <c r="BH40" s="719"/>
    </row>
    <row r="41" spans="2:60">
      <c r="B41" s="2"/>
      <c r="C41" s="706" t="s">
        <v>840</v>
      </c>
      <c r="D41" s="702">
        <v>0</v>
      </c>
      <c r="E41" s="2">
        <v>2877.14</v>
      </c>
      <c r="F41" s="233">
        <v>45413</v>
      </c>
      <c r="G41" s="233">
        <v>45550</v>
      </c>
      <c r="H41" s="706" t="s">
        <v>834</v>
      </c>
      <c r="I41" s="704"/>
      <c r="J41" s="704"/>
      <c r="K41" s="704"/>
      <c r="L41" s="704"/>
      <c r="M41" s="704"/>
      <c r="N41" s="704"/>
      <c r="O41" s="705"/>
      <c r="P41" s="704"/>
      <c r="Q41" s="704"/>
      <c r="R41" s="704"/>
      <c r="S41" s="704"/>
      <c r="T41" s="704"/>
      <c r="U41" s="704"/>
      <c r="V41" s="704"/>
      <c r="W41" s="704"/>
      <c r="X41" s="704"/>
      <c r="Y41" s="704"/>
      <c r="Z41" s="704"/>
      <c r="AA41" s="704"/>
      <c r="AB41" s="704"/>
      <c r="AC41" s="704"/>
      <c r="AD41" s="704"/>
      <c r="AE41" s="704"/>
      <c r="AF41" s="704"/>
      <c r="AG41" s="704"/>
      <c r="AH41" s="704"/>
      <c r="AI41" s="704"/>
      <c r="AJ41" s="704"/>
      <c r="AK41" s="704"/>
      <c r="AL41" s="704"/>
      <c r="AM41" s="704"/>
      <c r="AN41" s="704"/>
      <c r="AO41" s="704"/>
      <c r="AP41" s="704"/>
      <c r="AQ41" s="704"/>
      <c r="AR41" s="704"/>
      <c r="AS41" s="704"/>
      <c r="AT41" s="704"/>
      <c r="AU41" s="704"/>
      <c r="AV41" s="704"/>
      <c r="AW41" s="704"/>
      <c r="AX41" s="704"/>
      <c r="AY41" s="704"/>
      <c r="AZ41" s="704"/>
      <c r="BA41" s="704"/>
      <c r="BB41" s="704"/>
      <c r="BC41" s="704"/>
      <c r="BD41" s="704"/>
      <c r="BE41" s="704"/>
      <c r="BF41" s="704"/>
      <c r="BG41" s="704"/>
    </row>
    <row r="42" spans="2:60">
      <c r="B42" s="712"/>
      <c r="C42" s="713" t="s">
        <v>841</v>
      </c>
      <c r="D42" s="714">
        <v>127414.8</v>
      </c>
      <c r="E42" s="712">
        <v>6670</v>
      </c>
      <c r="F42" s="715">
        <v>45362</v>
      </c>
      <c r="G42" s="715">
        <v>45553</v>
      </c>
      <c r="H42" s="713" t="s">
        <v>832</v>
      </c>
      <c r="I42" s="718">
        <f>I43</f>
        <v>0</v>
      </c>
      <c r="J42" s="718">
        <f>J43-I43</f>
        <v>0</v>
      </c>
      <c r="K42" s="718">
        <f t="shared" ref="K42" si="836">K43-J43</f>
        <v>0</v>
      </c>
      <c r="L42" s="718">
        <f t="shared" ref="L42" si="837">L43-K43</f>
        <v>0</v>
      </c>
      <c r="M42" s="718">
        <f t="shared" ref="M42" si="838">M43-L43</f>
        <v>0</v>
      </c>
      <c r="N42" s="718">
        <f t="shared" ref="N42" si="839">N43-M43</f>
        <v>0</v>
      </c>
      <c r="O42" s="718">
        <f t="shared" ref="O42" si="840">O43-N43</f>
        <v>0</v>
      </c>
      <c r="P42" s="718">
        <f t="shared" ref="P42" si="841">P43-O43</f>
        <v>0</v>
      </c>
      <c r="Q42" s="718">
        <f t="shared" ref="Q42" si="842">Q43-P43</f>
        <v>148.5</v>
      </c>
      <c r="R42" s="718">
        <f t="shared" ref="R42" si="843">R43-Q43</f>
        <v>783</v>
      </c>
      <c r="S42" s="718">
        <f t="shared" ref="S42" si="844">S43-R43</f>
        <v>4500</v>
      </c>
      <c r="T42" s="718">
        <f t="shared" ref="T42" si="845">T43-S43</f>
        <v>1601.8199999999997</v>
      </c>
      <c r="U42" s="718">
        <f t="shared" ref="U42" si="846">U43-T43</f>
        <v>411.21000000000004</v>
      </c>
      <c r="V42" s="718">
        <f t="shared" ref="V42" si="847">V43-U43</f>
        <v>1370.2500000000009</v>
      </c>
      <c r="W42" s="718">
        <f t="shared" ref="W42" si="848">W43-V43</f>
        <v>4114.1999999999989</v>
      </c>
      <c r="X42" s="718">
        <f t="shared" ref="X42" si="849">X43-W43</f>
        <v>4117.0200000000004</v>
      </c>
      <c r="Y42" s="718">
        <f t="shared" ref="Y42" si="850">Y43-X43</f>
        <v>2700</v>
      </c>
      <c r="Z42" s="718">
        <f t="shared" ref="Z42" si="851">Z43-Y43</f>
        <v>5338.5</v>
      </c>
      <c r="AA42" s="718">
        <f t="shared" ref="AA42" si="852">AA43-Z43</f>
        <v>1740</v>
      </c>
      <c r="AB42" s="718">
        <f t="shared" ref="AB42" si="853">AB43-AA43</f>
        <v>3580.2000000000007</v>
      </c>
      <c r="AC42" s="718">
        <f t="shared" ref="AC42" si="854">AC43-AB43</f>
        <v>4773.6000000000022</v>
      </c>
      <c r="AD42" s="718">
        <f t="shared" ref="AD42" si="855">AD43-AC43</f>
        <v>10500.599999999999</v>
      </c>
      <c r="AE42" s="718">
        <f t="shared" ref="AE42" si="856">AE43-AD43</f>
        <v>3093</v>
      </c>
      <c r="AF42" s="718">
        <f t="shared" ref="AF42" si="857">AF43-AE43</f>
        <v>14886</v>
      </c>
      <c r="AG42" s="718">
        <f t="shared" ref="AG42" si="858">AG43-AF43</f>
        <v>5533.2000000000044</v>
      </c>
      <c r="AH42" s="718">
        <f t="shared" ref="AH42" si="859">AH43-AG43</f>
        <v>2435.3999999999942</v>
      </c>
      <c r="AI42" s="718">
        <f t="shared" ref="AI42" si="860">AI43-AH43</f>
        <v>6428.6999999999971</v>
      </c>
      <c r="AJ42" s="718">
        <f t="shared" ref="AJ42" si="861">AJ43-AI43</f>
        <v>418.5</v>
      </c>
      <c r="AK42" s="718">
        <f t="shared" ref="AK42" si="862">AK43-AJ43</f>
        <v>640.19999999999709</v>
      </c>
      <c r="AL42" s="718">
        <f t="shared" ref="AL42" si="863">AL43-AK43</f>
        <v>13696.800000000003</v>
      </c>
      <c r="AM42" s="718">
        <f t="shared" ref="AM42" si="864">AM43-AL43</f>
        <v>1622.4000000000087</v>
      </c>
      <c r="AN42" s="718">
        <f t="shared" ref="AN42" si="865">AN43-AM43</f>
        <v>14043.449999999997</v>
      </c>
      <c r="AO42" s="718">
        <f t="shared" ref="AO42" si="866">AO43-AN43</f>
        <v>11043.449999999997</v>
      </c>
      <c r="AP42" s="718">
        <f t="shared" ref="AP42" si="867">AP43-AO43</f>
        <v>0</v>
      </c>
      <c r="AQ42" s="718">
        <f t="shared" ref="AQ42" si="868">AQ43-AP43</f>
        <v>0</v>
      </c>
      <c r="AR42" s="718">
        <f t="shared" ref="AR42" si="869">AR43-AQ43</f>
        <v>7206.3000000000029</v>
      </c>
      <c r="AS42" s="718">
        <f t="shared" ref="AS42" si="870">AS43-AR43</f>
        <v>688.5</v>
      </c>
      <c r="AT42" s="718">
        <f t="shared" ref="AT42" si="871">AT43-AS43</f>
        <v>0</v>
      </c>
      <c r="AU42" s="718">
        <f t="shared" ref="AU42" si="872">AU43-AT43</f>
        <v>0</v>
      </c>
      <c r="AV42" s="718">
        <f t="shared" ref="AV42" si="873">AV43-AU43</f>
        <v>0</v>
      </c>
      <c r="AW42" s="718">
        <f t="shared" ref="AW42" si="874">AW43-AV43</f>
        <v>0</v>
      </c>
      <c r="AX42" s="718">
        <f t="shared" ref="AX42" si="875">AX43-AW43</f>
        <v>0</v>
      </c>
      <c r="AY42" s="718">
        <f t="shared" ref="AY42" si="876">AY43-AX43</f>
        <v>0</v>
      </c>
      <c r="AZ42" s="718">
        <f t="shared" ref="AZ42" si="877">AZ43-AY43</f>
        <v>0</v>
      </c>
      <c r="BA42" s="718">
        <f t="shared" ref="BA42" si="878">BA43-AZ43</f>
        <v>0</v>
      </c>
      <c r="BB42" s="718">
        <f t="shared" ref="BB42" si="879">BB43-BA43</f>
        <v>0</v>
      </c>
      <c r="BC42" s="718">
        <f t="shared" ref="BC42" si="880">BC43-BB43</f>
        <v>0</v>
      </c>
      <c r="BD42" s="718">
        <f t="shared" ref="BD42" si="881">BD43-BC43</f>
        <v>0</v>
      </c>
      <c r="BE42" s="718">
        <f t="shared" ref="BE42" si="882">BE43-BD43</f>
        <v>0</v>
      </c>
      <c r="BF42" s="718">
        <f t="shared" ref="BF42" si="883">BF43-BE43</f>
        <v>0</v>
      </c>
      <c r="BG42" s="718">
        <f t="shared" ref="BG42" si="884">BG43-BF43</f>
        <v>0</v>
      </c>
      <c r="BH42" s="719"/>
    </row>
    <row r="43" spans="2:60">
      <c r="B43" s="2"/>
      <c r="C43" s="706" t="s">
        <v>841</v>
      </c>
      <c r="D43" s="702">
        <v>127414.8</v>
      </c>
      <c r="E43" s="2">
        <v>6670</v>
      </c>
      <c r="F43" s="233">
        <v>45362</v>
      </c>
      <c r="G43" s="233">
        <v>45553</v>
      </c>
      <c r="H43" s="706" t="s">
        <v>834</v>
      </c>
      <c r="I43" s="704"/>
      <c r="J43" s="704"/>
      <c r="K43" s="704"/>
      <c r="L43" s="704"/>
      <c r="M43" s="704"/>
      <c r="N43" s="704"/>
      <c r="O43" s="705"/>
      <c r="P43" s="704"/>
      <c r="Q43" s="704">
        <v>148.5</v>
      </c>
      <c r="R43" s="704">
        <v>931.5</v>
      </c>
      <c r="S43" s="704">
        <v>5431.5</v>
      </c>
      <c r="T43" s="704">
        <v>7033.32</v>
      </c>
      <c r="U43" s="704">
        <v>7444.53</v>
      </c>
      <c r="V43" s="704">
        <v>8814.7800000000007</v>
      </c>
      <c r="W43" s="704">
        <v>12928.98</v>
      </c>
      <c r="X43" s="704">
        <v>17046</v>
      </c>
      <c r="Y43" s="704">
        <v>19746</v>
      </c>
      <c r="Z43" s="704">
        <v>25084.5</v>
      </c>
      <c r="AA43" s="704">
        <v>26824.5</v>
      </c>
      <c r="AB43" s="704">
        <v>30404.7</v>
      </c>
      <c r="AC43" s="704">
        <v>35178.300000000003</v>
      </c>
      <c r="AD43" s="704">
        <v>45678.9</v>
      </c>
      <c r="AE43" s="704">
        <v>48771.9</v>
      </c>
      <c r="AF43" s="704">
        <v>63657.9</v>
      </c>
      <c r="AG43" s="704">
        <v>69191.100000000006</v>
      </c>
      <c r="AH43" s="704">
        <v>71626.5</v>
      </c>
      <c r="AI43" s="704">
        <v>78055.199999999997</v>
      </c>
      <c r="AJ43" s="704">
        <v>78473.7</v>
      </c>
      <c r="AK43" s="704">
        <v>79113.899999999994</v>
      </c>
      <c r="AL43" s="704">
        <v>92810.7</v>
      </c>
      <c r="AM43" s="704">
        <v>94433.1</v>
      </c>
      <c r="AN43" s="704">
        <v>108476.55</v>
      </c>
      <c r="AO43" s="704">
        <v>119520</v>
      </c>
      <c r="AP43" s="704">
        <v>119520</v>
      </c>
      <c r="AQ43" s="704">
        <v>119520</v>
      </c>
      <c r="AR43" s="704">
        <v>126726.3</v>
      </c>
      <c r="AS43" s="704">
        <v>127414.8</v>
      </c>
      <c r="AT43" s="704">
        <v>127414.8</v>
      </c>
      <c r="AU43" s="704">
        <v>127414.8</v>
      </c>
      <c r="AV43" s="704">
        <v>127414.8</v>
      </c>
      <c r="AW43" s="704">
        <v>127414.8</v>
      </c>
      <c r="AX43" s="704">
        <v>127414.8</v>
      </c>
      <c r="AY43" s="704">
        <v>127414.8</v>
      </c>
      <c r="AZ43" s="704">
        <v>127414.8</v>
      </c>
      <c r="BA43" s="704">
        <v>127414.8</v>
      </c>
      <c r="BB43" s="704">
        <v>127414.8</v>
      </c>
      <c r="BC43" s="704">
        <v>127414.8</v>
      </c>
      <c r="BD43" s="704">
        <v>127414.8</v>
      </c>
      <c r="BE43" s="704">
        <v>127414.8</v>
      </c>
      <c r="BF43" s="704">
        <v>127414.8</v>
      </c>
      <c r="BG43" s="704">
        <v>127414.8</v>
      </c>
    </row>
    <row r="44" spans="2:60">
      <c r="B44" s="712"/>
      <c r="C44" s="713" t="s">
        <v>845</v>
      </c>
      <c r="D44" s="714">
        <v>135848.70000000001</v>
      </c>
      <c r="E44" s="712">
        <v>6730.54</v>
      </c>
      <c r="F44" s="715">
        <v>45298</v>
      </c>
      <c r="G44" s="715">
        <v>45553</v>
      </c>
      <c r="H44" s="713" t="s">
        <v>832</v>
      </c>
      <c r="I44" s="718">
        <f>I45</f>
        <v>0</v>
      </c>
      <c r="J44" s="718">
        <f>J45-I45</f>
        <v>0</v>
      </c>
      <c r="K44" s="718">
        <f t="shared" ref="K44" si="885">K45-J45</f>
        <v>0</v>
      </c>
      <c r="L44" s="718">
        <f t="shared" ref="L44" si="886">L45-K45</f>
        <v>0</v>
      </c>
      <c r="M44" s="718">
        <f t="shared" ref="M44" si="887">M45-L45</f>
        <v>0</v>
      </c>
      <c r="N44" s="718">
        <f t="shared" ref="N44" si="888">N45-M45</f>
        <v>0</v>
      </c>
      <c r="O44" s="718">
        <f t="shared" ref="O44" si="889">O45-N45</f>
        <v>0</v>
      </c>
      <c r="P44" s="718">
        <f t="shared" ref="P44" si="890">P45-O45</f>
        <v>0</v>
      </c>
      <c r="Q44" s="718">
        <f t="shared" ref="Q44" si="891">Q45-P45</f>
        <v>148.5</v>
      </c>
      <c r="R44" s="718">
        <f t="shared" ref="R44" si="892">R45-Q45</f>
        <v>783</v>
      </c>
      <c r="S44" s="718">
        <f t="shared" ref="S44" si="893">S45-R45</f>
        <v>4500</v>
      </c>
      <c r="T44" s="718">
        <f t="shared" ref="T44" si="894">T45-S45</f>
        <v>1601.8199999999997</v>
      </c>
      <c r="U44" s="718">
        <f t="shared" ref="U44" si="895">U45-T45</f>
        <v>411.21000000000004</v>
      </c>
      <c r="V44" s="718">
        <f t="shared" ref="V44" si="896">V45-U45</f>
        <v>1370.2500000000009</v>
      </c>
      <c r="W44" s="718">
        <f t="shared" ref="W44" si="897">W45-V45</f>
        <v>3687.2999999999993</v>
      </c>
      <c r="X44" s="718">
        <f t="shared" ref="X44" si="898">X45-W45</f>
        <v>3263.2199999999993</v>
      </c>
      <c r="Y44" s="718">
        <f t="shared" ref="Y44" si="899">Y45-X45</f>
        <v>2821.5</v>
      </c>
      <c r="Z44" s="718">
        <f t="shared" ref="Z44" si="900">Z45-Y45</f>
        <v>5460</v>
      </c>
      <c r="AA44" s="718">
        <f t="shared" ref="AA44" si="901">AA45-Z45</f>
        <v>1740</v>
      </c>
      <c r="AB44" s="718">
        <f t="shared" ref="AB44" si="902">AB45-AA45</f>
        <v>3580.2000000000007</v>
      </c>
      <c r="AC44" s="718">
        <f t="shared" ref="AC44" si="903">AC45-AB45</f>
        <v>9455.4000000000015</v>
      </c>
      <c r="AD44" s="718">
        <f t="shared" ref="AD44" si="904">AD45-AC45</f>
        <v>9836.4000000000015</v>
      </c>
      <c r="AE44" s="718">
        <f t="shared" ref="AE44" si="905">AE45-AD45</f>
        <v>3174</v>
      </c>
      <c r="AF44" s="718">
        <f t="shared" ref="AF44" si="906">AF45-AE45</f>
        <v>14886</v>
      </c>
      <c r="AG44" s="718">
        <f t="shared" ref="AG44" si="907">AG45-AF45</f>
        <v>5614.1999999999971</v>
      </c>
      <c r="AH44" s="718">
        <f t="shared" ref="AH44" si="908">AH45-AG45</f>
        <v>2363.3999999999942</v>
      </c>
      <c r="AI44" s="718">
        <f t="shared" ref="AI44" si="909">AI45-AH45</f>
        <v>5209.8000000000029</v>
      </c>
      <c r="AJ44" s="718">
        <f t="shared" ref="AJ44" si="910">AJ45-AI45</f>
        <v>602.40000000000873</v>
      </c>
      <c r="AK44" s="718">
        <f t="shared" ref="AK44" si="911">AK45-AJ45</f>
        <v>673.19999999999709</v>
      </c>
      <c r="AL44" s="718">
        <f t="shared" ref="AL44" si="912">AL45-AK45</f>
        <v>11643.300000000003</v>
      </c>
      <c r="AM44" s="718">
        <f t="shared" ref="AM44" si="913">AM45-AL45</f>
        <v>3275.3999999999942</v>
      </c>
      <c r="AN44" s="718">
        <f t="shared" ref="AN44" si="914">AN45-AM45</f>
        <v>18834.899999999994</v>
      </c>
      <c r="AO44" s="718">
        <f t="shared" ref="AO44" si="915">AO45-AN45</f>
        <v>12834.900000000009</v>
      </c>
      <c r="AP44" s="718">
        <f t="shared" ref="AP44" si="916">AP45-AO45</f>
        <v>0</v>
      </c>
      <c r="AQ44" s="718">
        <f t="shared" ref="AQ44" si="917">AQ45-AP45</f>
        <v>0</v>
      </c>
      <c r="AR44" s="718">
        <f t="shared" ref="AR44" si="918">AR45-AQ45</f>
        <v>7435.8000000000029</v>
      </c>
      <c r="AS44" s="718">
        <f t="shared" ref="AS44" si="919">AS45-AR45</f>
        <v>642.60000000000582</v>
      </c>
      <c r="AT44" s="718">
        <f t="shared" ref="AT44" si="920">AT45-AS45</f>
        <v>0</v>
      </c>
      <c r="AU44" s="718">
        <f t="shared" ref="AU44" si="921">AU45-AT45</f>
        <v>0</v>
      </c>
      <c r="AV44" s="718">
        <f t="shared" ref="AV44" si="922">AV45-AU45</f>
        <v>0</v>
      </c>
      <c r="AW44" s="718">
        <f t="shared" ref="AW44" si="923">AW45-AV45</f>
        <v>0</v>
      </c>
      <c r="AX44" s="718">
        <f t="shared" ref="AX44" si="924">AX45-AW45</f>
        <v>0</v>
      </c>
      <c r="AY44" s="718">
        <f t="shared" ref="AY44" si="925">AY45-AX45</f>
        <v>0</v>
      </c>
      <c r="AZ44" s="718">
        <f t="shared" ref="AZ44" si="926">AZ45-AY45</f>
        <v>0</v>
      </c>
      <c r="BA44" s="718">
        <f t="shared" ref="BA44" si="927">BA45-AZ45</f>
        <v>0</v>
      </c>
      <c r="BB44" s="718">
        <f t="shared" ref="BB44" si="928">BB45-BA45</f>
        <v>0</v>
      </c>
      <c r="BC44" s="718">
        <f t="shared" ref="BC44" si="929">BC45-BB45</f>
        <v>0</v>
      </c>
      <c r="BD44" s="718">
        <f t="shared" ref="BD44" si="930">BD45-BC45</f>
        <v>0</v>
      </c>
      <c r="BE44" s="718">
        <f t="shared" ref="BE44" si="931">BE45-BD45</f>
        <v>0</v>
      </c>
      <c r="BF44" s="718">
        <f t="shared" ref="BF44" si="932">BF45-BE45</f>
        <v>0</v>
      </c>
      <c r="BG44" s="718">
        <f t="shared" ref="BG44" si="933">BG45-BF45</f>
        <v>0</v>
      </c>
      <c r="BH44" s="719"/>
    </row>
    <row r="45" spans="2:60">
      <c r="B45" s="2"/>
      <c r="C45" s="706" t="s">
        <v>845</v>
      </c>
      <c r="D45" s="702">
        <v>135848.70000000001</v>
      </c>
      <c r="E45" s="2">
        <v>6730.54</v>
      </c>
      <c r="F45" s="233">
        <v>45298</v>
      </c>
      <c r="G45" s="233">
        <v>45553</v>
      </c>
      <c r="H45" s="706" t="s">
        <v>834</v>
      </c>
      <c r="I45" s="704"/>
      <c r="J45" s="704"/>
      <c r="K45" s="704"/>
      <c r="L45" s="704"/>
      <c r="M45" s="704"/>
      <c r="N45" s="704"/>
      <c r="O45" s="705"/>
      <c r="P45" s="704"/>
      <c r="Q45" s="704">
        <v>148.5</v>
      </c>
      <c r="R45" s="704">
        <v>931.5</v>
      </c>
      <c r="S45" s="704">
        <v>5431.5</v>
      </c>
      <c r="T45" s="704">
        <v>7033.32</v>
      </c>
      <c r="U45" s="704">
        <v>7444.53</v>
      </c>
      <c r="V45" s="704">
        <v>8814.7800000000007</v>
      </c>
      <c r="W45" s="704">
        <v>12502.08</v>
      </c>
      <c r="X45" s="704">
        <v>15765.3</v>
      </c>
      <c r="Y45" s="704">
        <v>18586.8</v>
      </c>
      <c r="Z45" s="704">
        <v>24046.799999999999</v>
      </c>
      <c r="AA45" s="704">
        <v>25786.799999999999</v>
      </c>
      <c r="AB45" s="704">
        <v>29367</v>
      </c>
      <c r="AC45" s="704">
        <v>38822.400000000001</v>
      </c>
      <c r="AD45" s="704">
        <v>48658.8</v>
      </c>
      <c r="AE45" s="704">
        <v>51832.800000000003</v>
      </c>
      <c r="AF45" s="704">
        <v>66718.8</v>
      </c>
      <c r="AG45" s="704">
        <v>72333</v>
      </c>
      <c r="AH45" s="704">
        <v>74696.399999999994</v>
      </c>
      <c r="AI45" s="704">
        <v>79906.2</v>
      </c>
      <c r="AJ45" s="704">
        <v>80508.600000000006</v>
      </c>
      <c r="AK45" s="704">
        <v>81181.8</v>
      </c>
      <c r="AL45" s="704">
        <v>92825.1</v>
      </c>
      <c r="AM45" s="704">
        <v>96100.5</v>
      </c>
      <c r="AN45" s="704">
        <v>114935.4</v>
      </c>
      <c r="AO45" s="704">
        <v>127770.3</v>
      </c>
      <c r="AP45" s="704">
        <v>127770.3</v>
      </c>
      <c r="AQ45" s="704">
        <v>127770.3</v>
      </c>
      <c r="AR45" s="704">
        <v>135206.1</v>
      </c>
      <c r="AS45" s="704">
        <v>135848.70000000001</v>
      </c>
      <c r="AT45" s="704">
        <v>135848.70000000001</v>
      </c>
      <c r="AU45" s="704">
        <v>135848.70000000001</v>
      </c>
      <c r="AV45" s="704">
        <v>135848.70000000001</v>
      </c>
      <c r="AW45" s="704">
        <v>135848.70000000001</v>
      </c>
      <c r="AX45" s="704">
        <v>135848.70000000001</v>
      </c>
      <c r="AY45" s="704">
        <v>135848.70000000001</v>
      </c>
      <c r="AZ45" s="704">
        <v>135848.70000000001</v>
      </c>
      <c r="BA45" s="704">
        <v>135848.70000000001</v>
      </c>
      <c r="BB45" s="704">
        <v>135848.70000000001</v>
      </c>
      <c r="BC45" s="704">
        <v>135848.70000000001</v>
      </c>
      <c r="BD45" s="704">
        <v>135848.70000000001</v>
      </c>
      <c r="BE45" s="704">
        <v>135848.70000000001</v>
      </c>
      <c r="BF45" s="704">
        <v>135848.70000000001</v>
      </c>
      <c r="BG45" s="704">
        <v>135848.70000000001</v>
      </c>
    </row>
    <row r="46" spans="2:60">
      <c r="B46" s="712"/>
      <c r="C46" s="713" t="s">
        <v>839</v>
      </c>
      <c r="D46" s="714">
        <v>0</v>
      </c>
      <c r="E46" s="712">
        <v>24.54</v>
      </c>
      <c r="F46" s="715">
        <v>45298</v>
      </c>
      <c r="G46" s="715">
        <v>45326</v>
      </c>
      <c r="H46" s="713" t="s">
        <v>832</v>
      </c>
      <c r="I46" s="718">
        <f>I47</f>
        <v>0</v>
      </c>
      <c r="J46" s="718">
        <f>J47-I47</f>
        <v>0</v>
      </c>
      <c r="K46" s="718">
        <f t="shared" ref="K46" si="934">K47-J47</f>
        <v>0</v>
      </c>
      <c r="L46" s="718">
        <f t="shared" ref="L46" si="935">L47-K47</f>
        <v>0</v>
      </c>
      <c r="M46" s="718">
        <f t="shared" ref="M46" si="936">M47-L47</f>
        <v>0</v>
      </c>
      <c r="N46" s="718">
        <f t="shared" ref="N46" si="937">N47-M47</f>
        <v>0</v>
      </c>
      <c r="O46" s="718">
        <f t="shared" ref="O46" si="938">O47-N47</f>
        <v>0</v>
      </c>
      <c r="P46" s="718">
        <f t="shared" ref="P46" si="939">P47-O47</f>
        <v>0</v>
      </c>
      <c r="Q46" s="718">
        <f t="shared" ref="Q46" si="940">Q47-P47</f>
        <v>0</v>
      </c>
      <c r="R46" s="718">
        <f t="shared" ref="R46" si="941">R47-Q47</f>
        <v>0</v>
      </c>
      <c r="S46" s="718">
        <f t="shared" ref="S46" si="942">S47-R47</f>
        <v>0</v>
      </c>
      <c r="T46" s="718">
        <f t="shared" ref="T46" si="943">T47-S47</f>
        <v>0</v>
      </c>
      <c r="U46" s="718">
        <f t="shared" ref="U46" si="944">U47-T47</f>
        <v>0</v>
      </c>
      <c r="V46" s="718">
        <f t="shared" ref="V46" si="945">V47-U47</f>
        <v>0</v>
      </c>
      <c r="W46" s="718">
        <f t="shared" ref="W46" si="946">W47-V47</f>
        <v>0</v>
      </c>
      <c r="X46" s="718">
        <f t="shared" ref="X46" si="947">X47-W47</f>
        <v>0</v>
      </c>
      <c r="Y46" s="718">
        <f t="shared" ref="Y46" si="948">Y47-X47</f>
        <v>0</v>
      </c>
      <c r="Z46" s="718">
        <f t="shared" ref="Z46" si="949">Z47-Y47</f>
        <v>0</v>
      </c>
      <c r="AA46" s="718">
        <f t="shared" ref="AA46" si="950">AA47-Z47</f>
        <v>0</v>
      </c>
      <c r="AB46" s="718">
        <f t="shared" ref="AB46" si="951">AB47-AA47</f>
        <v>0</v>
      </c>
      <c r="AC46" s="718">
        <f t="shared" ref="AC46" si="952">AC47-AB47</f>
        <v>0</v>
      </c>
      <c r="AD46" s="718">
        <f t="shared" ref="AD46" si="953">AD47-AC47</f>
        <v>0</v>
      </c>
      <c r="AE46" s="718">
        <f t="shared" ref="AE46" si="954">AE47-AD47</f>
        <v>0</v>
      </c>
      <c r="AF46" s="718">
        <f t="shared" ref="AF46" si="955">AF47-AE47</f>
        <v>0</v>
      </c>
      <c r="AG46" s="718">
        <f t="shared" ref="AG46" si="956">AG47-AF47</f>
        <v>0</v>
      </c>
      <c r="AH46" s="718">
        <f t="shared" ref="AH46" si="957">AH47-AG47</f>
        <v>0</v>
      </c>
      <c r="AI46" s="718">
        <f t="shared" ref="AI46" si="958">AI47-AH47</f>
        <v>0</v>
      </c>
      <c r="AJ46" s="718">
        <f t="shared" ref="AJ46" si="959">AJ47-AI47</f>
        <v>0</v>
      </c>
      <c r="AK46" s="718">
        <f t="shared" ref="AK46" si="960">AK47-AJ47</f>
        <v>0</v>
      </c>
      <c r="AL46" s="718">
        <f t="shared" ref="AL46" si="961">AL47-AK47</f>
        <v>0</v>
      </c>
      <c r="AM46" s="718">
        <f t="shared" ref="AM46" si="962">AM47-AL47</f>
        <v>0</v>
      </c>
      <c r="AN46" s="718">
        <f t="shared" ref="AN46" si="963">AN47-AM47</f>
        <v>0</v>
      </c>
      <c r="AO46" s="718">
        <f t="shared" ref="AO46" si="964">AO47-AN47</f>
        <v>0</v>
      </c>
      <c r="AP46" s="718">
        <f t="shared" ref="AP46" si="965">AP47-AO47</f>
        <v>0</v>
      </c>
      <c r="AQ46" s="718">
        <f t="shared" ref="AQ46" si="966">AQ47-AP47</f>
        <v>0</v>
      </c>
      <c r="AR46" s="718">
        <f t="shared" ref="AR46" si="967">AR47-AQ47</f>
        <v>0</v>
      </c>
      <c r="AS46" s="718">
        <f t="shared" ref="AS46" si="968">AS47-AR47</f>
        <v>0</v>
      </c>
      <c r="AT46" s="718">
        <f t="shared" ref="AT46" si="969">AT47-AS47</f>
        <v>0</v>
      </c>
      <c r="AU46" s="718">
        <f t="shared" ref="AU46" si="970">AU47-AT47</f>
        <v>0</v>
      </c>
      <c r="AV46" s="718">
        <f t="shared" ref="AV46" si="971">AV47-AU47</f>
        <v>0</v>
      </c>
      <c r="AW46" s="718">
        <f t="shared" ref="AW46" si="972">AW47-AV47</f>
        <v>0</v>
      </c>
      <c r="AX46" s="718">
        <f t="shared" ref="AX46" si="973">AX47-AW47</f>
        <v>0</v>
      </c>
      <c r="AY46" s="718">
        <f t="shared" ref="AY46" si="974">AY47-AX47</f>
        <v>0</v>
      </c>
      <c r="AZ46" s="718">
        <f t="shared" ref="AZ46" si="975">AZ47-AY47</f>
        <v>0</v>
      </c>
      <c r="BA46" s="718">
        <f t="shared" ref="BA46" si="976">BA47-AZ47</f>
        <v>0</v>
      </c>
      <c r="BB46" s="718">
        <f t="shared" ref="BB46" si="977">BB47-BA47</f>
        <v>0</v>
      </c>
      <c r="BC46" s="718">
        <f t="shared" ref="BC46" si="978">BC47-BB47</f>
        <v>0</v>
      </c>
      <c r="BD46" s="718">
        <f t="shared" ref="BD46" si="979">BD47-BC47</f>
        <v>0</v>
      </c>
      <c r="BE46" s="718">
        <f t="shared" ref="BE46" si="980">BE47-BD47</f>
        <v>0</v>
      </c>
      <c r="BF46" s="718">
        <f t="shared" ref="BF46" si="981">BF47-BE47</f>
        <v>0</v>
      </c>
      <c r="BG46" s="718">
        <f t="shared" ref="BG46" si="982">BG47-BF47</f>
        <v>0</v>
      </c>
      <c r="BH46" s="719"/>
    </row>
    <row r="47" spans="2:60">
      <c r="B47" s="2"/>
      <c r="C47" s="706" t="s">
        <v>839</v>
      </c>
      <c r="D47" s="702">
        <v>0</v>
      </c>
      <c r="E47" s="2">
        <v>24.54</v>
      </c>
      <c r="F47" s="233">
        <v>45298</v>
      </c>
      <c r="G47" s="233">
        <v>45326</v>
      </c>
      <c r="H47" s="706" t="s">
        <v>834</v>
      </c>
      <c r="I47" s="704"/>
      <c r="J47" s="704"/>
      <c r="K47" s="704"/>
      <c r="L47" s="704"/>
      <c r="M47" s="704"/>
      <c r="N47" s="704"/>
      <c r="O47" s="705"/>
      <c r="P47" s="704"/>
      <c r="Q47" s="704"/>
      <c r="R47" s="704"/>
      <c r="S47" s="704"/>
      <c r="T47" s="704"/>
      <c r="U47" s="704"/>
      <c r="V47" s="704"/>
      <c r="W47" s="704"/>
      <c r="X47" s="704"/>
      <c r="Y47" s="704"/>
      <c r="Z47" s="704"/>
      <c r="AA47" s="704"/>
      <c r="AB47" s="704"/>
      <c r="AC47" s="704"/>
      <c r="AD47" s="704"/>
      <c r="AE47" s="704"/>
      <c r="AF47" s="704"/>
      <c r="AG47" s="704"/>
      <c r="AH47" s="704"/>
      <c r="AI47" s="704"/>
      <c r="AJ47" s="704"/>
      <c r="AK47" s="704"/>
      <c r="AL47" s="704"/>
      <c r="AM47" s="704"/>
      <c r="AN47" s="704"/>
      <c r="AO47" s="704"/>
      <c r="AP47" s="704"/>
      <c r="AQ47" s="704"/>
      <c r="AR47" s="704"/>
      <c r="AS47" s="704"/>
      <c r="AT47" s="704"/>
      <c r="AU47" s="704"/>
      <c r="AV47" s="704"/>
      <c r="AW47" s="704"/>
      <c r="AX47" s="704"/>
      <c r="AY47" s="704"/>
      <c r="AZ47" s="704"/>
      <c r="BA47" s="704"/>
      <c r="BB47" s="704"/>
      <c r="BC47" s="704"/>
      <c r="BD47" s="704"/>
      <c r="BE47" s="704"/>
      <c r="BF47" s="704"/>
      <c r="BG47" s="704"/>
    </row>
    <row r="48" spans="2:60">
      <c r="B48" s="712"/>
      <c r="C48" s="713" t="s">
        <v>841</v>
      </c>
      <c r="D48" s="714">
        <v>135848.70000000001</v>
      </c>
      <c r="E48" s="712">
        <v>6706</v>
      </c>
      <c r="F48" s="715">
        <v>45362</v>
      </c>
      <c r="G48" s="715">
        <v>45553</v>
      </c>
      <c r="H48" s="713" t="s">
        <v>832</v>
      </c>
      <c r="I48" s="718">
        <f>I49</f>
        <v>0</v>
      </c>
      <c r="J48" s="718">
        <f>J49-I49</f>
        <v>0</v>
      </c>
      <c r="K48" s="718">
        <f t="shared" ref="K48" si="983">K49-J49</f>
        <v>0</v>
      </c>
      <c r="L48" s="718">
        <f t="shared" ref="L48" si="984">L49-K49</f>
        <v>0</v>
      </c>
      <c r="M48" s="718">
        <f t="shared" ref="M48" si="985">M49-L49</f>
        <v>0</v>
      </c>
      <c r="N48" s="718">
        <f t="shared" ref="N48" si="986">N49-M49</f>
        <v>0</v>
      </c>
      <c r="O48" s="718">
        <f t="shared" ref="O48" si="987">O49-N49</f>
        <v>0</v>
      </c>
      <c r="P48" s="718">
        <f t="shared" ref="P48" si="988">P49-O49</f>
        <v>0</v>
      </c>
      <c r="Q48" s="718">
        <f t="shared" ref="Q48" si="989">Q49-P49</f>
        <v>148.5</v>
      </c>
      <c r="R48" s="718">
        <f t="shared" ref="R48" si="990">R49-Q49</f>
        <v>783</v>
      </c>
      <c r="S48" s="718">
        <f t="shared" ref="S48" si="991">S49-R49</f>
        <v>4500</v>
      </c>
      <c r="T48" s="718">
        <f t="shared" ref="T48" si="992">T49-S49</f>
        <v>1601.8199999999997</v>
      </c>
      <c r="U48" s="718">
        <f t="shared" ref="U48" si="993">U49-T49</f>
        <v>411.21000000000004</v>
      </c>
      <c r="V48" s="718">
        <f t="shared" ref="V48" si="994">V49-U49</f>
        <v>1370.2500000000009</v>
      </c>
      <c r="W48" s="718">
        <f t="shared" ref="W48" si="995">W49-V49</f>
        <v>3687.2999999999993</v>
      </c>
      <c r="X48" s="718">
        <f t="shared" ref="X48" si="996">X49-W49</f>
        <v>3263.2199999999993</v>
      </c>
      <c r="Y48" s="718">
        <f t="shared" ref="Y48" si="997">Y49-X49</f>
        <v>2821.5</v>
      </c>
      <c r="Z48" s="718">
        <f t="shared" ref="Z48" si="998">Z49-Y49</f>
        <v>5460</v>
      </c>
      <c r="AA48" s="718">
        <f t="shared" ref="AA48" si="999">AA49-Z49</f>
        <v>1740</v>
      </c>
      <c r="AB48" s="718">
        <f t="shared" ref="AB48" si="1000">AB49-AA49</f>
        <v>3580.2000000000007</v>
      </c>
      <c r="AC48" s="718">
        <f t="shared" ref="AC48" si="1001">AC49-AB49</f>
        <v>9455.4000000000015</v>
      </c>
      <c r="AD48" s="718">
        <f t="shared" ref="AD48" si="1002">AD49-AC49</f>
        <v>9836.4000000000015</v>
      </c>
      <c r="AE48" s="718">
        <f t="shared" ref="AE48" si="1003">AE49-AD49</f>
        <v>3174</v>
      </c>
      <c r="AF48" s="718">
        <f t="shared" ref="AF48" si="1004">AF49-AE49</f>
        <v>14886</v>
      </c>
      <c r="AG48" s="718">
        <f t="shared" ref="AG48" si="1005">AG49-AF49</f>
        <v>5614.1999999999971</v>
      </c>
      <c r="AH48" s="718">
        <f t="shared" ref="AH48" si="1006">AH49-AG49</f>
        <v>2363.3999999999942</v>
      </c>
      <c r="AI48" s="718">
        <f t="shared" ref="AI48" si="1007">AI49-AH49</f>
        <v>5209.8000000000029</v>
      </c>
      <c r="AJ48" s="718">
        <f t="shared" ref="AJ48" si="1008">AJ49-AI49</f>
        <v>602.40000000000873</v>
      </c>
      <c r="AK48" s="718">
        <f t="shared" ref="AK48" si="1009">AK49-AJ49</f>
        <v>673.19999999999709</v>
      </c>
      <c r="AL48" s="718">
        <f t="shared" ref="AL48" si="1010">AL49-AK49</f>
        <v>11643.300000000003</v>
      </c>
      <c r="AM48" s="718">
        <f t="shared" ref="AM48" si="1011">AM49-AL49</f>
        <v>3275.3999999999942</v>
      </c>
      <c r="AN48" s="718">
        <f t="shared" ref="AN48" si="1012">AN49-AM49</f>
        <v>18834.899999999994</v>
      </c>
      <c r="AO48" s="718">
        <f t="shared" ref="AO48" si="1013">AO49-AN49</f>
        <v>12834.900000000009</v>
      </c>
      <c r="AP48" s="718">
        <f t="shared" ref="AP48" si="1014">AP49-AO49</f>
        <v>0</v>
      </c>
      <c r="AQ48" s="718">
        <f t="shared" ref="AQ48" si="1015">AQ49-AP49</f>
        <v>0</v>
      </c>
      <c r="AR48" s="718">
        <f t="shared" ref="AR48" si="1016">AR49-AQ49</f>
        <v>7435.8000000000029</v>
      </c>
      <c r="AS48" s="718">
        <f t="shared" ref="AS48" si="1017">AS49-AR49</f>
        <v>642.60000000000582</v>
      </c>
      <c r="AT48" s="718">
        <f t="shared" ref="AT48" si="1018">AT49-AS49</f>
        <v>0</v>
      </c>
      <c r="AU48" s="718">
        <f t="shared" ref="AU48" si="1019">AU49-AT49</f>
        <v>0</v>
      </c>
      <c r="AV48" s="718">
        <f t="shared" ref="AV48" si="1020">AV49-AU49</f>
        <v>0</v>
      </c>
      <c r="AW48" s="718">
        <f t="shared" ref="AW48" si="1021">AW49-AV49</f>
        <v>0</v>
      </c>
      <c r="AX48" s="718">
        <f t="shared" ref="AX48" si="1022">AX49-AW49</f>
        <v>0</v>
      </c>
      <c r="AY48" s="718">
        <f t="shared" ref="AY48" si="1023">AY49-AX49</f>
        <v>0</v>
      </c>
      <c r="AZ48" s="718">
        <f t="shared" ref="AZ48" si="1024">AZ49-AY49</f>
        <v>0</v>
      </c>
      <c r="BA48" s="718">
        <f t="shared" ref="BA48" si="1025">BA49-AZ49</f>
        <v>0</v>
      </c>
      <c r="BB48" s="718">
        <f t="shared" ref="BB48" si="1026">BB49-BA49</f>
        <v>0</v>
      </c>
      <c r="BC48" s="718">
        <f t="shared" ref="BC48" si="1027">BC49-BB49</f>
        <v>0</v>
      </c>
      <c r="BD48" s="718">
        <f t="shared" ref="BD48" si="1028">BD49-BC49</f>
        <v>0</v>
      </c>
      <c r="BE48" s="718">
        <f t="shared" ref="BE48" si="1029">BE49-BD49</f>
        <v>0</v>
      </c>
      <c r="BF48" s="718">
        <f t="shared" ref="BF48" si="1030">BF49-BE49</f>
        <v>0</v>
      </c>
      <c r="BG48" s="718">
        <f t="shared" ref="BG48" si="1031">BG49-BF49</f>
        <v>0</v>
      </c>
      <c r="BH48" s="719"/>
    </row>
    <row r="49" spans="2:60">
      <c r="C49" s="700" t="s">
        <v>841</v>
      </c>
      <c r="D49" s="697">
        <v>135848.70000000001</v>
      </c>
      <c r="E49" s="19">
        <v>6706</v>
      </c>
      <c r="F49" s="698">
        <v>45362</v>
      </c>
      <c r="G49" s="698">
        <v>45553</v>
      </c>
      <c r="H49" s="700" t="s">
        <v>834</v>
      </c>
      <c r="I49" s="699"/>
      <c r="J49" s="699"/>
      <c r="K49" s="699"/>
      <c r="L49" s="699"/>
      <c r="M49" s="699"/>
      <c r="N49" s="699"/>
      <c r="O49" s="709"/>
      <c r="P49" s="699"/>
      <c r="Q49" s="699">
        <v>148.5</v>
      </c>
      <c r="R49" s="699">
        <v>931.5</v>
      </c>
      <c r="S49" s="699">
        <v>5431.5</v>
      </c>
      <c r="T49" s="699">
        <v>7033.32</v>
      </c>
      <c r="U49" s="699">
        <v>7444.53</v>
      </c>
      <c r="V49" s="699">
        <v>8814.7800000000007</v>
      </c>
      <c r="W49" s="699">
        <v>12502.08</v>
      </c>
      <c r="X49" s="699">
        <v>15765.3</v>
      </c>
      <c r="Y49" s="699">
        <v>18586.8</v>
      </c>
      <c r="Z49" s="699">
        <v>24046.799999999999</v>
      </c>
      <c r="AA49" s="699">
        <v>25786.799999999999</v>
      </c>
      <c r="AB49" s="699">
        <v>29367</v>
      </c>
      <c r="AC49" s="699">
        <v>38822.400000000001</v>
      </c>
      <c r="AD49" s="699">
        <v>48658.8</v>
      </c>
      <c r="AE49" s="699">
        <v>51832.800000000003</v>
      </c>
      <c r="AF49" s="699">
        <v>66718.8</v>
      </c>
      <c r="AG49" s="699">
        <v>72333</v>
      </c>
      <c r="AH49" s="699">
        <v>74696.399999999994</v>
      </c>
      <c r="AI49" s="699">
        <v>79906.2</v>
      </c>
      <c r="AJ49" s="699">
        <v>80508.600000000006</v>
      </c>
      <c r="AK49" s="699">
        <v>81181.8</v>
      </c>
      <c r="AL49" s="699">
        <v>92825.1</v>
      </c>
      <c r="AM49" s="699">
        <v>96100.5</v>
      </c>
      <c r="AN49" s="699">
        <v>114935.4</v>
      </c>
      <c r="AO49" s="699">
        <v>127770.3</v>
      </c>
      <c r="AP49" s="699">
        <v>127770.3</v>
      </c>
      <c r="AQ49" s="699">
        <v>127770.3</v>
      </c>
      <c r="AR49" s="699">
        <v>135206.1</v>
      </c>
      <c r="AS49" s="699">
        <v>135848.70000000001</v>
      </c>
      <c r="AT49" s="699">
        <v>135848.70000000001</v>
      </c>
      <c r="AU49" s="699">
        <v>135848.70000000001</v>
      </c>
      <c r="AV49" s="699">
        <v>135848.70000000001</v>
      </c>
      <c r="AW49" s="699">
        <v>135848.70000000001</v>
      </c>
      <c r="AX49" s="699">
        <v>135848.70000000001</v>
      </c>
      <c r="AY49" s="699">
        <v>135848.70000000001</v>
      </c>
      <c r="AZ49" s="699">
        <v>135848.70000000001</v>
      </c>
      <c r="BA49" s="699">
        <v>135848.70000000001</v>
      </c>
      <c r="BB49" s="699">
        <v>135848.70000000001</v>
      </c>
      <c r="BC49" s="699">
        <v>135848.70000000001</v>
      </c>
      <c r="BD49" s="699">
        <v>135848.70000000001</v>
      </c>
      <c r="BE49" s="699">
        <v>135848.70000000001</v>
      </c>
      <c r="BF49" s="699">
        <v>135848.70000000001</v>
      </c>
      <c r="BG49" s="699">
        <v>135848.70000000001</v>
      </c>
    </row>
    <row r="50" spans="2:60">
      <c r="B50" s="719"/>
      <c r="C50" s="720" t="s">
        <v>846</v>
      </c>
      <c r="D50" s="721">
        <v>1214151.3</v>
      </c>
      <c r="E50" s="719">
        <v>18995.169999999998</v>
      </c>
      <c r="F50" s="722">
        <v>45298</v>
      </c>
      <c r="G50" s="722">
        <v>45600</v>
      </c>
      <c r="H50" s="720" t="s">
        <v>832</v>
      </c>
      <c r="I50" s="718">
        <f>I51</f>
        <v>0</v>
      </c>
      <c r="J50" s="718">
        <f>J51-I51</f>
        <v>0</v>
      </c>
      <c r="K50" s="718">
        <f t="shared" ref="K50" si="1032">K51-J51</f>
        <v>2921.4</v>
      </c>
      <c r="L50" s="718">
        <f t="shared" ref="L50" si="1033">L51-K51</f>
        <v>17528.399999999998</v>
      </c>
      <c r="M50" s="718">
        <f t="shared" ref="M50" si="1034">M51-L51</f>
        <v>8764.2000000000007</v>
      </c>
      <c r="N50" s="718">
        <f t="shared" ref="N50" si="1035">N51-M51</f>
        <v>0</v>
      </c>
      <c r="O50" s="718">
        <f t="shared" ref="O50" si="1036">O51-N51</f>
        <v>0</v>
      </c>
      <c r="P50" s="718">
        <f t="shared" ref="P50" si="1037">P51-O51</f>
        <v>0</v>
      </c>
      <c r="Q50" s="718">
        <f t="shared" ref="Q50" si="1038">Q51-P51</f>
        <v>0</v>
      </c>
      <c r="R50" s="718">
        <f t="shared" ref="R50" si="1039">R51-Q51</f>
        <v>450</v>
      </c>
      <c r="S50" s="718">
        <f t="shared" ref="S50" si="1040">S51-R51</f>
        <v>1057.5</v>
      </c>
      <c r="T50" s="718">
        <f t="shared" ref="T50" si="1041">T51-S51</f>
        <v>4995</v>
      </c>
      <c r="U50" s="718">
        <f t="shared" ref="U50" si="1042">U51-T51</f>
        <v>6750</v>
      </c>
      <c r="V50" s="718">
        <f t="shared" ref="V50" si="1043">V51-U51</f>
        <v>1777.5</v>
      </c>
      <c r="W50" s="718">
        <f t="shared" ref="W50" si="1044">W51-V51</f>
        <v>1957.5</v>
      </c>
      <c r="X50" s="718">
        <f t="shared" ref="X50" si="1045">X51-W51</f>
        <v>751.5</v>
      </c>
      <c r="Y50" s="718">
        <f t="shared" ref="Y50" si="1046">Y51-X51</f>
        <v>668.69999999999709</v>
      </c>
      <c r="Z50" s="718">
        <f t="shared" ref="Z50" si="1047">Z51-Y51</f>
        <v>4608</v>
      </c>
      <c r="AA50" s="718">
        <f t="shared" ref="AA50" si="1048">AA51-Z51</f>
        <v>5832</v>
      </c>
      <c r="AB50" s="718">
        <f t="shared" ref="AB50" si="1049">AB51-AA51</f>
        <v>1053.510000000002</v>
      </c>
      <c r="AC50" s="718">
        <f t="shared" ref="AC50" si="1050">AC51-AB51</f>
        <v>4474.2900000000009</v>
      </c>
      <c r="AD50" s="718">
        <f t="shared" ref="AD50" si="1051">AD51-AC51</f>
        <v>12771</v>
      </c>
      <c r="AE50" s="718">
        <f t="shared" ref="AE50" si="1052">AE51-AD51</f>
        <v>51750</v>
      </c>
      <c r="AF50" s="718">
        <f t="shared" ref="AF50" si="1053">AF51-AE51</f>
        <v>135054</v>
      </c>
      <c r="AG50" s="718">
        <f t="shared" ref="AG50" si="1054">AG51-AF51</f>
        <v>53400</v>
      </c>
      <c r="AH50" s="718">
        <f t="shared" ref="AH50" si="1055">AH51-AG51</f>
        <v>89443.5</v>
      </c>
      <c r="AI50" s="718">
        <f t="shared" ref="AI50" si="1056">AI51-AH51</f>
        <v>120885</v>
      </c>
      <c r="AJ50" s="718">
        <f t="shared" ref="AJ50" si="1057">AJ51-AI51</f>
        <v>87022.5</v>
      </c>
      <c r="AK50" s="718">
        <f t="shared" ref="AK50" si="1058">AK51-AJ51</f>
        <v>31581</v>
      </c>
      <c r="AL50" s="718">
        <f t="shared" ref="AL50" si="1059">AL51-AK51</f>
        <v>11010</v>
      </c>
      <c r="AM50" s="718">
        <f t="shared" ref="AM50" si="1060">AM51-AL51</f>
        <v>1560</v>
      </c>
      <c r="AN50" s="718">
        <f t="shared" ref="AN50" si="1061">AN51-AM51</f>
        <v>14263.199999999953</v>
      </c>
      <c r="AO50" s="718">
        <f t="shared" ref="AO50" si="1062">AO51-AN51</f>
        <v>4296.6000000000931</v>
      </c>
      <c r="AP50" s="718">
        <f t="shared" ref="AP50" si="1063">AP51-AO51</f>
        <v>0</v>
      </c>
      <c r="AQ50" s="718">
        <f t="shared" ref="AQ50" si="1064">AQ51-AP51</f>
        <v>6196.5</v>
      </c>
      <c r="AR50" s="718">
        <f t="shared" ref="AR50" si="1065">AR51-AQ51</f>
        <v>9193.5</v>
      </c>
      <c r="AS50" s="718">
        <f t="shared" ref="AS50" si="1066">AS51-AR51</f>
        <v>7128</v>
      </c>
      <c r="AT50" s="718">
        <f t="shared" ref="AT50" si="1067">AT51-AS51</f>
        <v>23616</v>
      </c>
      <c r="AU50" s="718">
        <f t="shared" ref="AU50" si="1068">AU51-AT51</f>
        <v>152660</v>
      </c>
      <c r="AV50" s="718">
        <f t="shared" ref="AV50" si="1069">AV51-AU51</f>
        <v>117300</v>
      </c>
      <c r="AW50" s="718">
        <f t="shared" ref="AW50" si="1070">AW51-AV51</f>
        <v>124464</v>
      </c>
      <c r="AX50" s="718">
        <f t="shared" ref="AX50" si="1071">AX51-AW51</f>
        <v>91918</v>
      </c>
      <c r="AY50" s="718">
        <f t="shared" ref="AY50" si="1072">AY51-AX51</f>
        <v>5049</v>
      </c>
      <c r="AZ50" s="718">
        <f t="shared" ref="AZ50" si="1073">AZ51-AY51</f>
        <v>0</v>
      </c>
      <c r="BA50" s="718">
        <f t="shared" ref="BA50" si="1074">BA51-AZ51</f>
        <v>0</v>
      </c>
      <c r="BB50" s="718">
        <f t="shared" ref="BB50" si="1075">BB51-BA51</f>
        <v>0</v>
      </c>
      <c r="BC50" s="718">
        <f t="shared" ref="BC50" si="1076">BC51-BB51</f>
        <v>0</v>
      </c>
      <c r="BD50" s="718">
        <f t="shared" ref="BD50" si="1077">BD51-BC51</f>
        <v>0</v>
      </c>
      <c r="BE50" s="718">
        <f t="shared" ref="BE50" si="1078">BE51-BD51</f>
        <v>0</v>
      </c>
      <c r="BF50" s="718">
        <f t="shared" ref="BF50" si="1079">BF51-BE51</f>
        <v>0</v>
      </c>
      <c r="BG50" s="718">
        <f t="shared" ref="BG50" si="1080">BG51-BF51</f>
        <v>0</v>
      </c>
      <c r="BH50" s="719"/>
    </row>
    <row r="51" spans="2:60">
      <c r="C51" s="700" t="s">
        <v>846</v>
      </c>
      <c r="D51" s="697">
        <v>1214151.3</v>
      </c>
      <c r="E51" s="19">
        <v>18995.169999999998</v>
      </c>
      <c r="F51" s="698">
        <v>45298</v>
      </c>
      <c r="G51" s="698">
        <v>45600</v>
      </c>
      <c r="H51" s="700" t="s">
        <v>834</v>
      </c>
      <c r="I51" s="699"/>
      <c r="J51" s="699"/>
      <c r="K51" s="699">
        <v>2921.4</v>
      </c>
      <c r="L51" s="699">
        <v>20449.8</v>
      </c>
      <c r="M51" s="699">
        <v>29214</v>
      </c>
      <c r="N51" s="699">
        <v>29214</v>
      </c>
      <c r="O51" s="709">
        <v>29214</v>
      </c>
      <c r="P51" s="699">
        <v>29214</v>
      </c>
      <c r="Q51" s="699">
        <v>29214</v>
      </c>
      <c r="R51" s="699">
        <v>29664</v>
      </c>
      <c r="S51" s="699">
        <v>30721.5</v>
      </c>
      <c r="T51" s="699">
        <v>35716.5</v>
      </c>
      <c r="U51" s="699">
        <v>42466.5</v>
      </c>
      <c r="V51" s="699">
        <v>44244</v>
      </c>
      <c r="W51" s="699">
        <v>46201.5</v>
      </c>
      <c r="X51" s="699">
        <v>46953</v>
      </c>
      <c r="Y51" s="699">
        <v>47621.7</v>
      </c>
      <c r="Z51" s="699">
        <v>52229.7</v>
      </c>
      <c r="AA51" s="699">
        <v>58061.7</v>
      </c>
      <c r="AB51" s="699">
        <v>59115.21</v>
      </c>
      <c r="AC51" s="699">
        <v>63589.5</v>
      </c>
      <c r="AD51" s="699">
        <v>76360.5</v>
      </c>
      <c r="AE51" s="699">
        <v>128110.5</v>
      </c>
      <c r="AF51" s="699">
        <v>263164.5</v>
      </c>
      <c r="AG51" s="699">
        <v>316564.5</v>
      </c>
      <c r="AH51" s="699">
        <v>406008</v>
      </c>
      <c r="AI51" s="699">
        <v>526893</v>
      </c>
      <c r="AJ51" s="699">
        <v>613915.5</v>
      </c>
      <c r="AK51" s="699">
        <v>645496.5</v>
      </c>
      <c r="AL51" s="699">
        <v>656506.5</v>
      </c>
      <c r="AM51" s="699">
        <v>658066.5</v>
      </c>
      <c r="AN51" s="699">
        <v>672329.7</v>
      </c>
      <c r="AO51" s="699">
        <v>676626.3</v>
      </c>
      <c r="AP51" s="699">
        <v>676626.3</v>
      </c>
      <c r="AQ51" s="699">
        <v>682822.8</v>
      </c>
      <c r="AR51" s="699">
        <v>692016.3</v>
      </c>
      <c r="AS51" s="699">
        <v>699144.3</v>
      </c>
      <c r="AT51" s="699">
        <v>722760.3</v>
      </c>
      <c r="AU51" s="699">
        <v>875420.3</v>
      </c>
      <c r="AV51" s="699">
        <v>992720.3</v>
      </c>
      <c r="AW51" s="699">
        <v>1117184.3</v>
      </c>
      <c r="AX51" s="699">
        <v>1209102.3</v>
      </c>
      <c r="AY51" s="699">
        <v>1214151.3</v>
      </c>
      <c r="AZ51" s="699">
        <v>1214151.3</v>
      </c>
      <c r="BA51" s="699">
        <v>1214151.3</v>
      </c>
      <c r="BB51" s="699">
        <v>1214151.3</v>
      </c>
      <c r="BC51" s="699">
        <v>1214151.3</v>
      </c>
      <c r="BD51" s="699">
        <v>1214151.3</v>
      </c>
      <c r="BE51" s="699">
        <v>1214151.3</v>
      </c>
      <c r="BF51" s="699">
        <v>1214151.3</v>
      </c>
      <c r="BG51" s="699">
        <v>1214151.3</v>
      </c>
    </row>
    <row r="52" spans="2:60">
      <c r="B52" s="719"/>
      <c r="C52" s="720" t="s">
        <v>839</v>
      </c>
      <c r="D52" s="721">
        <v>29214</v>
      </c>
      <c r="E52" s="719">
        <v>220.84</v>
      </c>
      <c r="F52" s="722">
        <v>45298</v>
      </c>
      <c r="G52" s="722">
        <v>45362</v>
      </c>
      <c r="H52" s="720" t="s">
        <v>832</v>
      </c>
      <c r="I52" s="718">
        <f>I53</f>
        <v>0</v>
      </c>
      <c r="J52" s="718">
        <f>J53-I53</f>
        <v>0</v>
      </c>
      <c r="K52" s="718">
        <f t="shared" ref="K52" si="1081">K53-J53</f>
        <v>2921.4</v>
      </c>
      <c r="L52" s="718">
        <f t="shared" ref="L52" si="1082">L53-K53</f>
        <v>17528.399999999998</v>
      </c>
      <c r="M52" s="718">
        <f t="shared" ref="M52" si="1083">M53-L53</f>
        <v>8764.2000000000007</v>
      </c>
      <c r="N52" s="718">
        <f t="shared" ref="N52" si="1084">N53-M53</f>
        <v>0</v>
      </c>
      <c r="O52" s="718">
        <f t="shared" ref="O52" si="1085">O53-N53</f>
        <v>0</v>
      </c>
      <c r="P52" s="718">
        <f t="shared" ref="P52" si="1086">P53-O53</f>
        <v>0</v>
      </c>
      <c r="Q52" s="718">
        <f t="shared" ref="Q52" si="1087">Q53-P53</f>
        <v>0</v>
      </c>
      <c r="R52" s="718">
        <f t="shared" ref="R52" si="1088">R53-Q53</f>
        <v>0</v>
      </c>
      <c r="S52" s="718">
        <f t="shared" ref="S52" si="1089">S53-R53</f>
        <v>0</v>
      </c>
      <c r="T52" s="718">
        <f t="shared" ref="T52" si="1090">T53-S53</f>
        <v>0</v>
      </c>
      <c r="U52" s="718">
        <f t="shared" ref="U52" si="1091">U53-T53</f>
        <v>0</v>
      </c>
      <c r="V52" s="718">
        <f t="shared" ref="V52" si="1092">V53-U53</f>
        <v>0</v>
      </c>
      <c r="W52" s="718">
        <f t="shared" ref="W52" si="1093">W53-V53</f>
        <v>0</v>
      </c>
      <c r="X52" s="718">
        <f t="shared" ref="X52" si="1094">X53-W53</f>
        <v>0</v>
      </c>
      <c r="Y52" s="718">
        <f t="shared" ref="Y52" si="1095">Y53-X53</f>
        <v>0</v>
      </c>
      <c r="Z52" s="718">
        <f t="shared" ref="Z52" si="1096">Z53-Y53</f>
        <v>0</v>
      </c>
      <c r="AA52" s="718">
        <f t="shared" ref="AA52" si="1097">AA53-Z53</f>
        <v>0</v>
      </c>
      <c r="AB52" s="718">
        <f t="shared" ref="AB52" si="1098">AB53-AA53</f>
        <v>0</v>
      </c>
      <c r="AC52" s="718">
        <f t="shared" ref="AC52" si="1099">AC53-AB53</f>
        <v>0</v>
      </c>
      <c r="AD52" s="718">
        <f t="shared" ref="AD52" si="1100">AD53-AC53</f>
        <v>0</v>
      </c>
      <c r="AE52" s="718">
        <f t="shared" ref="AE52" si="1101">AE53-AD53</f>
        <v>0</v>
      </c>
      <c r="AF52" s="718">
        <f t="shared" ref="AF52" si="1102">AF53-AE53</f>
        <v>0</v>
      </c>
      <c r="AG52" s="718">
        <f t="shared" ref="AG52" si="1103">AG53-AF53</f>
        <v>0</v>
      </c>
      <c r="AH52" s="718">
        <f t="shared" ref="AH52" si="1104">AH53-AG53</f>
        <v>0</v>
      </c>
      <c r="AI52" s="718">
        <f t="shared" ref="AI52" si="1105">AI53-AH53</f>
        <v>0</v>
      </c>
      <c r="AJ52" s="718">
        <f t="shared" ref="AJ52" si="1106">AJ53-AI53</f>
        <v>0</v>
      </c>
      <c r="AK52" s="718">
        <f t="shared" ref="AK52" si="1107">AK53-AJ53</f>
        <v>0</v>
      </c>
      <c r="AL52" s="718">
        <f t="shared" ref="AL52" si="1108">AL53-AK53</f>
        <v>0</v>
      </c>
      <c r="AM52" s="718">
        <f t="shared" ref="AM52" si="1109">AM53-AL53</f>
        <v>0</v>
      </c>
      <c r="AN52" s="718">
        <f t="shared" ref="AN52" si="1110">AN53-AM53</f>
        <v>0</v>
      </c>
      <c r="AO52" s="718">
        <f t="shared" ref="AO52" si="1111">AO53-AN53</f>
        <v>0</v>
      </c>
      <c r="AP52" s="718">
        <f t="shared" ref="AP52" si="1112">AP53-AO53</f>
        <v>0</v>
      </c>
      <c r="AQ52" s="718">
        <f t="shared" ref="AQ52" si="1113">AQ53-AP53</f>
        <v>0</v>
      </c>
      <c r="AR52" s="718">
        <f t="shared" ref="AR52" si="1114">AR53-AQ53</f>
        <v>0</v>
      </c>
      <c r="AS52" s="718">
        <f t="shared" ref="AS52" si="1115">AS53-AR53</f>
        <v>0</v>
      </c>
      <c r="AT52" s="718">
        <f t="shared" ref="AT52" si="1116">AT53-AS53</f>
        <v>0</v>
      </c>
      <c r="AU52" s="718">
        <f t="shared" ref="AU52" si="1117">AU53-AT53</f>
        <v>0</v>
      </c>
      <c r="AV52" s="718">
        <f t="shared" ref="AV52" si="1118">AV53-AU53</f>
        <v>0</v>
      </c>
      <c r="AW52" s="718">
        <f t="shared" ref="AW52" si="1119">AW53-AV53</f>
        <v>0</v>
      </c>
      <c r="AX52" s="718">
        <f t="shared" ref="AX52" si="1120">AX53-AW53</f>
        <v>0</v>
      </c>
      <c r="AY52" s="718">
        <f t="shared" ref="AY52" si="1121">AY53-AX53</f>
        <v>0</v>
      </c>
      <c r="AZ52" s="718">
        <f t="shared" ref="AZ52" si="1122">AZ53-AY53</f>
        <v>0</v>
      </c>
      <c r="BA52" s="718">
        <f t="shared" ref="BA52" si="1123">BA53-AZ53</f>
        <v>0</v>
      </c>
      <c r="BB52" s="718">
        <f t="shared" ref="BB52" si="1124">BB53-BA53</f>
        <v>0</v>
      </c>
      <c r="BC52" s="718">
        <f t="shared" ref="BC52" si="1125">BC53-BB53</f>
        <v>0</v>
      </c>
      <c r="BD52" s="718">
        <f t="shared" ref="BD52" si="1126">BD53-BC53</f>
        <v>0</v>
      </c>
      <c r="BE52" s="718">
        <f t="shared" ref="BE52" si="1127">BE53-BD53</f>
        <v>0</v>
      </c>
      <c r="BF52" s="718">
        <f t="shared" ref="BF52" si="1128">BF53-BE53</f>
        <v>0</v>
      </c>
      <c r="BG52" s="718">
        <f t="shared" ref="BG52" si="1129">BG53-BF53</f>
        <v>0</v>
      </c>
      <c r="BH52" s="719"/>
    </row>
    <row r="53" spans="2:60">
      <c r="C53" s="700" t="s">
        <v>839</v>
      </c>
      <c r="D53" s="697">
        <v>29214</v>
      </c>
      <c r="E53" s="19">
        <v>220.84</v>
      </c>
      <c r="F53" s="698">
        <v>45298</v>
      </c>
      <c r="G53" s="698">
        <v>45362</v>
      </c>
      <c r="H53" s="700" t="s">
        <v>834</v>
      </c>
      <c r="I53" s="699"/>
      <c r="J53" s="699"/>
      <c r="K53" s="699">
        <v>2921.4</v>
      </c>
      <c r="L53" s="699">
        <v>20449.8</v>
      </c>
      <c r="M53" s="699">
        <v>29214</v>
      </c>
      <c r="N53" s="699">
        <v>29214</v>
      </c>
      <c r="O53" s="709">
        <v>29214</v>
      </c>
      <c r="P53" s="699">
        <v>29214</v>
      </c>
      <c r="Q53" s="699">
        <v>29214</v>
      </c>
      <c r="R53" s="699">
        <v>29214</v>
      </c>
      <c r="S53" s="699">
        <v>29214</v>
      </c>
      <c r="T53" s="699">
        <v>29214</v>
      </c>
      <c r="U53" s="699">
        <v>29214</v>
      </c>
      <c r="V53" s="699">
        <v>29214</v>
      </c>
      <c r="W53" s="699">
        <v>29214</v>
      </c>
      <c r="X53" s="699">
        <v>29214</v>
      </c>
      <c r="Y53" s="699">
        <v>29214</v>
      </c>
      <c r="Z53" s="699">
        <v>29214</v>
      </c>
      <c r="AA53" s="699">
        <v>29214</v>
      </c>
      <c r="AB53" s="699">
        <v>29214</v>
      </c>
      <c r="AC53" s="699">
        <v>29214</v>
      </c>
      <c r="AD53" s="699">
        <v>29214</v>
      </c>
      <c r="AE53" s="699">
        <v>29214</v>
      </c>
      <c r="AF53" s="699">
        <v>29214</v>
      </c>
      <c r="AG53" s="699">
        <v>29214</v>
      </c>
      <c r="AH53" s="699">
        <v>29214</v>
      </c>
      <c r="AI53" s="699">
        <v>29214</v>
      </c>
      <c r="AJ53" s="699">
        <v>29214</v>
      </c>
      <c r="AK53" s="699">
        <v>29214</v>
      </c>
      <c r="AL53" s="699">
        <v>29214</v>
      </c>
      <c r="AM53" s="699">
        <v>29214</v>
      </c>
      <c r="AN53" s="699">
        <v>29214</v>
      </c>
      <c r="AO53" s="699">
        <v>29214</v>
      </c>
      <c r="AP53" s="699">
        <v>29214</v>
      </c>
      <c r="AQ53" s="699">
        <v>29214</v>
      </c>
      <c r="AR53" s="699">
        <v>29214</v>
      </c>
      <c r="AS53" s="699">
        <v>29214</v>
      </c>
      <c r="AT53" s="699">
        <v>29214</v>
      </c>
      <c r="AU53" s="699">
        <v>29214</v>
      </c>
      <c r="AV53" s="699">
        <v>29214</v>
      </c>
      <c r="AW53" s="699">
        <v>29214</v>
      </c>
      <c r="AX53" s="699">
        <v>29214</v>
      </c>
      <c r="AY53" s="699">
        <v>29214</v>
      </c>
      <c r="AZ53" s="699">
        <v>29214</v>
      </c>
      <c r="BA53" s="699">
        <v>29214</v>
      </c>
      <c r="BB53" s="699">
        <v>29214</v>
      </c>
      <c r="BC53" s="699">
        <v>29214</v>
      </c>
      <c r="BD53" s="699">
        <v>29214</v>
      </c>
      <c r="BE53" s="699">
        <v>29214</v>
      </c>
      <c r="BF53" s="699">
        <v>29214</v>
      </c>
      <c r="BG53" s="699">
        <v>29214</v>
      </c>
    </row>
    <row r="54" spans="2:60">
      <c r="B54" s="719"/>
      <c r="C54" s="720" t="s">
        <v>840</v>
      </c>
      <c r="D54" s="721">
        <v>262926</v>
      </c>
      <c r="E54" s="719">
        <v>2197.34</v>
      </c>
      <c r="F54" s="722">
        <v>45333</v>
      </c>
      <c r="G54" s="722">
        <v>45572</v>
      </c>
      <c r="H54" s="720" t="s">
        <v>832</v>
      </c>
      <c r="I54" s="718">
        <f>I55</f>
        <v>0</v>
      </c>
      <c r="J54" s="718">
        <f>J55-I55</f>
        <v>0</v>
      </c>
      <c r="K54" s="718">
        <f t="shared" ref="K54" si="1130">K55-J55</f>
        <v>0</v>
      </c>
      <c r="L54" s="718">
        <f t="shared" ref="L54" si="1131">L55-K55</f>
        <v>0</v>
      </c>
      <c r="M54" s="718">
        <f t="shared" ref="M54" si="1132">M55-L55</f>
        <v>0</v>
      </c>
      <c r="N54" s="718">
        <f t="shared" ref="N54" si="1133">N55-M55</f>
        <v>0</v>
      </c>
      <c r="O54" s="718">
        <f t="shared" ref="O54" si="1134">O55-N55</f>
        <v>0</v>
      </c>
      <c r="P54" s="718">
        <f t="shared" ref="P54" si="1135">P55-O55</f>
        <v>0</v>
      </c>
      <c r="Q54" s="718">
        <f t="shared" ref="Q54" si="1136">Q55-P55</f>
        <v>0</v>
      </c>
      <c r="R54" s="718">
        <f t="shared" ref="R54" si="1137">R55-Q55</f>
        <v>0</v>
      </c>
      <c r="S54" s="718">
        <f t="shared" ref="S54" si="1138">S55-R55</f>
        <v>0</v>
      </c>
      <c r="T54" s="718">
        <f t="shared" ref="T54" si="1139">T55-S55</f>
        <v>0</v>
      </c>
      <c r="U54" s="718">
        <f t="shared" ref="U54" si="1140">U55-T55</f>
        <v>0</v>
      </c>
      <c r="V54" s="718">
        <f t="shared" ref="V54" si="1141">V55-U55</f>
        <v>0</v>
      </c>
      <c r="W54" s="718">
        <f t="shared" ref="W54" si="1142">W55-V55</f>
        <v>0</v>
      </c>
      <c r="X54" s="718">
        <f t="shared" ref="X54" si="1143">X55-W55</f>
        <v>0</v>
      </c>
      <c r="Y54" s="718">
        <f t="shared" ref="Y54" si="1144">Y55-X55</f>
        <v>0</v>
      </c>
      <c r="Z54" s="718">
        <f t="shared" ref="Z54" si="1145">Z55-Y55</f>
        <v>0</v>
      </c>
      <c r="AA54" s="718">
        <f t="shared" ref="AA54" si="1146">AA55-Z55</f>
        <v>0</v>
      </c>
      <c r="AB54" s="718">
        <f t="shared" ref="AB54" si="1147">AB55-AA55</f>
        <v>0</v>
      </c>
      <c r="AC54" s="718">
        <f t="shared" ref="AC54" si="1148">AC55-AB55</f>
        <v>0</v>
      </c>
      <c r="AD54" s="718">
        <f t="shared" ref="AD54" si="1149">AD55-AC55</f>
        <v>0</v>
      </c>
      <c r="AE54" s="718">
        <f t="shared" ref="AE54" si="1150">AE55-AD55</f>
        <v>45522</v>
      </c>
      <c r="AF54" s="718">
        <f t="shared" ref="AF54" si="1151">AF55-AE55</f>
        <v>91044</v>
      </c>
      <c r="AG54" s="718">
        <f t="shared" ref="AG54" si="1152">AG55-AF55</f>
        <v>0</v>
      </c>
      <c r="AH54" s="718">
        <f t="shared" ref="AH54" si="1153">AH55-AG55</f>
        <v>0</v>
      </c>
      <c r="AI54" s="718">
        <f t="shared" ref="AI54" si="1154">AI55-AH55</f>
        <v>0</v>
      </c>
      <c r="AJ54" s="718">
        <f t="shared" ref="AJ54" si="1155">AJ55-AI55</f>
        <v>0</v>
      </c>
      <c r="AK54" s="718">
        <f t="shared" ref="AK54" si="1156">AK55-AJ55</f>
        <v>0</v>
      </c>
      <c r="AL54" s="718">
        <f t="shared" ref="AL54" si="1157">AL55-AK55</f>
        <v>0</v>
      </c>
      <c r="AM54" s="718">
        <f t="shared" ref="AM54" si="1158">AM55-AL55</f>
        <v>0</v>
      </c>
      <c r="AN54" s="718">
        <f t="shared" ref="AN54" si="1159">AN55-AM55</f>
        <v>0</v>
      </c>
      <c r="AO54" s="718">
        <f t="shared" ref="AO54" si="1160">AO55-AN55</f>
        <v>0</v>
      </c>
      <c r="AP54" s="718">
        <f t="shared" ref="AP54" si="1161">AP55-AO55</f>
        <v>0</v>
      </c>
      <c r="AQ54" s="718">
        <f t="shared" ref="AQ54" si="1162">AQ55-AP55</f>
        <v>0</v>
      </c>
      <c r="AR54" s="718">
        <f t="shared" ref="AR54" si="1163">AR55-AQ55</f>
        <v>0</v>
      </c>
      <c r="AS54" s="718">
        <f t="shared" ref="AS54" si="1164">AS55-AR55</f>
        <v>0</v>
      </c>
      <c r="AT54" s="718">
        <f t="shared" ref="AT54" si="1165">AT55-AS55</f>
        <v>0</v>
      </c>
      <c r="AU54" s="718">
        <f t="shared" ref="AU54" si="1166">AU55-AT55</f>
        <v>126360</v>
      </c>
      <c r="AV54" s="718">
        <f t="shared" ref="AV54" si="1167">AV55-AU55</f>
        <v>0</v>
      </c>
      <c r="AW54" s="718">
        <f t="shared" ref="AW54" si="1168">AW55-AV55</f>
        <v>0</v>
      </c>
      <c r="AX54" s="718">
        <f t="shared" ref="AX54" si="1169">AX55-AW55</f>
        <v>0</v>
      </c>
      <c r="AY54" s="718">
        <f t="shared" ref="AY54" si="1170">AY55-AX55</f>
        <v>0</v>
      </c>
      <c r="AZ54" s="718">
        <f t="shared" ref="AZ54" si="1171">AZ55-AY55</f>
        <v>0</v>
      </c>
      <c r="BA54" s="718">
        <f t="shared" ref="BA54" si="1172">BA55-AZ55</f>
        <v>0</v>
      </c>
      <c r="BB54" s="718">
        <f t="shared" ref="BB54" si="1173">BB55-BA55</f>
        <v>0</v>
      </c>
      <c r="BC54" s="718">
        <f t="shared" ref="BC54" si="1174">BC55-BB55</f>
        <v>0</v>
      </c>
      <c r="BD54" s="718">
        <f t="shared" ref="BD54" si="1175">BD55-BC55</f>
        <v>0</v>
      </c>
      <c r="BE54" s="718">
        <f t="shared" ref="BE54" si="1176">BE55-BD55</f>
        <v>0</v>
      </c>
      <c r="BF54" s="718">
        <f t="shared" ref="BF54" si="1177">BF55-BE55</f>
        <v>0</v>
      </c>
      <c r="BG54" s="718">
        <f t="shared" ref="BG54" si="1178">BG55-BF55</f>
        <v>0</v>
      </c>
      <c r="BH54" s="719"/>
    </row>
    <row r="55" spans="2:60">
      <c r="C55" s="700" t="s">
        <v>840</v>
      </c>
      <c r="D55" s="697">
        <v>262926</v>
      </c>
      <c r="E55" s="19">
        <v>2197.34</v>
      </c>
      <c r="F55" s="698">
        <v>45333</v>
      </c>
      <c r="G55" s="698">
        <v>45572</v>
      </c>
      <c r="H55" s="700" t="s">
        <v>834</v>
      </c>
      <c r="I55" s="699"/>
      <c r="J55" s="699"/>
      <c r="K55" s="699"/>
      <c r="L55" s="699"/>
      <c r="M55" s="699"/>
      <c r="N55" s="699"/>
      <c r="O55" s="709"/>
      <c r="P55" s="699"/>
      <c r="Q55" s="699"/>
      <c r="R55" s="699"/>
      <c r="S55" s="699"/>
      <c r="T55" s="699"/>
      <c r="U55" s="699"/>
      <c r="V55" s="699"/>
      <c r="W55" s="699"/>
      <c r="X55" s="699"/>
      <c r="Y55" s="699"/>
      <c r="Z55" s="699"/>
      <c r="AA55" s="699"/>
      <c r="AB55" s="699"/>
      <c r="AC55" s="699"/>
      <c r="AD55" s="699"/>
      <c r="AE55" s="699">
        <v>45522</v>
      </c>
      <c r="AF55" s="699">
        <v>136566</v>
      </c>
      <c r="AG55" s="699">
        <v>136566</v>
      </c>
      <c r="AH55" s="699">
        <v>136566</v>
      </c>
      <c r="AI55" s="699">
        <v>136566</v>
      </c>
      <c r="AJ55" s="699">
        <v>136566</v>
      </c>
      <c r="AK55" s="699">
        <v>136566</v>
      </c>
      <c r="AL55" s="699">
        <v>136566</v>
      </c>
      <c r="AM55" s="699">
        <v>136566</v>
      </c>
      <c r="AN55" s="699">
        <v>136566</v>
      </c>
      <c r="AO55" s="699">
        <v>136566</v>
      </c>
      <c r="AP55" s="699">
        <v>136566</v>
      </c>
      <c r="AQ55" s="699">
        <v>136566</v>
      </c>
      <c r="AR55" s="699">
        <v>136566</v>
      </c>
      <c r="AS55" s="699">
        <v>136566</v>
      </c>
      <c r="AT55" s="699">
        <v>136566</v>
      </c>
      <c r="AU55" s="699">
        <v>262926</v>
      </c>
      <c r="AV55" s="699">
        <v>262926</v>
      </c>
      <c r="AW55" s="699">
        <v>262926</v>
      </c>
      <c r="AX55" s="699">
        <v>262926</v>
      </c>
      <c r="AY55" s="699">
        <v>262926</v>
      </c>
      <c r="AZ55" s="699">
        <v>262926</v>
      </c>
      <c r="BA55" s="699">
        <v>262926</v>
      </c>
      <c r="BB55" s="699">
        <v>262926</v>
      </c>
      <c r="BC55" s="699">
        <v>262926</v>
      </c>
      <c r="BD55" s="699">
        <v>262926</v>
      </c>
      <c r="BE55" s="699">
        <v>262926</v>
      </c>
      <c r="BF55" s="699">
        <v>262926</v>
      </c>
      <c r="BG55" s="699">
        <v>262926</v>
      </c>
    </row>
    <row r="56" spans="2:60">
      <c r="B56" s="719"/>
      <c r="C56" s="720" t="s">
        <v>841</v>
      </c>
      <c r="D56" s="721">
        <v>922011.3</v>
      </c>
      <c r="E56" s="719">
        <v>16577</v>
      </c>
      <c r="F56" s="722">
        <v>45369</v>
      </c>
      <c r="G56" s="722">
        <v>45600</v>
      </c>
      <c r="H56" s="720" t="s">
        <v>832</v>
      </c>
      <c r="I56" s="718">
        <f>I57</f>
        <v>0</v>
      </c>
      <c r="J56" s="718">
        <f>J57-I57</f>
        <v>0</v>
      </c>
      <c r="K56" s="718">
        <f t="shared" ref="K56" si="1179">K57-J57</f>
        <v>0</v>
      </c>
      <c r="L56" s="718">
        <f t="shared" ref="L56" si="1180">L57-K57</f>
        <v>0</v>
      </c>
      <c r="M56" s="718">
        <f t="shared" ref="M56" si="1181">M57-L57</f>
        <v>0</v>
      </c>
      <c r="N56" s="718">
        <f t="shared" ref="N56" si="1182">N57-M57</f>
        <v>0</v>
      </c>
      <c r="O56" s="718">
        <f t="shared" ref="O56" si="1183">O57-N57</f>
        <v>0</v>
      </c>
      <c r="P56" s="718">
        <f t="shared" ref="P56" si="1184">P57-O57</f>
        <v>0</v>
      </c>
      <c r="Q56" s="718">
        <f t="shared" ref="Q56" si="1185">Q57-P57</f>
        <v>0</v>
      </c>
      <c r="R56" s="718">
        <f t="shared" ref="R56" si="1186">R57-Q57</f>
        <v>450</v>
      </c>
      <c r="S56" s="718">
        <f t="shared" ref="S56" si="1187">S57-R57</f>
        <v>1057.5</v>
      </c>
      <c r="T56" s="718">
        <f t="shared" ref="T56" si="1188">T57-S57</f>
        <v>4995</v>
      </c>
      <c r="U56" s="718">
        <f t="shared" ref="U56" si="1189">U57-T57</f>
        <v>6750</v>
      </c>
      <c r="V56" s="718">
        <f t="shared" ref="V56" si="1190">V57-U57</f>
        <v>1777.5</v>
      </c>
      <c r="W56" s="718">
        <f t="shared" ref="W56" si="1191">W57-V57</f>
        <v>1957.5</v>
      </c>
      <c r="X56" s="718">
        <f t="shared" ref="X56" si="1192">X57-W57</f>
        <v>751.5</v>
      </c>
      <c r="Y56" s="718">
        <f t="shared" ref="Y56" si="1193">Y57-X57</f>
        <v>668.70000000000073</v>
      </c>
      <c r="Z56" s="718">
        <f t="shared" ref="Z56" si="1194">Z57-Y57</f>
        <v>4608</v>
      </c>
      <c r="AA56" s="718">
        <f t="shared" ref="AA56" si="1195">AA57-Z57</f>
        <v>5832</v>
      </c>
      <c r="AB56" s="718">
        <f t="shared" ref="AB56" si="1196">AB57-AA57</f>
        <v>1053.5099999999984</v>
      </c>
      <c r="AC56" s="718">
        <f t="shared" ref="AC56" si="1197">AC57-AB57</f>
        <v>4474.2900000000009</v>
      </c>
      <c r="AD56" s="718">
        <f t="shared" ref="AD56" si="1198">AD57-AC57</f>
        <v>12771</v>
      </c>
      <c r="AE56" s="718">
        <f t="shared" ref="AE56" si="1199">AE57-AD57</f>
        <v>6228</v>
      </c>
      <c r="AF56" s="718">
        <f t="shared" ref="AF56" si="1200">AF57-AE57</f>
        <v>44010</v>
      </c>
      <c r="AG56" s="718">
        <f t="shared" ref="AG56" si="1201">AG57-AF57</f>
        <v>53400</v>
      </c>
      <c r="AH56" s="718">
        <f t="shared" ref="AH56" si="1202">AH57-AG57</f>
        <v>89443.5</v>
      </c>
      <c r="AI56" s="718">
        <f t="shared" ref="AI56" si="1203">AI57-AH57</f>
        <v>120885</v>
      </c>
      <c r="AJ56" s="718">
        <f t="shared" ref="AJ56" si="1204">AJ57-AI57</f>
        <v>87022.5</v>
      </c>
      <c r="AK56" s="718">
        <f t="shared" ref="AK56" si="1205">AK57-AJ57</f>
        <v>31581</v>
      </c>
      <c r="AL56" s="718">
        <f t="shared" ref="AL56" si="1206">AL57-AK57</f>
        <v>11010</v>
      </c>
      <c r="AM56" s="718">
        <f t="shared" ref="AM56" si="1207">AM57-AL57</f>
        <v>1560</v>
      </c>
      <c r="AN56" s="718">
        <f t="shared" ref="AN56" si="1208">AN57-AM57</f>
        <v>14263.200000000012</v>
      </c>
      <c r="AO56" s="718">
        <f t="shared" ref="AO56" si="1209">AO57-AN57</f>
        <v>4296.5999999999767</v>
      </c>
      <c r="AP56" s="718">
        <f t="shared" ref="AP56" si="1210">AP57-AO57</f>
        <v>0</v>
      </c>
      <c r="AQ56" s="718">
        <f t="shared" ref="AQ56" si="1211">AQ57-AP57</f>
        <v>6196.5</v>
      </c>
      <c r="AR56" s="718">
        <f t="shared" ref="AR56" si="1212">AR57-AQ57</f>
        <v>9193.5000000000582</v>
      </c>
      <c r="AS56" s="718">
        <f t="shared" ref="AS56" si="1213">AS57-AR57</f>
        <v>7128</v>
      </c>
      <c r="AT56" s="718">
        <f t="shared" ref="AT56" si="1214">AT57-AS57</f>
        <v>23616</v>
      </c>
      <c r="AU56" s="718">
        <f t="shared" ref="AU56" si="1215">AU57-AT57</f>
        <v>26300</v>
      </c>
      <c r="AV56" s="718">
        <f t="shared" ref="AV56" si="1216">AV57-AU57</f>
        <v>117300</v>
      </c>
      <c r="AW56" s="718">
        <f t="shared" ref="AW56" si="1217">AW57-AV57</f>
        <v>124464</v>
      </c>
      <c r="AX56" s="718">
        <f t="shared" ref="AX56" si="1218">AX57-AW57</f>
        <v>91918</v>
      </c>
      <c r="AY56" s="718">
        <f t="shared" ref="AY56" si="1219">AY57-AX57</f>
        <v>5049</v>
      </c>
      <c r="AZ56" s="718">
        <f t="shared" ref="AZ56" si="1220">AZ57-AY57</f>
        <v>0</v>
      </c>
      <c r="BA56" s="718">
        <f t="shared" ref="BA56" si="1221">BA57-AZ57</f>
        <v>0</v>
      </c>
      <c r="BB56" s="718">
        <f t="shared" ref="BB56" si="1222">BB57-BA57</f>
        <v>0</v>
      </c>
      <c r="BC56" s="718">
        <f t="shared" ref="BC56" si="1223">BC57-BB57</f>
        <v>0</v>
      </c>
      <c r="BD56" s="718">
        <f t="shared" ref="BD56" si="1224">BD57-BC57</f>
        <v>0</v>
      </c>
      <c r="BE56" s="718">
        <f t="shared" ref="BE56" si="1225">BE57-BD57</f>
        <v>0</v>
      </c>
      <c r="BF56" s="718">
        <f t="shared" ref="BF56" si="1226">BF57-BE57</f>
        <v>0</v>
      </c>
      <c r="BG56" s="718">
        <f t="shared" ref="BG56" si="1227">BG57-BF57</f>
        <v>0</v>
      </c>
      <c r="BH56" s="719"/>
    </row>
    <row r="57" spans="2:60">
      <c r="C57" s="700" t="s">
        <v>841</v>
      </c>
      <c r="D57" s="697">
        <v>922011.3</v>
      </c>
      <c r="E57" s="19">
        <v>16577</v>
      </c>
      <c r="F57" s="698">
        <v>45369</v>
      </c>
      <c r="G57" s="698">
        <v>45600</v>
      </c>
      <c r="H57" s="700" t="s">
        <v>834</v>
      </c>
      <c r="I57" s="699"/>
      <c r="J57" s="699"/>
      <c r="K57" s="699"/>
      <c r="L57" s="699"/>
      <c r="M57" s="699"/>
      <c r="N57" s="699"/>
      <c r="O57" s="709"/>
      <c r="P57" s="699"/>
      <c r="Q57" s="699"/>
      <c r="R57" s="699">
        <v>450</v>
      </c>
      <c r="S57" s="699">
        <v>1507.5</v>
      </c>
      <c r="T57" s="699">
        <v>6502.5</v>
      </c>
      <c r="U57" s="699">
        <v>13252.5</v>
      </c>
      <c r="V57" s="699">
        <v>15030</v>
      </c>
      <c r="W57" s="699">
        <v>16987.5</v>
      </c>
      <c r="X57" s="699">
        <v>17739</v>
      </c>
      <c r="Y57" s="699">
        <v>18407.7</v>
      </c>
      <c r="Z57" s="699">
        <v>23015.7</v>
      </c>
      <c r="AA57" s="699">
        <v>28847.7</v>
      </c>
      <c r="AB57" s="699">
        <v>29901.21</v>
      </c>
      <c r="AC57" s="699">
        <v>34375.5</v>
      </c>
      <c r="AD57" s="699">
        <v>47146.5</v>
      </c>
      <c r="AE57" s="699">
        <v>53374.5</v>
      </c>
      <c r="AF57" s="699">
        <v>97384.5</v>
      </c>
      <c r="AG57" s="699">
        <v>150784.5</v>
      </c>
      <c r="AH57" s="699">
        <v>240228</v>
      </c>
      <c r="AI57" s="699">
        <v>361113</v>
      </c>
      <c r="AJ57" s="699">
        <v>448135.5</v>
      </c>
      <c r="AK57" s="699">
        <v>479716.5</v>
      </c>
      <c r="AL57" s="699">
        <v>490726.5</v>
      </c>
      <c r="AM57" s="699">
        <v>492286.5</v>
      </c>
      <c r="AN57" s="699">
        <v>506549.7</v>
      </c>
      <c r="AO57" s="699">
        <v>510846.3</v>
      </c>
      <c r="AP57" s="699">
        <v>510846.3</v>
      </c>
      <c r="AQ57" s="699">
        <v>517042.8</v>
      </c>
      <c r="AR57" s="699">
        <v>526236.30000000005</v>
      </c>
      <c r="AS57" s="699">
        <v>533364.30000000005</v>
      </c>
      <c r="AT57" s="699">
        <v>556980.30000000005</v>
      </c>
      <c r="AU57" s="699">
        <v>583280.30000000005</v>
      </c>
      <c r="AV57" s="699">
        <v>700580.3</v>
      </c>
      <c r="AW57" s="699">
        <v>825044.3</v>
      </c>
      <c r="AX57" s="699">
        <v>916962.3</v>
      </c>
      <c r="AY57" s="699">
        <v>922011.3</v>
      </c>
      <c r="AZ57" s="699">
        <v>922011.3</v>
      </c>
      <c r="BA57" s="699">
        <v>922011.3</v>
      </c>
      <c r="BB57" s="699">
        <v>922011.3</v>
      </c>
      <c r="BC57" s="699">
        <v>922011.3</v>
      </c>
      <c r="BD57" s="699">
        <v>922011.3</v>
      </c>
      <c r="BE57" s="699">
        <v>922011.3</v>
      </c>
      <c r="BF57" s="699">
        <v>922011.3</v>
      </c>
      <c r="BG57" s="699">
        <v>922011.3</v>
      </c>
    </row>
    <row r="58" spans="2:60">
      <c r="B58" s="719"/>
      <c r="C58" s="720" t="s">
        <v>847</v>
      </c>
      <c r="D58" s="721">
        <v>1114185.5</v>
      </c>
      <c r="E58" s="719">
        <v>9378</v>
      </c>
      <c r="F58" s="722">
        <v>45650</v>
      </c>
      <c r="G58" s="722">
        <v>45663</v>
      </c>
      <c r="H58" s="720" t="s">
        <v>832</v>
      </c>
      <c r="I58" s="718">
        <f>I59</f>
        <v>0</v>
      </c>
      <c r="J58" s="718">
        <f>J59-I59</f>
        <v>0</v>
      </c>
      <c r="K58" s="718">
        <f t="shared" ref="K58" si="1228">K59-J59</f>
        <v>0</v>
      </c>
      <c r="L58" s="718">
        <f t="shared" ref="L58" si="1229">L59-K59</f>
        <v>0</v>
      </c>
      <c r="M58" s="718">
        <f t="shared" ref="M58" si="1230">M59-L59</f>
        <v>0</v>
      </c>
      <c r="N58" s="718">
        <f t="shared" ref="N58" si="1231">N59-M59</f>
        <v>0</v>
      </c>
      <c r="O58" s="718">
        <f t="shared" ref="O58" si="1232">O59-N59</f>
        <v>0</v>
      </c>
      <c r="P58" s="718">
        <f t="shared" ref="P58" si="1233">P59-O59</f>
        <v>0</v>
      </c>
      <c r="Q58" s="718">
        <f t="shared" ref="Q58" si="1234">Q59-P59</f>
        <v>0</v>
      </c>
      <c r="R58" s="718">
        <f t="shared" ref="R58" si="1235">R59-Q59</f>
        <v>0</v>
      </c>
      <c r="S58" s="718">
        <f t="shared" ref="S58" si="1236">S59-R59</f>
        <v>0</v>
      </c>
      <c r="T58" s="718">
        <f t="shared" ref="T58" si="1237">T59-S59</f>
        <v>0</v>
      </c>
      <c r="U58" s="718">
        <f t="shared" ref="U58" si="1238">U59-T59</f>
        <v>0</v>
      </c>
      <c r="V58" s="718">
        <f t="shared" ref="V58" si="1239">V59-U59</f>
        <v>0</v>
      </c>
      <c r="W58" s="718">
        <f t="shared" ref="W58" si="1240">W59-V59</f>
        <v>0</v>
      </c>
      <c r="X58" s="718">
        <f t="shared" ref="X58" si="1241">X59-W59</f>
        <v>0</v>
      </c>
      <c r="Y58" s="718">
        <f t="shared" ref="Y58" si="1242">Y59-X59</f>
        <v>0</v>
      </c>
      <c r="Z58" s="718">
        <f t="shared" ref="Z58" si="1243">Z59-Y59</f>
        <v>0</v>
      </c>
      <c r="AA58" s="718">
        <f t="shared" ref="AA58" si="1244">AA59-Z59</f>
        <v>0</v>
      </c>
      <c r="AB58" s="718">
        <f t="shared" ref="AB58" si="1245">AB59-AA59</f>
        <v>0</v>
      </c>
      <c r="AC58" s="718">
        <f t="shared" ref="AC58" si="1246">AC59-AB59</f>
        <v>0</v>
      </c>
      <c r="AD58" s="718">
        <f t="shared" ref="AD58" si="1247">AD59-AC59</f>
        <v>0</v>
      </c>
      <c r="AE58" s="718">
        <f t="shared" ref="AE58" si="1248">AE59-AD59</f>
        <v>0</v>
      </c>
      <c r="AF58" s="718">
        <f t="shared" ref="AF58" si="1249">AF59-AE59</f>
        <v>0</v>
      </c>
      <c r="AG58" s="718">
        <f t="shared" ref="AG58" si="1250">AG59-AF59</f>
        <v>0</v>
      </c>
      <c r="AH58" s="718">
        <f t="shared" ref="AH58" si="1251">AH59-AG59</f>
        <v>0</v>
      </c>
      <c r="AI58" s="718">
        <f t="shared" ref="AI58" si="1252">AI59-AH59</f>
        <v>0</v>
      </c>
      <c r="AJ58" s="718">
        <f t="shared" ref="AJ58" si="1253">AJ59-AI59</f>
        <v>0</v>
      </c>
      <c r="AK58" s="718">
        <f t="shared" ref="AK58" si="1254">AK59-AJ59</f>
        <v>0</v>
      </c>
      <c r="AL58" s="718">
        <f t="shared" ref="AL58" si="1255">AL59-AK59</f>
        <v>0</v>
      </c>
      <c r="AM58" s="718">
        <f t="shared" ref="AM58" si="1256">AM59-AL59</f>
        <v>0</v>
      </c>
      <c r="AN58" s="718">
        <f t="shared" ref="AN58" si="1257">AN59-AM59</f>
        <v>0</v>
      </c>
      <c r="AO58" s="718">
        <f t="shared" ref="AO58" si="1258">AO59-AN59</f>
        <v>0</v>
      </c>
      <c r="AP58" s="718">
        <f t="shared" ref="AP58" si="1259">AP59-AO59</f>
        <v>0</v>
      </c>
      <c r="AQ58" s="718">
        <f t="shared" ref="AQ58" si="1260">AQ59-AP59</f>
        <v>0</v>
      </c>
      <c r="AR58" s="718">
        <f t="shared" ref="AR58" si="1261">AR59-AQ59</f>
        <v>0</v>
      </c>
      <c r="AS58" s="718">
        <f t="shared" ref="AS58" si="1262">AS59-AR59</f>
        <v>0</v>
      </c>
      <c r="AT58" s="718">
        <f t="shared" ref="AT58" si="1263">AT59-AS59</f>
        <v>0</v>
      </c>
      <c r="AU58" s="718">
        <f t="shared" ref="AU58" si="1264">AU59-AT59</f>
        <v>0</v>
      </c>
      <c r="AV58" s="718">
        <f t="shared" ref="AV58" si="1265">AV59-AU59</f>
        <v>0</v>
      </c>
      <c r="AW58" s="718">
        <f t="shared" ref="AW58" si="1266">AW59-AV59</f>
        <v>0</v>
      </c>
      <c r="AX58" s="718">
        <f t="shared" ref="AX58" si="1267">AX59-AW59</f>
        <v>0</v>
      </c>
      <c r="AY58" s="718">
        <f t="shared" ref="AY58" si="1268">AY59-AX59</f>
        <v>0</v>
      </c>
      <c r="AZ58" s="718">
        <f t="shared" ref="AZ58" si="1269">AZ59-AY59</f>
        <v>0</v>
      </c>
      <c r="BA58" s="718">
        <f t="shared" ref="BA58" si="1270">BA59-AZ59</f>
        <v>0</v>
      </c>
      <c r="BB58" s="718">
        <f t="shared" ref="BB58" si="1271">BB59-BA59</f>
        <v>0</v>
      </c>
      <c r="BC58" s="718">
        <f t="shared" ref="BC58" si="1272">BC59-BB59</f>
        <v>0</v>
      </c>
      <c r="BD58" s="718">
        <f t="shared" ref="BD58" si="1273">BD59-BC59</f>
        <v>0</v>
      </c>
      <c r="BE58" s="718">
        <f t="shared" ref="BE58" si="1274">BE59-BD59</f>
        <v>0</v>
      </c>
      <c r="BF58" s="718">
        <f t="shared" ref="BF58" si="1275">BF59-BE59</f>
        <v>92848.79</v>
      </c>
      <c r="BG58" s="718">
        <f t="shared" ref="BG58" si="1276">BG59-BF59</f>
        <v>557092.75</v>
      </c>
      <c r="BH58" s="719"/>
    </row>
    <row r="59" spans="2:60">
      <c r="C59" s="700" t="s">
        <v>847</v>
      </c>
      <c r="D59" s="697">
        <v>1114185.5</v>
      </c>
      <c r="E59" s="19">
        <v>9378</v>
      </c>
      <c r="F59" s="698">
        <v>45650</v>
      </c>
      <c r="G59" s="698">
        <v>45663</v>
      </c>
      <c r="H59" s="700" t="s">
        <v>834</v>
      </c>
      <c r="I59" s="699"/>
      <c r="J59" s="699"/>
      <c r="K59" s="699"/>
      <c r="L59" s="699"/>
      <c r="M59" s="699"/>
      <c r="N59" s="699"/>
      <c r="O59" s="709"/>
      <c r="P59" s="699"/>
      <c r="Q59" s="699"/>
      <c r="R59" s="699"/>
      <c r="S59" s="699"/>
      <c r="T59" s="699"/>
      <c r="U59" s="699"/>
      <c r="V59" s="699"/>
      <c r="W59" s="699"/>
      <c r="X59" s="699"/>
      <c r="Y59" s="699"/>
      <c r="Z59" s="699"/>
      <c r="AA59" s="699"/>
      <c r="AB59" s="699"/>
      <c r="AC59" s="699"/>
      <c r="AD59" s="699"/>
      <c r="AE59" s="699"/>
      <c r="AF59" s="699"/>
      <c r="AG59" s="699"/>
      <c r="AH59" s="699"/>
      <c r="AI59" s="699"/>
      <c r="AJ59" s="699"/>
      <c r="AK59" s="699"/>
      <c r="AL59" s="699"/>
      <c r="AM59" s="699"/>
      <c r="AN59" s="699"/>
      <c r="AO59" s="699"/>
      <c r="AP59" s="699"/>
      <c r="AQ59" s="699"/>
      <c r="AR59" s="699"/>
      <c r="AS59" s="699"/>
      <c r="AT59" s="699"/>
      <c r="AU59" s="699"/>
      <c r="AV59" s="699"/>
      <c r="AW59" s="699"/>
      <c r="AX59" s="699"/>
      <c r="AY59" s="699"/>
      <c r="AZ59" s="699"/>
      <c r="BA59" s="699"/>
      <c r="BB59" s="699"/>
      <c r="BC59" s="699"/>
      <c r="BD59" s="699"/>
      <c r="BE59" s="699"/>
      <c r="BF59" s="699">
        <v>92848.79</v>
      </c>
      <c r="BG59" s="699">
        <v>649941.54</v>
      </c>
    </row>
    <row r="60" spans="2:60">
      <c r="B60" s="719"/>
      <c r="C60" s="720" t="s">
        <v>848</v>
      </c>
      <c r="D60" s="721">
        <v>1114185.5</v>
      </c>
      <c r="E60" s="719">
        <v>7480</v>
      </c>
      <c r="F60" s="722">
        <v>45650</v>
      </c>
      <c r="G60" s="722">
        <v>45663</v>
      </c>
      <c r="H60" s="720" t="s">
        <v>832</v>
      </c>
      <c r="I60" s="718">
        <f>I61</f>
        <v>0</v>
      </c>
      <c r="J60" s="718">
        <f>J61-I61</f>
        <v>0</v>
      </c>
      <c r="K60" s="718">
        <f t="shared" ref="K60" si="1277">K61-J61</f>
        <v>0</v>
      </c>
      <c r="L60" s="718">
        <f t="shared" ref="L60" si="1278">L61-K61</f>
        <v>0</v>
      </c>
      <c r="M60" s="718">
        <f t="shared" ref="M60" si="1279">M61-L61</f>
        <v>0</v>
      </c>
      <c r="N60" s="718">
        <f t="shared" ref="N60" si="1280">N61-M61</f>
        <v>0</v>
      </c>
      <c r="O60" s="718">
        <f t="shared" ref="O60" si="1281">O61-N61</f>
        <v>0</v>
      </c>
      <c r="P60" s="718">
        <f t="shared" ref="P60" si="1282">P61-O61</f>
        <v>0</v>
      </c>
      <c r="Q60" s="718">
        <f t="shared" ref="Q60" si="1283">Q61-P61</f>
        <v>0</v>
      </c>
      <c r="R60" s="718">
        <f t="shared" ref="R60" si="1284">R61-Q61</f>
        <v>0</v>
      </c>
      <c r="S60" s="718">
        <f t="shared" ref="S60" si="1285">S61-R61</f>
        <v>0</v>
      </c>
      <c r="T60" s="718">
        <f t="shared" ref="T60" si="1286">T61-S61</f>
        <v>0</v>
      </c>
      <c r="U60" s="718">
        <f t="shared" ref="U60" si="1287">U61-T61</f>
        <v>0</v>
      </c>
      <c r="V60" s="718">
        <f t="shared" ref="V60" si="1288">V61-U61</f>
        <v>0</v>
      </c>
      <c r="W60" s="718">
        <f t="shared" ref="W60" si="1289">W61-V61</f>
        <v>0</v>
      </c>
      <c r="X60" s="718">
        <f t="shared" ref="X60" si="1290">X61-W61</f>
        <v>0</v>
      </c>
      <c r="Y60" s="718">
        <f t="shared" ref="Y60" si="1291">Y61-X61</f>
        <v>0</v>
      </c>
      <c r="Z60" s="718">
        <f t="shared" ref="Z60" si="1292">Z61-Y61</f>
        <v>0</v>
      </c>
      <c r="AA60" s="718">
        <f t="shared" ref="AA60" si="1293">AA61-Z61</f>
        <v>0</v>
      </c>
      <c r="AB60" s="718">
        <f t="shared" ref="AB60" si="1294">AB61-AA61</f>
        <v>0</v>
      </c>
      <c r="AC60" s="718">
        <f t="shared" ref="AC60" si="1295">AC61-AB61</f>
        <v>0</v>
      </c>
      <c r="AD60" s="718">
        <f t="shared" ref="AD60" si="1296">AD61-AC61</f>
        <v>0</v>
      </c>
      <c r="AE60" s="718">
        <f t="shared" ref="AE60" si="1297">AE61-AD61</f>
        <v>0</v>
      </c>
      <c r="AF60" s="718">
        <f t="shared" ref="AF60" si="1298">AF61-AE61</f>
        <v>0</v>
      </c>
      <c r="AG60" s="718">
        <f t="shared" ref="AG60" si="1299">AG61-AF61</f>
        <v>0</v>
      </c>
      <c r="AH60" s="718">
        <f t="shared" ref="AH60" si="1300">AH61-AG61</f>
        <v>0</v>
      </c>
      <c r="AI60" s="718">
        <f t="shared" ref="AI60" si="1301">AI61-AH61</f>
        <v>0</v>
      </c>
      <c r="AJ60" s="718">
        <f t="shared" ref="AJ60" si="1302">AJ61-AI61</f>
        <v>0</v>
      </c>
      <c r="AK60" s="718">
        <f t="shared" ref="AK60" si="1303">AK61-AJ61</f>
        <v>0</v>
      </c>
      <c r="AL60" s="718">
        <f t="shared" ref="AL60" si="1304">AL61-AK61</f>
        <v>0</v>
      </c>
      <c r="AM60" s="718">
        <f t="shared" ref="AM60" si="1305">AM61-AL61</f>
        <v>0</v>
      </c>
      <c r="AN60" s="718">
        <f t="shared" ref="AN60" si="1306">AN61-AM61</f>
        <v>0</v>
      </c>
      <c r="AO60" s="718">
        <f t="shared" ref="AO60" si="1307">AO61-AN61</f>
        <v>0</v>
      </c>
      <c r="AP60" s="718">
        <f t="shared" ref="AP60" si="1308">AP61-AO61</f>
        <v>0</v>
      </c>
      <c r="AQ60" s="718">
        <f t="shared" ref="AQ60" si="1309">AQ61-AP61</f>
        <v>0</v>
      </c>
      <c r="AR60" s="718">
        <f t="shared" ref="AR60" si="1310">AR61-AQ61</f>
        <v>0</v>
      </c>
      <c r="AS60" s="718">
        <f t="shared" ref="AS60" si="1311">AS61-AR61</f>
        <v>0</v>
      </c>
      <c r="AT60" s="718">
        <f t="shared" ref="AT60" si="1312">AT61-AS61</f>
        <v>0</v>
      </c>
      <c r="AU60" s="718">
        <f t="shared" ref="AU60" si="1313">AU61-AT61</f>
        <v>0</v>
      </c>
      <c r="AV60" s="718">
        <f t="shared" ref="AV60" si="1314">AV61-AU61</f>
        <v>0</v>
      </c>
      <c r="AW60" s="718">
        <f t="shared" ref="AW60" si="1315">AW61-AV61</f>
        <v>0</v>
      </c>
      <c r="AX60" s="718">
        <f t="shared" ref="AX60" si="1316">AX61-AW61</f>
        <v>0</v>
      </c>
      <c r="AY60" s="718">
        <f t="shared" ref="AY60" si="1317">AY61-AX61</f>
        <v>0</v>
      </c>
      <c r="AZ60" s="718">
        <f t="shared" ref="AZ60" si="1318">AZ61-AY61</f>
        <v>0</v>
      </c>
      <c r="BA60" s="718">
        <f t="shared" ref="BA60" si="1319">BA61-AZ61</f>
        <v>0</v>
      </c>
      <c r="BB60" s="718">
        <f t="shared" ref="BB60" si="1320">BB61-BA61</f>
        <v>0</v>
      </c>
      <c r="BC60" s="718">
        <f t="shared" ref="BC60" si="1321">BC61-BB61</f>
        <v>0</v>
      </c>
      <c r="BD60" s="718">
        <f t="shared" ref="BD60" si="1322">BD61-BC61</f>
        <v>0</v>
      </c>
      <c r="BE60" s="718">
        <f t="shared" ref="BE60" si="1323">BE61-BD61</f>
        <v>0</v>
      </c>
      <c r="BF60" s="718">
        <f t="shared" ref="BF60" si="1324">BF61-BE61</f>
        <v>92848.79</v>
      </c>
      <c r="BG60" s="718">
        <f t="shared" ref="BG60" si="1325">BG61-BF61</f>
        <v>557092.75</v>
      </c>
      <c r="BH60" s="719"/>
    </row>
    <row r="61" spans="2:60">
      <c r="C61" s="700" t="s">
        <v>848</v>
      </c>
      <c r="D61" s="697">
        <v>1114185.5</v>
      </c>
      <c r="E61" s="19">
        <v>7480</v>
      </c>
      <c r="F61" s="698">
        <v>45650</v>
      </c>
      <c r="G61" s="698">
        <v>45663</v>
      </c>
      <c r="H61" s="700" t="s">
        <v>834</v>
      </c>
      <c r="I61" s="699"/>
      <c r="J61" s="699"/>
      <c r="K61" s="699"/>
      <c r="L61" s="699"/>
      <c r="M61" s="699"/>
      <c r="N61" s="699"/>
      <c r="O61" s="709"/>
      <c r="P61" s="699"/>
      <c r="Q61" s="699"/>
      <c r="R61" s="699"/>
      <c r="S61" s="699"/>
      <c r="T61" s="699"/>
      <c r="U61" s="699"/>
      <c r="V61" s="699"/>
      <c r="W61" s="699"/>
      <c r="X61" s="699"/>
      <c r="Y61" s="699"/>
      <c r="Z61" s="699"/>
      <c r="AA61" s="699"/>
      <c r="AB61" s="699"/>
      <c r="AC61" s="699"/>
      <c r="AD61" s="699"/>
      <c r="AE61" s="699"/>
      <c r="AF61" s="699"/>
      <c r="AG61" s="699"/>
      <c r="AH61" s="699"/>
      <c r="AI61" s="699"/>
      <c r="AJ61" s="699"/>
      <c r="AK61" s="699"/>
      <c r="AL61" s="699"/>
      <c r="AM61" s="699"/>
      <c r="AN61" s="699"/>
      <c r="AO61" s="699"/>
      <c r="AP61" s="699"/>
      <c r="AQ61" s="699"/>
      <c r="AR61" s="699"/>
      <c r="AS61" s="699"/>
      <c r="AT61" s="699"/>
      <c r="AU61" s="699"/>
      <c r="AV61" s="699"/>
      <c r="AW61" s="699"/>
      <c r="AX61" s="699"/>
      <c r="AY61" s="699"/>
      <c r="AZ61" s="699"/>
      <c r="BA61" s="699"/>
      <c r="BB61" s="699"/>
      <c r="BC61" s="699"/>
      <c r="BD61" s="699"/>
      <c r="BE61" s="699"/>
      <c r="BF61" s="699">
        <v>92848.79</v>
      </c>
      <c r="BG61" s="699">
        <v>649941.54</v>
      </c>
    </row>
    <row r="62" spans="2:60">
      <c r="B62" s="719"/>
      <c r="C62" s="720" t="s">
        <v>849</v>
      </c>
      <c r="D62" s="721">
        <v>311397.5</v>
      </c>
      <c r="E62" s="719">
        <v>800</v>
      </c>
      <c r="F62" s="722">
        <v>45650</v>
      </c>
      <c r="G62" s="722">
        <v>45663</v>
      </c>
      <c r="H62" s="720" t="s">
        <v>832</v>
      </c>
      <c r="I62" s="718">
        <f>I63</f>
        <v>0</v>
      </c>
      <c r="J62" s="718">
        <f>J63-I63</f>
        <v>0</v>
      </c>
      <c r="K62" s="718">
        <f t="shared" ref="K62" si="1326">K63-J63</f>
        <v>0</v>
      </c>
      <c r="L62" s="718">
        <f t="shared" ref="L62" si="1327">L63-K63</f>
        <v>0</v>
      </c>
      <c r="M62" s="718">
        <f t="shared" ref="M62" si="1328">M63-L63</f>
        <v>0</v>
      </c>
      <c r="N62" s="718">
        <f t="shared" ref="N62" si="1329">N63-M63</f>
        <v>0</v>
      </c>
      <c r="O62" s="718">
        <f t="shared" ref="O62" si="1330">O63-N63</f>
        <v>0</v>
      </c>
      <c r="P62" s="718">
        <f t="shared" ref="P62" si="1331">P63-O63</f>
        <v>0</v>
      </c>
      <c r="Q62" s="718">
        <f t="shared" ref="Q62" si="1332">Q63-P63</f>
        <v>0</v>
      </c>
      <c r="R62" s="718">
        <f t="shared" ref="R62" si="1333">R63-Q63</f>
        <v>0</v>
      </c>
      <c r="S62" s="718">
        <f t="shared" ref="S62" si="1334">S63-R63</f>
        <v>0</v>
      </c>
      <c r="T62" s="718">
        <f t="shared" ref="T62" si="1335">T63-S63</f>
        <v>0</v>
      </c>
      <c r="U62" s="718">
        <f t="shared" ref="U62" si="1336">U63-T63</f>
        <v>0</v>
      </c>
      <c r="V62" s="718">
        <f t="shared" ref="V62" si="1337">V63-U63</f>
        <v>0</v>
      </c>
      <c r="W62" s="718">
        <f t="shared" ref="W62" si="1338">W63-V63</f>
        <v>0</v>
      </c>
      <c r="X62" s="718">
        <f t="shared" ref="X62" si="1339">X63-W63</f>
        <v>0</v>
      </c>
      <c r="Y62" s="718">
        <f t="shared" ref="Y62" si="1340">Y63-X63</f>
        <v>0</v>
      </c>
      <c r="Z62" s="718">
        <f t="shared" ref="Z62" si="1341">Z63-Y63</f>
        <v>0</v>
      </c>
      <c r="AA62" s="718">
        <f t="shared" ref="AA62" si="1342">AA63-Z63</f>
        <v>0</v>
      </c>
      <c r="AB62" s="718">
        <f t="shared" ref="AB62" si="1343">AB63-AA63</f>
        <v>0</v>
      </c>
      <c r="AC62" s="718">
        <f t="shared" ref="AC62" si="1344">AC63-AB63</f>
        <v>0</v>
      </c>
      <c r="AD62" s="718">
        <f t="shared" ref="AD62" si="1345">AD63-AC63</f>
        <v>0</v>
      </c>
      <c r="AE62" s="718">
        <f t="shared" ref="AE62" si="1346">AE63-AD63</f>
        <v>0</v>
      </c>
      <c r="AF62" s="718">
        <f t="shared" ref="AF62" si="1347">AF63-AE63</f>
        <v>0</v>
      </c>
      <c r="AG62" s="718">
        <f t="shared" ref="AG62" si="1348">AG63-AF63</f>
        <v>0</v>
      </c>
      <c r="AH62" s="718">
        <f t="shared" ref="AH62" si="1349">AH63-AG63</f>
        <v>0</v>
      </c>
      <c r="AI62" s="718">
        <f t="shared" ref="AI62" si="1350">AI63-AH63</f>
        <v>0</v>
      </c>
      <c r="AJ62" s="718">
        <f t="shared" ref="AJ62" si="1351">AJ63-AI63</f>
        <v>0</v>
      </c>
      <c r="AK62" s="718">
        <f t="shared" ref="AK62" si="1352">AK63-AJ63</f>
        <v>0</v>
      </c>
      <c r="AL62" s="718">
        <f t="shared" ref="AL62" si="1353">AL63-AK63</f>
        <v>0</v>
      </c>
      <c r="AM62" s="718">
        <f t="shared" ref="AM62" si="1354">AM63-AL63</f>
        <v>0</v>
      </c>
      <c r="AN62" s="718">
        <f t="shared" ref="AN62" si="1355">AN63-AM63</f>
        <v>0</v>
      </c>
      <c r="AO62" s="718">
        <f t="shared" ref="AO62" si="1356">AO63-AN63</f>
        <v>0</v>
      </c>
      <c r="AP62" s="718">
        <f t="shared" ref="AP62" si="1357">AP63-AO63</f>
        <v>0</v>
      </c>
      <c r="AQ62" s="718">
        <f t="shared" ref="AQ62" si="1358">AQ63-AP63</f>
        <v>0</v>
      </c>
      <c r="AR62" s="718">
        <f t="shared" ref="AR62" si="1359">AR63-AQ63</f>
        <v>0</v>
      </c>
      <c r="AS62" s="718">
        <f t="shared" ref="AS62" si="1360">AS63-AR63</f>
        <v>0</v>
      </c>
      <c r="AT62" s="718">
        <f t="shared" ref="AT62" si="1361">AT63-AS63</f>
        <v>0</v>
      </c>
      <c r="AU62" s="718">
        <f t="shared" ref="AU62" si="1362">AU63-AT63</f>
        <v>0</v>
      </c>
      <c r="AV62" s="718">
        <f t="shared" ref="AV62" si="1363">AV63-AU63</f>
        <v>0</v>
      </c>
      <c r="AW62" s="718">
        <f t="shared" ref="AW62" si="1364">AW63-AV63</f>
        <v>0</v>
      </c>
      <c r="AX62" s="718">
        <f t="shared" ref="AX62" si="1365">AX63-AW63</f>
        <v>0</v>
      </c>
      <c r="AY62" s="718">
        <f t="shared" ref="AY62" si="1366">AY63-AX63</f>
        <v>0</v>
      </c>
      <c r="AZ62" s="718">
        <f t="shared" ref="AZ62" si="1367">AZ63-AY63</f>
        <v>0</v>
      </c>
      <c r="BA62" s="718">
        <f t="shared" ref="BA62" si="1368">BA63-AZ63</f>
        <v>0</v>
      </c>
      <c r="BB62" s="718">
        <f t="shared" ref="BB62" si="1369">BB63-BA63</f>
        <v>0</v>
      </c>
      <c r="BC62" s="718">
        <f t="shared" ref="BC62" si="1370">BC63-BB63</f>
        <v>0</v>
      </c>
      <c r="BD62" s="718">
        <f t="shared" ref="BD62" si="1371">BD63-BC63</f>
        <v>0</v>
      </c>
      <c r="BE62" s="718">
        <f t="shared" ref="BE62" si="1372">BE63-BD63</f>
        <v>0</v>
      </c>
      <c r="BF62" s="718">
        <f t="shared" ref="BF62" si="1373">BF63-BE63</f>
        <v>25949.79</v>
      </c>
      <c r="BG62" s="718">
        <f t="shared" ref="BG62" si="1374">BG63-BF63</f>
        <v>155698.75</v>
      </c>
      <c r="BH62" s="719"/>
    </row>
    <row r="63" spans="2:60">
      <c r="C63" s="700" t="s">
        <v>849</v>
      </c>
      <c r="D63" s="697">
        <v>311397.5</v>
      </c>
      <c r="E63" s="19">
        <v>800</v>
      </c>
      <c r="F63" s="698">
        <v>45650</v>
      </c>
      <c r="G63" s="698">
        <v>45663</v>
      </c>
      <c r="H63" s="700" t="s">
        <v>834</v>
      </c>
      <c r="I63" s="699"/>
      <c r="J63" s="699"/>
      <c r="K63" s="699"/>
      <c r="L63" s="699"/>
      <c r="M63" s="699"/>
      <c r="N63" s="699"/>
      <c r="O63" s="709"/>
      <c r="P63" s="699"/>
      <c r="Q63" s="699"/>
      <c r="R63" s="699"/>
      <c r="S63" s="699"/>
      <c r="T63" s="699"/>
      <c r="U63" s="699"/>
      <c r="V63" s="699"/>
      <c r="W63" s="699"/>
      <c r="X63" s="699"/>
      <c r="Y63" s="699"/>
      <c r="Z63" s="699"/>
      <c r="AA63" s="699"/>
      <c r="AB63" s="699"/>
      <c r="AC63" s="699"/>
      <c r="AD63" s="699"/>
      <c r="AE63" s="699"/>
      <c r="AF63" s="699"/>
      <c r="AG63" s="699"/>
      <c r="AH63" s="699"/>
      <c r="AI63" s="699"/>
      <c r="AJ63" s="699"/>
      <c r="AK63" s="699"/>
      <c r="AL63" s="699"/>
      <c r="AM63" s="699"/>
      <c r="AN63" s="699"/>
      <c r="AO63" s="699"/>
      <c r="AP63" s="699"/>
      <c r="AQ63" s="699"/>
      <c r="AR63" s="699"/>
      <c r="AS63" s="699"/>
      <c r="AT63" s="699"/>
      <c r="AU63" s="699"/>
      <c r="AV63" s="699"/>
      <c r="AW63" s="699"/>
      <c r="AX63" s="699"/>
      <c r="AY63" s="699"/>
      <c r="AZ63" s="699"/>
      <c r="BA63" s="699"/>
      <c r="BB63" s="699"/>
      <c r="BC63" s="699"/>
      <c r="BD63" s="699"/>
      <c r="BE63" s="699"/>
      <c r="BF63" s="699">
        <v>25949.79</v>
      </c>
      <c r="BG63" s="699">
        <v>181648.54</v>
      </c>
    </row>
    <row r="64" spans="2:60">
      <c r="B64" s="719"/>
      <c r="C64" s="720" t="s">
        <v>850</v>
      </c>
      <c r="D64" s="721">
        <v>493319.5</v>
      </c>
      <c r="E64" s="719">
        <v>2200</v>
      </c>
      <c r="F64" s="722">
        <v>45650</v>
      </c>
      <c r="G64" s="722">
        <v>45663</v>
      </c>
      <c r="H64" s="720" t="s">
        <v>832</v>
      </c>
      <c r="I64" s="718">
        <f>I65</f>
        <v>0</v>
      </c>
      <c r="J64" s="718">
        <f>J65-I65</f>
        <v>0</v>
      </c>
      <c r="K64" s="718">
        <f t="shared" ref="K64" si="1375">K65-J65</f>
        <v>0</v>
      </c>
      <c r="L64" s="718">
        <f t="shared" ref="L64" si="1376">L65-K65</f>
        <v>0</v>
      </c>
      <c r="M64" s="718">
        <f t="shared" ref="M64" si="1377">M65-L65</f>
        <v>0</v>
      </c>
      <c r="N64" s="718">
        <f t="shared" ref="N64" si="1378">N65-M65</f>
        <v>0</v>
      </c>
      <c r="O64" s="718">
        <f t="shared" ref="O64" si="1379">O65-N65</f>
        <v>0</v>
      </c>
      <c r="P64" s="718">
        <f t="shared" ref="P64" si="1380">P65-O65</f>
        <v>0</v>
      </c>
      <c r="Q64" s="718">
        <f t="shared" ref="Q64" si="1381">Q65-P65</f>
        <v>0</v>
      </c>
      <c r="R64" s="718">
        <f t="shared" ref="R64" si="1382">R65-Q65</f>
        <v>0</v>
      </c>
      <c r="S64" s="718">
        <f t="shared" ref="S64" si="1383">S65-R65</f>
        <v>0</v>
      </c>
      <c r="T64" s="718">
        <f t="shared" ref="T64" si="1384">T65-S65</f>
        <v>0</v>
      </c>
      <c r="U64" s="718">
        <f t="shared" ref="U64" si="1385">U65-T65</f>
        <v>0</v>
      </c>
      <c r="V64" s="718">
        <f t="shared" ref="V64" si="1386">V65-U65</f>
        <v>0</v>
      </c>
      <c r="W64" s="718">
        <f t="shared" ref="W64" si="1387">W65-V65</f>
        <v>0</v>
      </c>
      <c r="X64" s="718">
        <f t="shared" ref="X64" si="1388">X65-W65</f>
        <v>0</v>
      </c>
      <c r="Y64" s="718">
        <f t="shared" ref="Y64" si="1389">Y65-X65</f>
        <v>0</v>
      </c>
      <c r="Z64" s="718">
        <f t="shared" ref="Z64" si="1390">Z65-Y65</f>
        <v>0</v>
      </c>
      <c r="AA64" s="718">
        <f t="shared" ref="AA64" si="1391">AA65-Z65</f>
        <v>0</v>
      </c>
      <c r="AB64" s="718">
        <f t="shared" ref="AB64" si="1392">AB65-AA65</f>
        <v>0</v>
      </c>
      <c r="AC64" s="718">
        <f t="shared" ref="AC64" si="1393">AC65-AB65</f>
        <v>0</v>
      </c>
      <c r="AD64" s="718">
        <f t="shared" ref="AD64" si="1394">AD65-AC65</f>
        <v>0</v>
      </c>
      <c r="AE64" s="718">
        <f t="shared" ref="AE64" si="1395">AE65-AD65</f>
        <v>0</v>
      </c>
      <c r="AF64" s="718">
        <f t="shared" ref="AF64" si="1396">AF65-AE65</f>
        <v>0</v>
      </c>
      <c r="AG64" s="718">
        <f t="shared" ref="AG64" si="1397">AG65-AF65</f>
        <v>0</v>
      </c>
      <c r="AH64" s="718">
        <f t="shared" ref="AH64" si="1398">AH65-AG65</f>
        <v>0</v>
      </c>
      <c r="AI64" s="718">
        <f t="shared" ref="AI64" si="1399">AI65-AH65</f>
        <v>0</v>
      </c>
      <c r="AJ64" s="718">
        <f t="shared" ref="AJ64" si="1400">AJ65-AI65</f>
        <v>0</v>
      </c>
      <c r="AK64" s="718">
        <f t="shared" ref="AK64" si="1401">AK65-AJ65</f>
        <v>0</v>
      </c>
      <c r="AL64" s="718">
        <f t="shared" ref="AL64" si="1402">AL65-AK65</f>
        <v>0</v>
      </c>
      <c r="AM64" s="718">
        <f t="shared" ref="AM64" si="1403">AM65-AL65</f>
        <v>0</v>
      </c>
      <c r="AN64" s="718">
        <f t="shared" ref="AN64" si="1404">AN65-AM65</f>
        <v>0</v>
      </c>
      <c r="AO64" s="718">
        <f t="shared" ref="AO64" si="1405">AO65-AN65</f>
        <v>0</v>
      </c>
      <c r="AP64" s="718">
        <f t="shared" ref="AP64" si="1406">AP65-AO65</f>
        <v>0</v>
      </c>
      <c r="AQ64" s="718">
        <f t="shared" ref="AQ64" si="1407">AQ65-AP65</f>
        <v>0</v>
      </c>
      <c r="AR64" s="718">
        <f t="shared" ref="AR64" si="1408">AR65-AQ65</f>
        <v>0</v>
      </c>
      <c r="AS64" s="718">
        <f t="shared" ref="AS64" si="1409">AS65-AR65</f>
        <v>0</v>
      </c>
      <c r="AT64" s="718">
        <f t="shared" ref="AT64" si="1410">AT65-AS65</f>
        <v>0</v>
      </c>
      <c r="AU64" s="718">
        <f t="shared" ref="AU64" si="1411">AU65-AT65</f>
        <v>0</v>
      </c>
      <c r="AV64" s="718">
        <f t="shared" ref="AV64" si="1412">AV65-AU65</f>
        <v>0</v>
      </c>
      <c r="AW64" s="718">
        <f t="shared" ref="AW64" si="1413">AW65-AV65</f>
        <v>0</v>
      </c>
      <c r="AX64" s="718">
        <f t="shared" ref="AX64" si="1414">AX65-AW65</f>
        <v>0</v>
      </c>
      <c r="AY64" s="718">
        <f t="shared" ref="AY64" si="1415">AY65-AX65</f>
        <v>0</v>
      </c>
      <c r="AZ64" s="718">
        <f t="shared" ref="AZ64" si="1416">AZ65-AY65</f>
        <v>0</v>
      </c>
      <c r="BA64" s="718">
        <f t="shared" ref="BA64" si="1417">BA65-AZ65</f>
        <v>0</v>
      </c>
      <c r="BB64" s="718">
        <f t="shared" ref="BB64" si="1418">BB65-BA65</f>
        <v>0</v>
      </c>
      <c r="BC64" s="718">
        <f t="shared" ref="BC64" si="1419">BC65-BB65</f>
        <v>0</v>
      </c>
      <c r="BD64" s="718">
        <f t="shared" ref="BD64" si="1420">BD65-BC65</f>
        <v>0</v>
      </c>
      <c r="BE64" s="718">
        <f t="shared" ref="BE64" si="1421">BE65-BD65</f>
        <v>0</v>
      </c>
      <c r="BF64" s="718">
        <f t="shared" ref="BF64" si="1422">BF65-BE65</f>
        <v>41109.96</v>
      </c>
      <c r="BG64" s="718">
        <f t="shared" ref="BG64" si="1423">BG65-BF65</f>
        <v>246659.75000000003</v>
      </c>
      <c r="BH64" s="719"/>
    </row>
    <row r="65" spans="2:60">
      <c r="C65" s="700" t="s">
        <v>850</v>
      </c>
      <c r="D65" s="697">
        <v>493319.5</v>
      </c>
      <c r="E65" s="19">
        <v>2200</v>
      </c>
      <c r="F65" s="698">
        <v>45650</v>
      </c>
      <c r="G65" s="698">
        <v>45663</v>
      </c>
      <c r="H65" s="700" t="s">
        <v>834</v>
      </c>
      <c r="I65" s="699"/>
      <c r="J65" s="699"/>
      <c r="K65" s="699"/>
      <c r="L65" s="699"/>
      <c r="M65" s="699"/>
      <c r="N65" s="699"/>
      <c r="O65" s="709"/>
      <c r="P65" s="699"/>
      <c r="Q65" s="699"/>
      <c r="R65" s="699"/>
      <c r="S65" s="699"/>
      <c r="T65" s="699"/>
      <c r="U65" s="699"/>
      <c r="V65" s="699"/>
      <c r="W65" s="699"/>
      <c r="X65" s="699"/>
      <c r="Y65" s="699"/>
      <c r="Z65" s="699"/>
      <c r="AA65" s="699"/>
      <c r="AB65" s="699"/>
      <c r="AC65" s="699"/>
      <c r="AD65" s="699"/>
      <c r="AE65" s="699"/>
      <c r="AF65" s="699"/>
      <c r="AG65" s="699"/>
      <c r="AH65" s="699"/>
      <c r="AI65" s="699"/>
      <c r="AJ65" s="699"/>
      <c r="AK65" s="699"/>
      <c r="AL65" s="699"/>
      <c r="AM65" s="699"/>
      <c r="AN65" s="699"/>
      <c r="AO65" s="699"/>
      <c r="AP65" s="699"/>
      <c r="AQ65" s="699"/>
      <c r="AR65" s="699"/>
      <c r="AS65" s="699"/>
      <c r="AT65" s="699"/>
      <c r="AU65" s="699"/>
      <c r="AV65" s="699"/>
      <c r="AW65" s="699"/>
      <c r="AX65" s="699"/>
      <c r="AY65" s="699"/>
      <c r="AZ65" s="699"/>
      <c r="BA65" s="699"/>
      <c r="BB65" s="699"/>
      <c r="BC65" s="699"/>
      <c r="BD65" s="699"/>
      <c r="BE65" s="699"/>
      <c r="BF65" s="699">
        <v>41109.96</v>
      </c>
      <c r="BG65" s="699">
        <v>287769.71000000002</v>
      </c>
    </row>
    <row r="66" spans="2:60">
      <c r="B66" s="719"/>
      <c r="C66" s="720" t="s">
        <v>851</v>
      </c>
      <c r="D66" s="721">
        <v>145311.29999999999</v>
      </c>
      <c r="E66" s="719">
        <v>1800</v>
      </c>
      <c r="F66" s="722">
        <v>45650</v>
      </c>
      <c r="G66" s="722">
        <v>45663</v>
      </c>
      <c r="H66" s="720" t="s">
        <v>832</v>
      </c>
      <c r="I66" s="718">
        <f>I67</f>
        <v>0</v>
      </c>
      <c r="J66" s="718">
        <f>J67-I67</f>
        <v>0</v>
      </c>
      <c r="K66" s="718">
        <f t="shared" ref="K66" si="1424">K67-J67</f>
        <v>0</v>
      </c>
      <c r="L66" s="718">
        <f t="shared" ref="L66" si="1425">L67-K67</f>
        <v>0</v>
      </c>
      <c r="M66" s="718">
        <f t="shared" ref="M66" si="1426">M67-L67</f>
        <v>0</v>
      </c>
      <c r="N66" s="718">
        <f t="shared" ref="N66" si="1427">N67-M67</f>
        <v>0</v>
      </c>
      <c r="O66" s="718">
        <f t="shared" ref="O66" si="1428">O67-N67</f>
        <v>0</v>
      </c>
      <c r="P66" s="718">
        <f t="shared" ref="P66" si="1429">P67-O67</f>
        <v>0</v>
      </c>
      <c r="Q66" s="718">
        <f t="shared" ref="Q66" si="1430">Q67-P67</f>
        <v>0</v>
      </c>
      <c r="R66" s="718">
        <f t="shared" ref="R66" si="1431">R67-Q67</f>
        <v>0</v>
      </c>
      <c r="S66" s="718">
        <f t="shared" ref="S66" si="1432">S67-R67</f>
        <v>0</v>
      </c>
      <c r="T66" s="718">
        <f t="shared" ref="T66" si="1433">T67-S67</f>
        <v>0</v>
      </c>
      <c r="U66" s="718">
        <f t="shared" ref="U66" si="1434">U67-T67</f>
        <v>0</v>
      </c>
      <c r="V66" s="718">
        <f t="shared" ref="V66" si="1435">V67-U67</f>
        <v>0</v>
      </c>
      <c r="W66" s="718">
        <f t="shared" ref="W66" si="1436">W67-V67</f>
        <v>0</v>
      </c>
      <c r="X66" s="718">
        <f t="shared" ref="X66" si="1437">X67-W67</f>
        <v>0</v>
      </c>
      <c r="Y66" s="718">
        <f t="shared" ref="Y66" si="1438">Y67-X67</f>
        <v>0</v>
      </c>
      <c r="Z66" s="718">
        <f t="shared" ref="Z66" si="1439">Z67-Y67</f>
        <v>0</v>
      </c>
      <c r="AA66" s="718">
        <f t="shared" ref="AA66" si="1440">AA67-Z67</f>
        <v>0</v>
      </c>
      <c r="AB66" s="718">
        <f t="shared" ref="AB66" si="1441">AB67-AA67</f>
        <v>0</v>
      </c>
      <c r="AC66" s="718">
        <f t="shared" ref="AC66" si="1442">AC67-AB67</f>
        <v>0</v>
      </c>
      <c r="AD66" s="718">
        <f t="shared" ref="AD66" si="1443">AD67-AC67</f>
        <v>0</v>
      </c>
      <c r="AE66" s="718">
        <f t="shared" ref="AE66" si="1444">AE67-AD67</f>
        <v>0</v>
      </c>
      <c r="AF66" s="718">
        <f t="shared" ref="AF66" si="1445">AF67-AE67</f>
        <v>0</v>
      </c>
      <c r="AG66" s="718">
        <f t="shared" ref="AG66" si="1446">AG67-AF67</f>
        <v>0</v>
      </c>
      <c r="AH66" s="718">
        <f t="shared" ref="AH66" si="1447">AH67-AG67</f>
        <v>0</v>
      </c>
      <c r="AI66" s="718">
        <f t="shared" ref="AI66" si="1448">AI67-AH67</f>
        <v>0</v>
      </c>
      <c r="AJ66" s="718">
        <f t="shared" ref="AJ66" si="1449">AJ67-AI67</f>
        <v>0</v>
      </c>
      <c r="AK66" s="718">
        <f t="shared" ref="AK66" si="1450">AK67-AJ67</f>
        <v>0</v>
      </c>
      <c r="AL66" s="718">
        <f t="shared" ref="AL66" si="1451">AL67-AK67</f>
        <v>0</v>
      </c>
      <c r="AM66" s="718">
        <f t="shared" ref="AM66" si="1452">AM67-AL67</f>
        <v>0</v>
      </c>
      <c r="AN66" s="718">
        <f t="shared" ref="AN66" si="1453">AN67-AM67</f>
        <v>0</v>
      </c>
      <c r="AO66" s="718">
        <f t="shared" ref="AO66" si="1454">AO67-AN67</f>
        <v>0</v>
      </c>
      <c r="AP66" s="718">
        <f t="shared" ref="AP66" si="1455">AP67-AO67</f>
        <v>0</v>
      </c>
      <c r="AQ66" s="718">
        <f t="shared" ref="AQ66" si="1456">AQ67-AP67</f>
        <v>0</v>
      </c>
      <c r="AR66" s="718">
        <f t="shared" ref="AR66" si="1457">AR67-AQ67</f>
        <v>0</v>
      </c>
      <c r="AS66" s="718">
        <f t="shared" ref="AS66" si="1458">AS67-AR67</f>
        <v>0</v>
      </c>
      <c r="AT66" s="718">
        <f t="shared" ref="AT66" si="1459">AT67-AS67</f>
        <v>0</v>
      </c>
      <c r="AU66" s="718">
        <f t="shared" ref="AU66" si="1460">AU67-AT67</f>
        <v>0</v>
      </c>
      <c r="AV66" s="718">
        <f t="shared" ref="AV66" si="1461">AV67-AU67</f>
        <v>0</v>
      </c>
      <c r="AW66" s="718">
        <f t="shared" ref="AW66" si="1462">AW67-AV67</f>
        <v>0</v>
      </c>
      <c r="AX66" s="718">
        <f t="shared" ref="AX66" si="1463">AX67-AW67</f>
        <v>0</v>
      </c>
      <c r="AY66" s="718">
        <f t="shared" ref="AY66" si="1464">AY67-AX67</f>
        <v>0</v>
      </c>
      <c r="AZ66" s="718">
        <f t="shared" ref="AZ66" si="1465">AZ67-AY67</f>
        <v>0</v>
      </c>
      <c r="BA66" s="718">
        <f t="shared" ref="BA66" si="1466">BA67-AZ67</f>
        <v>0</v>
      </c>
      <c r="BB66" s="718">
        <f t="shared" ref="BB66" si="1467">BB67-BA67</f>
        <v>0</v>
      </c>
      <c r="BC66" s="718">
        <f t="shared" ref="BC66" si="1468">BC67-BB67</f>
        <v>0</v>
      </c>
      <c r="BD66" s="718">
        <f t="shared" ref="BD66" si="1469">BD67-BC67</f>
        <v>0</v>
      </c>
      <c r="BE66" s="718">
        <f t="shared" ref="BE66" si="1470">BE67-BD67</f>
        <v>0</v>
      </c>
      <c r="BF66" s="718">
        <f t="shared" ref="BF66" si="1471">BF67-BE67</f>
        <v>12109.28</v>
      </c>
      <c r="BG66" s="718">
        <f t="shared" ref="BG66" si="1472">BG67-BF67</f>
        <v>72655.649999999994</v>
      </c>
      <c r="BH66" s="719"/>
    </row>
    <row r="67" spans="2:60">
      <c r="C67" s="700" t="s">
        <v>851</v>
      </c>
      <c r="D67" s="697">
        <v>145311.29999999999</v>
      </c>
      <c r="E67" s="19">
        <v>1800</v>
      </c>
      <c r="F67" s="698">
        <v>45650</v>
      </c>
      <c r="G67" s="698">
        <v>45663</v>
      </c>
      <c r="H67" s="700" t="s">
        <v>834</v>
      </c>
      <c r="I67" s="699"/>
      <c r="J67" s="699"/>
      <c r="K67" s="699"/>
      <c r="L67" s="699"/>
      <c r="M67" s="699"/>
      <c r="N67" s="699"/>
      <c r="O67" s="709"/>
      <c r="P67" s="699"/>
      <c r="Q67" s="699"/>
      <c r="R67" s="699"/>
      <c r="S67" s="699"/>
      <c r="T67" s="699"/>
      <c r="U67" s="699"/>
      <c r="V67" s="699"/>
      <c r="W67" s="699"/>
      <c r="X67" s="699"/>
      <c r="Y67" s="699"/>
      <c r="Z67" s="699"/>
      <c r="AA67" s="699"/>
      <c r="AB67" s="699"/>
      <c r="AC67" s="699"/>
      <c r="AD67" s="699"/>
      <c r="AE67" s="699"/>
      <c r="AF67" s="699"/>
      <c r="AG67" s="699"/>
      <c r="AH67" s="699"/>
      <c r="AI67" s="699"/>
      <c r="AJ67" s="699"/>
      <c r="AK67" s="699"/>
      <c r="AL67" s="699"/>
      <c r="AM67" s="699"/>
      <c r="AN67" s="699"/>
      <c r="AO67" s="699"/>
      <c r="AP67" s="699"/>
      <c r="AQ67" s="699"/>
      <c r="AR67" s="699"/>
      <c r="AS67" s="699"/>
      <c r="AT67" s="699"/>
      <c r="AU67" s="699"/>
      <c r="AV67" s="699"/>
      <c r="AW67" s="699"/>
      <c r="AX67" s="699"/>
      <c r="AY67" s="699"/>
      <c r="AZ67" s="699"/>
      <c r="BA67" s="699"/>
      <c r="BB67" s="699"/>
      <c r="BC67" s="699"/>
      <c r="BD67" s="699"/>
      <c r="BE67" s="699"/>
      <c r="BF67" s="699">
        <v>12109.28</v>
      </c>
      <c r="BG67" s="699">
        <v>84764.93</v>
      </c>
    </row>
    <row r="68" spans="2:60">
      <c r="B68" s="719"/>
      <c r="C68" s="720" t="s">
        <v>852</v>
      </c>
      <c r="D68" s="721">
        <v>14157.2</v>
      </c>
      <c r="E68" s="719">
        <v>940.5</v>
      </c>
      <c r="F68" s="722">
        <v>45650</v>
      </c>
      <c r="G68" s="722">
        <v>45663</v>
      </c>
      <c r="H68" s="720" t="s">
        <v>832</v>
      </c>
      <c r="I68" s="718">
        <f>I69</f>
        <v>0</v>
      </c>
      <c r="J68" s="718">
        <f>J69-I69</f>
        <v>0</v>
      </c>
      <c r="K68" s="718">
        <f t="shared" ref="K68" si="1473">K69-J69</f>
        <v>0</v>
      </c>
      <c r="L68" s="718">
        <f t="shared" ref="L68" si="1474">L69-K69</f>
        <v>0</v>
      </c>
      <c r="M68" s="718">
        <f t="shared" ref="M68" si="1475">M69-L69</f>
        <v>0</v>
      </c>
      <c r="N68" s="718">
        <f t="shared" ref="N68" si="1476">N69-M69</f>
        <v>0</v>
      </c>
      <c r="O68" s="718">
        <f t="shared" ref="O68" si="1477">O69-N69</f>
        <v>0</v>
      </c>
      <c r="P68" s="718">
        <f t="shared" ref="P68" si="1478">P69-O69</f>
        <v>0</v>
      </c>
      <c r="Q68" s="718">
        <f t="shared" ref="Q68" si="1479">Q69-P69</f>
        <v>0</v>
      </c>
      <c r="R68" s="718">
        <f t="shared" ref="R68" si="1480">R69-Q69</f>
        <v>0</v>
      </c>
      <c r="S68" s="718">
        <f t="shared" ref="S68" si="1481">S69-R69</f>
        <v>0</v>
      </c>
      <c r="T68" s="718">
        <f t="shared" ref="T68" si="1482">T69-S69</f>
        <v>0</v>
      </c>
      <c r="U68" s="718">
        <f t="shared" ref="U68" si="1483">U69-T69</f>
        <v>0</v>
      </c>
      <c r="V68" s="718">
        <f t="shared" ref="V68" si="1484">V69-U69</f>
        <v>0</v>
      </c>
      <c r="W68" s="718">
        <f t="shared" ref="W68" si="1485">W69-V69</f>
        <v>0</v>
      </c>
      <c r="X68" s="718">
        <f t="shared" ref="X68" si="1486">X69-W69</f>
        <v>0</v>
      </c>
      <c r="Y68" s="718">
        <f t="shared" ref="Y68" si="1487">Y69-X69</f>
        <v>0</v>
      </c>
      <c r="Z68" s="718">
        <f t="shared" ref="Z68" si="1488">Z69-Y69</f>
        <v>0</v>
      </c>
      <c r="AA68" s="718">
        <f t="shared" ref="AA68" si="1489">AA69-Z69</f>
        <v>0</v>
      </c>
      <c r="AB68" s="718">
        <f t="shared" ref="AB68" si="1490">AB69-AA69</f>
        <v>0</v>
      </c>
      <c r="AC68" s="718">
        <f t="shared" ref="AC68" si="1491">AC69-AB69</f>
        <v>0</v>
      </c>
      <c r="AD68" s="718">
        <f t="shared" ref="AD68" si="1492">AD69-AC69</f>
        <v>0</v>
      </c>
      <c r="AE68" s="718">
        <f t="shared" ref="AE68" si="1493">AE69-AD69</f>
        <v>0</v>
      </c>
      <c r="AF68" s="718">
        <f t="shared" ref="AF68" si="1494">AF69-AE69</f>
        <v>0</v>
      </c>
      <c r="AG68" s="718">
        <f t="shared" ref="AG68" si="1495">AG69-AF69</f>
        <v>0</v>
      </c>
      <c r="AH68" s="718">
        <f t="shared" ref="AH68" si="1496">AH69-AG69</f>
        <v>0</v>
      </c>
      <c r="AI68" s="718">
        <f t="shared" ref="AI68" si="1497">AI69-AH69</f>
        <v>0</v>
      </c>
      <c r="AJ68" s="718">
        <f t="shared" ref="AJ68" si="1498">AJ69-AI69</f>
        <v>0</v>
      </c>
      <c r="AK68" s="718">
        <f t="shared" ref="AK68" si="1499">AK69-AJ69</f>
        <v>0</v>
      </c>
      <c r="AL68" s="718">
        <f t="shared" ref="AL68" si="1500">AL69-AK69</f>
        <v>0</v>
      </c>
      <c r="AM68" s="718">
        <f t="shared" ref="AM68" si="1501">AM69-AL69</f>
        <v>0</v>
      </c>
      <c r="AN68" s="718">
        <f t="shared" ref="AN68" si="1502">AN69-AM69</f>
        <v>0</v>
      </c>
      <c r="AO68" s="718">
        <f t="shared" ref="AO68" si="1503">AO69-AN69</f>
        <v>0</v>
      </c>
      <c r="AP68" s="718">
        <f t="shared" ref="AP68" si="1504">AP69-AO69</f>
        <v>0</v>
      </c>
      <c r="AQ68" s="718">
        <f t="shared" ref="AQ68" si="1505">AQ69-AP69</f>
        <v>0</v>
      </c>
      <c r="AR68" s="718">
        <f t="shared" ref="AR68" si="1506">AR69-AQ69</f>
        <v>0</v>
      </c>
      <c r="AS68" s="718">
        <f t="shared" ref="AS68" si="1507">AS69-AR69</f>
        <v>0</v>
      </c>
      <c r="AT68" s="718">
        <f t="shared" ref="AT68" si="1508">AT69-AS69</f>
        <v>0</v>
      </c>
      <c r="AU68" s="718">
        <f t="shared" ref="AU68" si="1509">AU69-AT69</f>
        <v>0</v>
      </c>
      <c r="AV68" s="718">
        <f t="shared" ref="AV68" si="1510">AV69-AU69</f>
        <v>0</v>
      </c>
      <c r="AW68" s="718">
        <f t="shared" ref="AW68" si="1511">AW69-AV69</f>
        <v>0</v>
      </c>
      <c r="AX68" s="718">
        <f t="shared" ref="AX68" si="1512">AX69-AW69</f>
        <v>0</v>
      </c>
      <c r="AY68" s="718">
        <f t="shared" ref="AY68" si="1513">AY69-AX69</f>
        <v>0</v>
      </c>
      <c r="AZ68" s="718">
        <f t="shared" ref="AZ68" si="1514">AZ69-AY69</f>
        <v>0</v>
      </c>
      <c r="BA68" s="718">
        <f t="shared" ref="BA68" si="1515">BA69-AZ69</f>
        <v>0</v>
      </c>
      <c r="BB68" s="718">
        <f t="shared" ref="BB68" si="1516">BB69-BA69</f>
        <v>0</v>
      </c>
      <c r="BC68" s="718">
        <f t="shared" ref="BC68" si="1517">BC69-BB69</f>
        <v>0</v>
      </c>
      <c r="BD68" s="718">
        <f t="shared" ref="BD68" si="1518">BD69-BC69</f>
        <v>0</v>
      </c>
      <c r="BE68" s="718">
        <f t="shared" ref="BE68" si="1519">BE69-BD69</f>
        <v>0</v>
      </c>
      <c r="BF68" s="718">
        <f t="shared" ref="BF68" si="1520">BF69-BE69</f>
        <v>1179.77</v>
      </c>
      <c r="BG68" s="718">
        <f t="shared" ref="BG68" si="1521">BG69-BF69</f>
        <v>7078.6</v>
      </c>
      <c r="BH68" s="719"/>
    </row>
    <row r="69" spans="2:60">
      <c r="C69" s="700" t="s">
        <v>852</v>
      </c>
      <c r="D69" s="697">
        <v>14157.2</v>
      </c>
      <c r="E69" s="19">
        <v>940.5</v>
      </c>
      <c r="F69" s="698">
        <v>45650</v>
      </c>
      <c r="G69" s="698">
        <v>45663</v>
      </c>
      <c r="H69" s="700" t="s">
        <v>834</v>
      </c>
      <c r="I69" s="699"/>
      <c r="J69" s="699"/>
      <c r="K69" s="699"/>
      <c r="L69" s="699"/>
      <c r="M69" s="699"/>
      <c r="N69" s="699"/>
      <c r="O69" s="709"/>
      <c r="P69" s="699"/>
      <c r="Q69" s="699"/>
      <c r="R69" s="699"/>
      <c r="S69" s="699"/>
      <c r="T69" s="699"/>
      <c r="U69" s="699"/>
      <c r="V69" s="699"/>
      <c r="W69" s="699"/>
      <c r="X69" s="699"/>
      <c r="Y69" s="699"/>
      <c r="Z69" s="699"/>
      <c r="AA69" s="699"/>
      <c r="AB69" s="699"/>
      <c r="AC69" s="699"/>
      <c r="AD69" s="699"/>
      <c r="AE69" s="699"/>
      <c r="AF69" s="699"/>
      <c r="AG69" s="699"/>
      <c r="AH69" s="699"/>
      <c r="AI69" s="699"/>
      <c r="AJ69" s="699"/>
      <c r="AK69" s="699"/>
      <c r="AL69" s="699"/>
      <c r="AM69" s="699"/>
      <c r="AN69" s="699"/>
      <c r="AO69" s="699"/>
      <c r="AP69" s="699"/>
      <c r="AQ69" s="699"/>
      <c r="AR69" s="699"/>
      <c r="AS69" s="699"/>
      <c r="AT69" s="699"/>
      <c r="AU69" s="699"/>
      <c r="AV69" s="699"/>
      <c r="AW69" s="699"/>
      <c r="AX69" s="699"/>
      <c r="AY69" s="699"/>
      <c r="AZ69" s="699"/>
      <c r="BA69" s="699"/>
      <c r="BB69" s="699"/>
      <c r="BC69" s="699"/>
      <c r="BD69" s="699"/>
      <c r="BE69" s="699"/>
      <c r="BF69" s="699">
        <v>1179.77</v>
      </c>
      <c r="BG69" s="699">
        <v>8258.3700000000008</v>
      </c>
    </row>
    <row r="70" spans="2:60">
      <c r="B70" s="719"/>
      <c r="C70" s="720" t="s">
        <v>853</v>
      </c>
      <c r="D70" s="721">
        <v>15094.3</v>
      </c>
      <c r="E70" s="719">
        <v>939.5</v>
      </c>
      <c r="F70" s="722">
        <v>45650</v>
      </c>
      <c r="G70" s="722">
        <v>45663</v>
      </c>
      <c r="H70" s="720" t="s">
        <v>832</v>
      </c>
      <c r="I70" s="718">
        <f>I71</f>
        <v>0</v>
      </c>
      <c r="J70" s="718">
        <f>J71-I71</f>
        <v>0</v>
      </c>
      <c r="K70" s="718">
        <f t="shared" ref="K70" si="1522">K71-J71</f>
        <v>0</v>
      </c>
      <c r="L70" s="718">
        <f t="shared" ref="L70" si="1523">L71-K71</f>
        <v>0</v>
      </c>
      <c r="M70" s="718">
        <f t="shared" ref="M70" si="1524">M71-L71</f>
        <v>0</v>
      </c>
      <c r="N70" s="718">
        <f t="shared" ref="N70" si="1525">N71-M71</f>
        <v>0</v>
      </c>
      <c r="O70" s="718">
        <f t="shared" ref="O70" si="1526">O71-N71</f>
        <v>0</v>
      </c>
      <c r="P70" s="718">
        <f t="shared" ref="P70" si="1527">P71-O71</f>
        <v>0</v>
      </c>
      <c r="Q70" s="718">
        <f t="shared" ref="Q70" si="1528">Q71-P71</f>
        <v>0</v>
      </c>
      <c r="R70" s="718">
        <f t="shared" ref="R70" si="1529">R71-Q71</f>
        <v>0</v>
      </c>
      <c r="S70" s="718">
        <f t="shared" ref="S70" si="1530">S71-R71</f>
        <v>0</v>
      </c>
      <c r="T70" s="718">
        <f t="shared" ref="T70" si="1531">T71-S71</f>
        <v>0</v>
      </c>
      <c r="U70" s="718">
        <f t="shared" ref="U70" si="1532">U71-T71</f>
        <v>0</v>
      </c>
      <c r="V70" s="718">
        <f t="shared" ref="V70" si="1533">V71-U71</f>
        <v>0</v>
      </c>
      <c r="W70" s="718">
        <f t="shared" ref="W70" si="1534">W71-V71</f>
        <v>0</v>
      </c>
      <c r="X70" s="718">
        <f t="shared" ref="X70" si="1535">X71-W71</f>
        <v>0</v>
      </c>
      <c r="Y70" s="718">
        <f t="shared" ref="Y70" si="1536">Y71-X71</f>
        <v>0</v>
      </c>
      <c r="Z70" s="718">
        <f t="shared" ref="Z70" si="1537">Z71-Y71</f>
        <v>0</v>
      </c>
      <c r="AA70" s="718">
        <f t="shared" ref="AA70" si="1538">AA71-Z71</f>
        <v>0</v>
      </c>
      <c r="AB70" s="718">
        <f t="shared" ref="AB70" si="1539">AB71-AA71</f>
        <v>0</v>
      </c>
      <c r="AC70" s="718">
        <f t="shared" ref="AC70" si="1540">AC71-AB71</f>
        <v>0</v>
      </c>
      <c r="AD70" s="718">
        <f t="shared" ref="AD70" si="1541">AD71-AC71</f>
        <v>0</v>
      </c>
      <c r="AE70" s="718">
        <f t="shared" ref="AE70" si="1542">AE71-AD71</f>
        <v>0</v>
      </c>
      <c r="AF70" s="718">
        <f t="shared" ref="AF70" si="1543">AF71-AE71</f>
        <v>0</v>
      </c>
      <c r="AG70" s="718">
        <f t="shared" ref="AG70" si="1544">AG71-AF71</f>
        <v>0</v>
      </c>
      <c r="AH70" s="718">
        <f t="shared" ref="AH70" si="1545">AH71-AG71</f>
        <v>0</v>
      </c>
      <c r="AI70" s="718">
        <f t="shared" ref="AI70" si="1546">AI71-AH71</f>
        <v>0</v>
      </c>
      <c r="AJ70" s="718">
        <f t="shared" ref="AJ70" si="1547">AJ71-AI71</f>
        <v>0</v>
      </c>
      <c r="AK70" s="718">
        <f t="shared" ref="AK70" si="1548">AK71-AJ71</f>
        <v>0</v>
      </c>
      <c r="AL70" s="718">
        <f t="shared" ref="AL70" si="1549">AL71-AK71</f>
        <v>0</v>
      </c>
      <c r="AM70" s="718">
        <f t="shared" ref="AM70" si="1550">AM71-AL71</f>
        <v>0</v>
      </c>
      <c r="AN70" s="718">
        <f t="shared" ref="AN70" si="1551">AN71-AM71</f>
        <v>0</v>
      </c>
      <c r="AO70" s="718">
        <f t="shared" ref="AO70" si="1552">AO71-AN71</f>
        <v>0</v>
      </c>
      <c r="AP70" s="718">
        <f t="shared" ref="AP70" si="1553">AP71-AO71</f>
        <v>0</v>
      </c>
      <c r="AQ70" s="718">
        <f t="shared" ref="AQ70" si="1554">AQ71-AP71</f>
        <v>0</v>
      </c>
      <c r="AR70" s="718">
        <f t="shared" ref="AR70" si="1555">AR71-AQ71</f>
        <v>0</v>
      </c>
      <c r="AS70" s="718">
        <f t="shared" ref="AS70" si="1556">AS71-AR71</f>
        <v>0</v>
      </c>
      <c r="AT70" s="718">
        <f t="shared" ref="AT70" si="1557">AT71-AS71</f>
        <v>0</v>
      </c>
      <c r="AU70" s="718">
        <f t="shared" ref="AU70" si="1558">AU71-AT71</f>
        <v>0</v>
      </c>
      <c r="AV70" s="718">
        <f t="shared" ref="AV70" si="1559">AV71-AU71</f>
        <v>0</v>
      </c>
      <c r="AW70" s="718">
        <f t="shared" ref="AW70" si="1560">AW71-AV71</f>
        <v>0</v>
      </c>
      <c r="AX70" s="718">
        <f t="shared" ref="AX70" si="1561">AX71-AW71</f>
        <v>0</v>
      </c>
      <c r="AY70" s="718">
        <f t="shared" ref="AY70" si="1562">AY71-AX71</f>
        <v>0</v>
      </c>
      <c r="AZ70" s="718">
        <f t="shared" ref="AZ70" si="1563">AZ71-AY71</f>
        <v>0</v>
      </c>
      <c r="BA70" s="718">
        <f t="shared" ref="BA70" si="1564">BA71-AZ71</f>
        <v>0</v>
      </c>
      <c r="BB70" s="718">
        <f t="shared" ref="BB70" si="1565">BB71-BA71</f>
        <v>0</v>
      </c>
      <c r="BC70" s="718">
        <f t="shared" ref="BC70" si="1566">BC71-BB71</f>
        <v>0</v>
      </c>
      <c r="BD70" s="718">
        <f t="shared" ref="BD70" si="1567">BD71-BC71</f>
        <v>0</v>
      </c>
      <c r="BE70" s="718">
        <f t="shared" ref="BE70" si="1568">BE71-BD71</f>
        <v>0</v>
      </c>
      <c r="BF70" s="718">
        <f t="shared" ref="BF70" si="1569">BF71-BE71</f>
        <v>1257.8599999999999</v>
      </c>
      <c r="BG70" s="718">
        <f t="shared" ref="BG70" si="1570">BG71-BF71</f>
        <v>7547.1500000000005</v>
      </c>
      <c r="BH70" s="719"/>
    </row>
    <row r="71" spans="2:60">
      <c r="C71" s="700" t="s">
        <v>853</v>
      </c>
      <c r="D71" s="697">
        <v>15094.3</v>
      </c>
      <c r="E71" s="19">
        <v>939.5</v>
      </c>
      <c r="F71" s="698">
        <v>45650</v>
      </c>
      <c r="G71" s="698">
        <v>45663</v>
      </c>
      <c r="H71" s="700" t="s">
        <v>834</v>
      </c>
      <c r="I71" s="699"/>
      <c r="J71" s="699"/>
      <c r="K71" s="699"/>
      <c r="L71" s="699"/>
      <c r="M71" s="699"/>
      <c r="N71" s="699"/>
      <c r="O71" s="709"/>
      <c r="P71" s="699"/>
      <c r="Q71" s="699"/>
      <c r="R71" s="699"/>
      <c r="S71" s="699"/>
      <c r="T71" s="699"/>
      <c r="U71" s="699"/>
      <c r="V71" s="699"/>
      <c r="W71" s="699"/>
      <c r="X71" s="699"/>
      <c r="Y71" s="699"/>
      <c r="Z71" s="699"/>
      <c r="AA71" s="699"/>
      <c r="AB71" s="699"/>
      <c r="AC71" s="699"/>
      <c r="AD71" s="699"/>
      <c r="AE71" s="699"/>
      <c r="AF71" s="699"/>
      <c r="AG71" s="699"/>
      <c r="AH71" s="699"/>
      <c r="AI71" s="699"/>
      <c r="AJ71" s="699"/>
      <c r="AK71" s="699"/>
      <c r="AL71" s="699"/>
      <c r="AM71" s="699"/>
      <c r="AN71" s="699"/>
      <c r="AO71" s="699"/>
      <c r="AP71" s="699"/>
      <c r="AQ71" s="699"/>
      <c r="AR71" s="699"/>
      <c r="AS71" s="699"/>
      <c r="AT71" s="699"/>
      <c r="AU71" s="699"/>
      <c r="AV71" s="699"/>
      <c r="AW71" s="699"/>
      <c r="AX71" s="699"/>
      <c r="AY71" s="699"/>
      <c r="AZ71" s="699"/>
      <c r="BA71" s="699"/>
      <c r="BB71" s="699"/>
      <c r="BC71" s="699"/>
      <c r="BD71" s="699"/>
      <c r="BE71" s="699"/>
      <c r="BF71" s="699">
        <v>1257.8599999999999</v>
      </c>
      <c r="BG71" s="699">
        <v>8805.01</v>
      </c>
    </row>
    <row r="72" spans="2:60">
      <c r="B72" s="719"/>
      <c r="C72" s="720" t="s">
        <v>854</v>
      </c>
      <c r="D72" s="721">
        <v>134905.70000000001</v>
      </c>
      <c r="E72" s="719">
        <v>800</v>
      </c>
      <c r="F72" s="722">
        <v>45650</v>
      </c>
      <c r="G72" s="722">
        <v>45663</v>
      </c>
      <c r="H72" s="720" t="s">
        <v>832</v>
      </c>
      <c r="I72" s="718">
        <f>I73</f>
        <v>0</v>
      </c>
      <c r="J72" s="718">
        <f>J73-I73</f>
        <v>0</v>
      </c>
      <c r="K72" s="718">
        <f t="shared" ref="K72" si="1571">K73-J73</f>
        <v>0</v>
      </c>
      <c r="L72" s="718">
        <f t="shared" ref="L72" si="1572">L73-K73</f>
        <v>0</v>
      </c>
      <c r="M72" s="718">
        <f t="shared" ref="M72" si="1573">M73-L73</f>
        <v>0</v>
      </c>
      <c r="N72" s="718">
        <f t="shared" ref="N72" si="1574">N73-M73</f>
        <v>0</v>
      </c>
      <c r="O72" s="718">
        <f t="shared" ref="O72" si="1575">O73-N73</f>
        <v>0</v>
      </c>
      <c r="P72" s="718">
        <f t="shared" ref="P72" si="1576">P73-O73</f>
        <v>0</v>
      </c>
      <c r="Q72" s="718">
        <f t="shared" ref="Q72" si="1577">Q73-P73</f>
        <v>0</v>
      </c>
      <c r="R72" s="718">
        <f t="shared" ref="R72" si="1578">R73-Q73</f>
        <v>0</v>
      </c>
      <c r="S72" s="718">
        <f t="shared" ref="S72" si="1579">S73-R73</f>
        <v>0</v>
      </c>
      <c r="T72" s="718">
        <f t="shared" ref="T72" si="1580">T73-S73</f>
        <v>0</v>
      </c>
      <c r="U72" s="718">
        <f t="shared" ref="U72" si="1581">U73-T73</f>
        <v>0</v>
      </c>
      <c r="V72" s="718">
        <f t="shared" ref="V72" si="1582">V73-U73</f>
        <v>0</v>
      </c>
      <c r="W72" s="718">
        <f t="shared" ref="W72" si="1583">W73-V73</f>
        <v>0</v>
      </c>
      <c r="X72" s="718">
        <f t="shared" ref="X72" si="1584">X73-W73</f>
        <v>0</v>
      </c>
      <c r="Y72" s="718">
        <f t="shared" ref="Y72" si="1585">Y73-X73</f>
        <v>0</v>
      </c>
      <c r="Z72" s="718">
        <f t="shared" ref="Z72" si="1586">Z73-Y73</f>
        <v>0</v>
      </c>
      <c r="AA72" s="718">
        <f t="shared" ref="AA72" si="1587">AA73-Z73</f>
        <v>0</v>
      </c>
      <c r="AB72" s="718">
        <f t="shared" ref="AB72" si="1588">AB73-AA73</f>
        <v>0</v>
      </c>
      <c r="AC72" s="718">
        <f t="shared" ref="AC72" si="1589">AC73-AB73</f>
        <v>0</v>
      </c>
      <c r="AD72" s="718">
        <f t="shared" ref="AD72" si="1590">AD73-AC73</f>
        <v>0</v>
      </c>
      <c r="AE72" s="718">
        <f t="shared" ref="AE72" si="1591">AE73-AD73</f>
        <v>0</v>
      </c>
      <c r="AF72" s="718">
        <f t="shared" ref="AF72" si="1592">AF73-AE73</f>
        <v>0</v>
      </c>
      <c r="AG72" s="718">
        <f t="shared" ref="AG72" si="1593">AG73-AF73</f>
        <v>0</v>
      </c>
      <c r="AH72" s="718">
        <f t="shared" ref="AH72" si="1594">AH73-AG73</f>
        <v>0</v>
      </c>
      <c r="AI72" s="718">
        <f t="shared" ref="AI72" si="1595">AI73-AH73</f>
        <v>0</v>
      </c>
      <c r="AJ72" s="718">
        <f t="shared" ref="AJ72" si="1596">AJ73-AI73</f>
        <v>0</v>
      </c>
      <c r="AK72" s="718">
        <f t="shared" ref="AK72" si="1597">AK73-AJ73</f>
        <v>0</v>
      </c>
      <c r="AL72" s="718">
        <f t="shared" ref="AL72" si="1598">AL73-AK73</f>
        <v>0</v>
      </c>
      <c r="AM72" s="718">
        <f t="shared" ref="AM72" si="1599">AM73-AL73</f>
        <v>0</v>
      </c>
      <c r="AN72" s="718">
        <f t="shared" ref="AN72" si="1600">AN73-AM73</f>
        <v>0</v>
      </c>
      <c r="AO72" s="718">
        <f t="shared" ref="AO72" si="1601">AO73-AN73</f>
        <v>0</v>
      </c>
      <c r="AP72" s="718">
        <f t="shared" ref="AP72" si="1602">AP73-AO73</f>
        <v>0</v>
      </c>
      <c r="AQ72" s="718">
        <f t="shared" ref="AQ72" si="1603">AQ73-AP73</f>
        <v>0</v>
      </c>
      <c r="AR72" s="718">
        <f t="shared" ref="AR72" si="1604">AR73-AQ73</f>
        <v>0</v>
      </c>
      <c r="AS72" s="718">
        <f t="shared" ref="AS72" si="1605">AS73-AR73</f>
        <v>0</v>
      </c>
      <c r="AT72" s="718">
        <f t="shared" ref="AT72" si="1606">AT73-AS73</f>
        <v>0</v>
      </c>
      <c r="AU72" s="718">
        <f t="shared" ref="AU72" si="1607">AU73-AT73</f>
        <v>0</v>
      </c>
      <c r="AV72" s="718">
        <f t="shared" ref="AV72" si="1608">AV73-AU73</f>
        <v>0</v>
      </c>
      <c r="AW72" s="718">
        <f t="shared" ref="AW72" si="1609">AW73-AV73</f>
        <v>0</v>
      </c>
      <c r="AX72" s="718">
        <f t="shared" ref="AX72" si="1610">AX73-AW73</f>
        <v>0</v>
      </c>
      <c r="AY72" s="718">
        <f t="shared" ref="AY72" si="1611">AY73-AX73</f>
        <v>0</v>
      </c>
      <c r="AZ72" s="718">
        <f t="shared" ref="AZ72" si="1612">AZ73-AY73</f>
        <v>0</v>
      </c>
      <c r="BA72" s="718">
        <f t="shared" ref="BA72" si="1613">BA73-AZ73</f>
        <v>0</v>
      </c>
      <c r="BB72" s="718">
        <f t="shared" ref="BB72" si="1614">BB73-BA73</f>
        <v>0</v>
      </c>
      <c r="BC72" s="718">
        <f t="shared" ref="BC72" si="1615">BC73-BB73</f>
        <v>0</v>
      </c>
      <c r="BD72" s="718">
        <f t="shared" ref="BD72" si="1616">BD73-BC73</f>
        <v>0</v>
      </c>
      <c r="BE72" s="718">
        <f t="shared" ref="BE72" si="1617">BE73-BD73</f>
        <v>0</v>
      </c>
      <c r="BF72" s="718">
        <f t="shared" ref="BF72" si="1618">BF73-BE73</f>
        <v>11242.14</v>
      </c>
      <c r="BG72" s="718">
        <f t="shared" ref="BG72" si="1619">BG73-BF73</f>
        <v>67452.850000000006</v>
      </c>
      <c r="BH72" s="719"/>
    </row>
    <row r="73" spans="2:60">
      <c r="C73" s="700" t="s">
        <v>854</v>
      </c>
      <c r="D73" s="697">
        <v>134905.70000000001</v>
      </c>
      <c r="E73" s="19">
        <v>800</v>
      </c>
      <c r="F73" s="698">
        <v>45650</v>
      </c>
      <c r="G73" s="698">
        <v>45663</v>
      </c>
      <c r="H73" s="700" t="s">
        <v>834</v>
      </c>
      <c r="I73" s="699"/>
      <c r="J73" s="699"/>
      <c r="K73" s="699"/>
      <c r="L73" s="699"/>
      <c r="M73" s="699"/>
      <c r="N73" s="699"/>
      <c r="O73" s="709"/>
      <c r="P73" s="699"/>
      <c r="Q73" s="699"/>
      <c r="R73" s="699"/>
      <c r="S73" s="699"/>
      <c r="T73" s="699"/>
      <c r="U73" s="699"/>
      <c r="V73" s="699"/>
      <c r="W73" s="699"/>
      <c r="X73" s="699"/>
      <c r="Y73" s="699"/>
      <c r="Z73" s="699"/>
      <c r="AA73" s="699"/>
      <c r="AB73" s="699"/>
      <c r="AC73" s="699"/>
      <c r="AD73" s="699"/>
      <c r="AE73" s="699"/>
      <c r="AF73" s="699"/>
      <c r="AG73" s="699"/>
      <c r="AH73" s="699"/>
      <c r="AI73" s="699"/>
      <c r="AJ73" s="699"/>
      <c r="AK73" s="699"/>
      <c r="AL73" s="699"/>
      <c r="AM73" s="699"/>
      <c r="AN73" s="699"/>
      <c r="AO73" s="699"/>
      <c r="AP73" s="699"/>
      <c r="AQ73" s="699"/>
      <c r="AR73" s="699"/>
      <c r="AS73" s="699"/>
      <c r="AT73" s="699"/>
      <c r="AU73" s="699"/>
      <c r="AV73" s="699"/>
      <c r="AW73" s="699"/>
      <c r="AX73" s="699"/>
      <c r="AY73" s="699"/>
      <c r="AZ73" s="699"/>
      <c r="BA73" s="699"/>
      <c r="BB73" s="699"/>
      <c r="BC73" s="699"/>
      <c r="BD73" s="699"/>
      <c r="BE73" s="699"/>
      <c r="BF73" s="699">
        <v>11242.14</v>
      </c>
      <c r="BG73" s="699">
        <v>78694.990000000005</v>
      </c>
    </row>
    <row r="74" spans="2:60">
      <c r="B74" s="719"/>
      <c r="C74" s="720" t="s">
        <v>839</v>
      </c>
      <c r="D74" s="721">
        <v>0</v>
      </c>
      <c r="E74" s="719">
        <v>0</v>
      </c>
      <c r="F74" s="722">
        <v>45650</v>
      </c>
      <c r="G74" s="722">
        <v>45656</v>
      </c>
      <c r="H74" s="720" t="s">
        <v>832</v>
      </c>
      <c r="I74" s="718">
        <f>I75</f>
        <v>0</v>
      </c>
      <c r="J74" s="718">
        <f>J75-I75</f>
        <v>0</v>
      </c>
      <c r="K74" s="718">
        <f t="shared" ref="K74" si="1620">K75-J75</f>
        <v>0</v>
      </c>
      <c r="L74" s="718">
        <f t="shared" ref="L74" si="1621">L75-K75</f>
        <v>0</v>
      </c>
      <c r="M74" s="718">
        <f t="shared" ref="M74" si="1622">M75-L75</f>
        <v>0</v>
      </c>
      <c r="N74" s="718">
        <f t="shared" ref="N74" si="1623">N75-M75</f>
        <v>0</v>
      </c>
      <c r="O74" s="718">
        <f t="shared" ref="O74" si="1624">O75-N75</f>
        <v>0</v>
      </c>
      <c r="P74" s="718">
        <f t="shared" ref="P74" si="1625">P75-O75</f>
        <v>0</v>
      </c>
      <c r="Q74" s="718">
        <f t="shared" ref="Q74" si="1626">Q75-P75</f>
        <v>0</v>
      </c>
      <c r="R74" s="718">
        <f t="shared" ref="R74" si="1627">R75-Q75</f>
        <v>0</v>
      </c>
      <c r="S74" s="718">
        <f t="shared" ref="S74" si="1628">S75-R75</f>
        <v>0</v>
      </c>
      <c r="T74" s="718">
        <f t="shared" ref="T74" si="1629">T75-S75</f>
        <v>0</v>
      </c>
      <c r="U74" s="718">
        <f t="shared" ref="U74" si="1630">U75-T75</f>
        <v>0</v>
      </c>
      <c r="V74" s="718">
        <f t="shared" ref="V74" si="1631">V75-U75</f>
        <v>0</v>
      </c>
      <c r="W74" s="718">
        <f t="shared" ref="W74" si="1632">W75-V75</f>
        <v>0</v>
      </c>
      <c r="X74" s="718">
        <f t="shared" ref="X74" si="1633">X75-W75</f>
        <v>0</v>
      </c>
      <c r="Y74" s="718">
        <f t="shared" ref="Y74" si="1634">Y75-X75</f>
        <v>0</v>
      </c>
      <c r="Z74" s="718">
        <f t="shared" ref="Z74" si="1635">Z75-Y75</f>
        <v>0</v>
      </c>
      <c r="AA74" s="718">
        <f t="shared" ref="AA74" si="1636">AA75-Z75</f>
        <v>0</v>
      </c>
      <c r="AB74" s="718">
        <f t="shared" ref="AB74" si="1637">AB75-AA75</f>
        <v>0</v>
      </c>
      <c r="AC74" s="718">
        <f t="shared" ref="AC74" si="1638">AC75-AB75</f>
        <v>0</v>
      </c>
      <c r="AD74" s="718">
        <f t="shared" ref="AD74" si="1639">AD75-AC75</f>
        <v>0</v>
      </c>
      <c r="AE74" s="718">
        <f t="shared" ref="AE74" si="1640">AE75-AD75</f>
        <v>0</v>
      </c>
      <c r="AF74" s="718">
        <f t="shared" ref="AF74" si="1641">AF75-AE75</f>
        <v>0</v>
      </c>
      <c r="AG74" s="718">
        <f t="shared" ref="AG74" si="1642">AG75-AF75</f>
        <v>0</v>
      </c>
      <c r="AH74" s="718">
        <f t="shared" ref="AH74" si="1643">AH75-AG75</f>
        <v>0</v>
      </c>
      <c r="AI74" s="718">
        <f t="shared" ref="AI74" si="1644">AI75-AH75</f>
        <v>0</v>
      </c>
      <c r="AJ74" s="718">
        <f t="shared" ref="AJ74" si="1645">AJ75-AI75</f>
        <v>0</v>
      </c>
      <c r="AK74" s="718">
        <f t="shared" ref="AK74" si="1646">AK75-AJ75</f>
        <v>0</v>
      </c>
      <c r="AL74" s="718">
        <f t="shared" ref="AL74" si="1647">AL75-AK75</f>
        <v>0</v>
      </c>
      <c r="AM74" s="718">
        <f t="shared" ref="AM74" si="1648">AM75-AL75</f>
        <v>0</v>
      </c>
      <c r="AN74" s="718">
        <f t="shared" ref="AN74" si="1649">AN75-AM75</f>
        <v>0</v>
      </c>
      <c r="AO74" s="718">
        <f t="shared" ref="AO74" si="1650">AO75-AN75</f>
        <v>0</v>
      </c>
      <c r="AP74" s="718">
        <f t="shared" ref="AP74" si="1651">AP75-AO75</f>
        <v>0</v>
      </c>
      <c r="AQ74" s="718">
        <f t="shared" ref="AQ74" si="1652">AQ75-AP75</f>
        <v>0</v>
      </c>
      <c r="AR74" s="718">
        <f t="shared" ref="AR74" si="1653">AR75-AQ75</f>
        <v>0</v>
      </c>
      <c r="AS74" s="718">
        <f t="shared" ref="AS74" si="1654">AS75-AR75</f>
        <v>0</v>
      </c>
      <c r="AT74" s="718">
        <f t="shared" ref="AT74" si="1655">AT75-AS75</f>
        <v>0</v>
      </c>
      <c r="AU74" s="718">
        <f t="shared" ref="AU74" si="1656">AU75-AT75</f>
        <v>0</v>
      </c>
      <c r="AV74" s="718">
        <f t="shared" ref="AV74" si="1657">AV75-AU75</f>
        <v>0</v>
      </c>
      <c r="AW74" s="718">
        <f t="shared" ref="AW74" si="1658">AW75-AV75</f>
        <v>0</v>
      </c>
      <c r="AX74" s="718">
        <f t="shared" ref="AX74" si="1659">AX75-AW75</f>
        <v>0</v>
      </c>
      <c r="AY74" s="718">
        <f t="shared" ref="AY74" si="1660">AY75-AX75</f>
        <v>0</v>
      </c>
      <c r="AZ74" s="718">
        <f t="shared" ref="AZ74" si="1661">AZ75-AY75</f>
        <v>0</v>
      </c>
      <c r="BA74" s="718">
        <f t="shared" ref="BA74" si="1662">BA75-AZ75</f>
        <v>0</v>
      </c>
      <c r="BB74" s="718">
        <f t="shared" ref="BB74" si="1663">BB75-BA75</f>
        <v>0</v>
      </c>
      <c r="BC74" s="718">
        <f t="shared" ref="BC74" si="1664">BC75-BB75</f>
        <v>0</v>
      </c>
      <c r="BD74" s="718">
        <f t="shared" ref="BD74" si="1665">BD75-BC75</f>
        <v>0</v>
      </c>
      <c r="BE74" s="718">
        <f t="shared" ref="BE74" si="1666">BE75-BD75</f>
        <v>0</v>
      </c>
      <c r="BF74" s="718">
        <f t="shared" ref="BF74" si="1667">BF75-BE75</f>
        <v>0</v>
      </c>
      <c r="BG74" s="718">
        <f t="shared" ref="BG74" si="1668">BG75-BF75</f>
        <v>0</v>
      </c>
      <c r="BH74" s="719"/>
    </row>
    <row r="75" spans="2:60">
      <c r="C75" s="700" t="s">
        <v>839</v>
      </c>
      <c r="D75" s="697">
        <v>0</v>
      </c>
      <c r="E75" s="19">
        <v>0</v>
      </c>
      <c r="F75" s="698">
        <v>45650</v>
      </c>
      <c r="G75" s="698">
        <v>45656</v>
      </c>
      <c r="H75" s="700" t="s">
        <v>834</v>
      </c>
      <c r="I75" s="699"/>
      <c r="J75" s="699"/>
      <c r="K75" s="699"/>
      <c r="L75" s="699"/>
      <c r="M75" s="699"/>
      <c r="N75" s="699"/>
      <c r="O75" s="709"/>
      <c r="P75" s="699"/>
      <c r="Q75" s="699"/>
      <c r="R75" s="699"/>
      <c r="S75" s="699"/>
      <c r="T75" s="699"/>
      <c r="U75" s="699"/>
      <c r="V75" s="699"/>
      <c r="W75" s="699"/>
      <c r="X75" s="699"/>
      <c r="Y75" s="699"/>
      <c r="Z75" s="699"/>
      <c r="AA75" s="699"/>
      <c r="AB75" s="699"/>
      <c r="AC75" s="699"/>
      <c r="AD75" s="699"/>
      <c r="AE75" s="699"/>
      <c r="AF75" s="699"/>
      <c r="AG75" s="699"/>
      <c r="AH75" s="699"/>
      <c r="AI75" s="699"/>
      <c r="AJ75" s="699"/>
      <c r="AK75" s="699"/>
      <c r="AL75" s="699"/>
      <c r="AM75" s="699"/>
      <c r="AN75" s="699"/>
      <c r="AO75" s="699"/>
      <c r="AP75" s="699"/>
      <c r="AQ75" s="699"/>
      <c r="AR75" s="699"/>
      <c r="AS75" s="699"/>
      <c r="AT75" s="699"/>
      <c r="AU75" s="699"/>
      <c r="AV75" s="699"/>
      <c r="AW75" s="699"/>
      <c r="AX75" s="699"/>
      <c r="AY75" s="699"/>
      <c r="AZ75" s="699"/>
      <c r="BA75" s="699"/>
      <c r="BB75" s="699"/>
      <c r="BC75" s="699"/>
      <c r="BD75" s="699"/>
      <c r="BE75" s="699"/>
      <c r="BF75" s="699"/>
      <c r="BG75" s="699"/>
    </row>
    <row r="76" spans="2:60">
      <c r="B76" s="719"/>
      <c r="C76" s="720" t="s">
        <v>855</v>
      </c>
      <c r="D76" s="721">
        <v>0</v>
      </c>
      <c r="E76" s="719">
        <v>1898</v>
      </c>
      <c r="F76" s="722">
        <v>45657</v>
      </c>
      <c r="G76" s="722">
        <v>45663</v>
      </c>
      <c r="H76" s="720" t="s">
        <v>832</v>
      </c>
      <c r="I76" s="718">
        <f>I77</f>
        <v>0</v>
      </c>
      <c r="J76" s="718">
        <f>J77-I77</f>
        <v>0</v>
      </c>
      <c r="K76" s="718">
        <f t="shared" ref="K76" si="1669">K77-J77</f>
        <v>0</v>
      </c>
      <c r="L76" s="718">
        <f t="shared" ref="L76" si="1670">L77-K77</f>
        <v>0</v>
      </c>
      <c r="M76" s="718">
        <f t="shared" ref="M76" si="1671">M77-L77</f>
        <v>0</v>
      </c>
      <c r="N76" s="718">
        <f t="shared" ref="N76" si="1672">N77-M77</f>
        <v>0</v>
      </c>
      <c r="O76" s="718">
        <f t="shared" ref="O76" si="1673">O77-N77</f>
        <v>0</v>
      </c>
      <c r="P76" s="718">
        <f t="shared" ref="P76" si="1674">P77-O77</f>
        <v>0</v>
      </c>
      <c r="Q76" s="718">
        <f t="shared" ref="Q76" si="1675">Q77-P77</f>
        <v>0</v>
      </c>
      <c r="R76" s="718">
        <f t="shared" ref="R76" si="1676">R77-Q77</f>
        <v>0</v>
      </c>
      <c r="S76" s="718">
        <f t="shared" ref="S76" si="1677">S77-R77</f>
        <v>0</v>
      </c>
      <c r="T76" s="718">
        <f t="shared" ref="T76" si="1678">T77-S77</f>
        <v>0</v>
      </c>
      <c r="U76" s="718">
        <f t="shared" ref="U76" si="1679">U77-T77</f>
        <v>0</v>
      </c>
      <c r="V76" s="718">
        <f t="shared" ref="V76" si="1680">V77-U77</f>
        <v>0</v>
      </c>
      <c r="W76" s="718">
        <f t="shared" ref="W76" si="1681">W77-V77</f>
        <v>0</v>
      </c>
      <c r="X76" s="718">
        <f t="shared" ref="X76" si="1682">X77-W77</f>
        <v>0</v>
      </c>
      <c r="Y76" s="718">
        <f t="shared" ref="Y76" si="1683">Y77-X77</f>
        <v>0</v>
      </c>
      <c r="Z76" s="718">
        <f t="shared" ref="Z76" si="1684">Z77-Y77</f>
        <v>0</v>
      </c>
      <c r="AA76" s="718">
        <f t="shared" ref="AA76" si="1685">AA77-Z77</f>
        <v>0</v>
      </c>
      <c r="AB76" s="718">
        <f t="shared" ref="AB76" si="1686">AB77-AA77</f>
        <v>0</v>
      </c>
      <c r="AC76" s="718">
        <f t="shared" ref="AC76" si="1687">AC77-AB77</f>
        <v>0</v>
      </c>
      <c r="AD76" s="718">
        <f t="shared" ref="AD76" si="1688">AD77-AC77</f>
        <v>0</v>
      </c>
      <c r="AE76" s="718">
        <f t="shared" ref="AE76" si="1689">AE77-AD77</f>
        <v>0</v>
      </c>
      <c r="AF76" s="718">
        <f t="shared" ref="AF76" si="1690">AF77-AE77</f>
        <v>0</v>
      </c>
      <c r="AG76" s="718">
        <f t="shared" ref="AG76" si="1691">AG77-AF77</f>
        <v>0</v>
      </c>
      <c r="AH76" s="718">
        <f t="shared" ref="AH76" si="1692">AH77-AG77</f>
        <v>0</v>
      </c>
      <c r="AI76" s="718">
        <f t="shared" ref="AI76" si="1693">AI77-AH77</f>
        <v>0</v>
      </c>
      <c r="AJ76" s="718">
        <f t="shared" ref="AJ76" si="1694">AJ77-AI77</f>
        <v>0</v>
      </c>
      <c r="AK76" s="718">
        <f t="shared" ref="AK76" si="1695">AK77-AJ77</f>
        <v>0</v>
      </c>
      <c r="AL76" s="718">
        <f t="shared" ref="AL76" si="1696">AL77-AK77</f>
        <v>0</v>
      </c>
      <c r="AM76" s="718">
        <f t="shared" ref="AM76" si="1697">AM77-AL77</f>
        <v>0</v>
      </c>
      <c r="AN76" s="718">
        <f t="shared" ref="AN76" si="1698">AN77-AM77</f>
        <v>0</v>
      </c>
      <c r="AO76" s="718">
        <f t="shared" ref="AO76" si="1699">AO77-AN77</f>
        <v>0</v>
      </c>
      <c r="AP76" s="718">
        <f t="shared" ref="AP76" si="1700">AP77-AO77</f>
        <v>0</v>
      </c>
      <c r="AQ76" s="718">
        <f t="shared" ref="AQ76" si="1701">AQ77-AP77</f>
        <v>0</v>
      </c>
      <c r="AR76" s="718">
        <f t="shared" ref="AR76" si="1702">AR77-AQ77</f>
        <v>0</v>
      </c>
      <c r="AS76" s="718">
        <f t="shared" ref="AS76" si="1703">AS77-AR77</f>
        <v>0</v>
      </c>
      <c r="AT76" s="718">
        <f t="shared" ref="AT76" si="1704">AT77-AS77</f>
        <v>0</v>
      </c>
      <c r="AU76" s="718">
        <f t="shared" ref="AU76" si="1705">AU77-AT77</f>
        <v>0</v>
      </c>
      <c r="AV76" s="718">
        <f t="shared" ref="AV76" si="1706">AV77-AU77</f>
        <v>0</v>
      </c>
      <c r="AW76" s="718">
        <f t="shared" ref="AW76" si="1707">AW77-AV77</f>
        <v>0</v>
      </c>
      <c r="AX76" s="718">
        <f t="shared" ref="AX76" si="1708">AX77-AW77</f>
        <v>0</v>
      </c>
      <c r="AY76" s="718">
        <f t="shared" ref="AY76" si="1709">AY77-AX77</f>
        <v>0</v>
      </c>
      <c r="AZ76" s="718">
        <f t="shared" ref="AZ76" si="1710">AZ77-AY77</f>
        <v>0</v>
      </c>
      <c r="BA76" s="718">
        <f t="shared" ref="BA76" si="1711">BA77-AZ77</f>
        <v>0</v>
      </c>
      <c r="BB76" s="718">
        <f t="shared" ref="BB76" si="1712">BB77-BA77</f>
        <v>0</v>
      </c>
      <c r="BC76" s="718">
        <f t="shared" ref="BC76" si="1713">BC77-BB77</f>
        <v>0</v>
      </c>
      <c r="BD76" s="718">
        <f t="shared" ref="BD76" si="1714">BD77-BC77</f>
        <v>0</v>
      </c>
      <c r="BE76" s="718">
        <f t="shared" ref="BE76" si="1715">BE77-BD77</f>
        <v>0</v>
      </c>
      <c r="BF76" s="718">
        <f t="shared" ref="BF76" si="1716">BF77-BE77</f>
        <v>0</v>
      </c>
      <c r="BG76" s="718">
        <f t="shared" ref="BG76" si="1717">BG77-BF77</f>
        <v>0</v>
      </c>
      <c r="BH76" s="719"/>
    </row>
    <row r="77" spans="2:60">
      <c r="C77" s="700" t="s">
        <v>855</v>
      </c>
      <c r="D77" s="697">
        <v>0</v>
      </c>
      <c r="E77" s="19">
        <v>1898</v>
      </c>
      <c r="F77" s="698">
        <v>45657</v>
      </c>
      <c r="G77" s="698">
        <v>45663</v>
      </c>
      <c r="H77" s="700" t="s">
        <v>834</v>
      </c>
      <c r="I77" s="699"/>
      <c r="J77" s="699"/>
      <c r="K77" s="699"/>
      <c r="L77" s="699"/>
      <c r="M77" s="699"/>
      <c r="N77" s="699"/>
      <c r="O77" s="709"/>
      <c r="P77" s="699"/>
      <c r="Q77" s="699"/>
      <c r="R77" s="699"/>
      <c r="S77" s="699"/>
      <c r="T77" s="699"/>
      <c r="U77" s="699"/>
      <c r="V77" s="699"/>
      <c r="W77" s="699"/>
      <c r="X77" s="699"/>
      <c r="Y77" s="699"/>
      <c r="Z77" s="699"/>
      <c r="AA77" s="699"/>
      <c r="AB77" s="699"/>
      <c r="AC77" s="699"/>
      <c r="AD77" s="699"/>
      <c r="AE77" s="699"/>
      <c r="AF77" s="699"/>
      <c r="AG77" s="699"/>
      <c r="AH77" s="699"/>
      <c r="AI77" s="699"/>
      <c r="AJ77" s="699"/>
      <c r="AK77" s="699"/>
      <c r="AL77" s="699"/>
      <c r="AM77" s="699"/>
      <c r="AN77" s="699"/>
      <c r="AO77" s="699"/>
      <c r="AP77" s="699"/>
      <c r="AQ77" s="699"/>
      <c r="AR77" s="699"/>
      <c r="AS77" s="699"/>
      <c r="AT77" s="699"/>
      <c r="AU77" s="699"/>
      <c r="AV77" s="699"/>
      <c r="AW77" s="699"/>
      <c r="AX77" s="699"/>
      <c r="AY77" s="699"/>
      <c r="AZ77" s="699"/>
      <c r="BA77" s="699"/>
      <c r="BB77" s="699"/>
      <c r="BC77" s="699"/>
      <c r="BD77" s="699"/>
      <c r="BE77" s="699"/>
      <c r="BF77" s="699"/>
      <c r="BG77" s="699"/>
    </row>
    <row r="78" spans="2:60">
      <c r="I78" s="699"/>
      <c r="J78" s="699"/>
      <c r="K78" s="699"/>
      <c r="L78" s="699" t="e">
        <f>L79-#REF!</f>
        <v>#REF!</v>
      </c>
      <c r="M78" s="709">
        <f t="shared" ref="M78:O82" si="1718">M79-F79</f>
        <v>0</v>
      </c>
      <c r="N78" s="709">
        <f t="shared" si="1718"/>
        <v>0</v>
      </c>
      <c r="O78" s="709">
        <f t="shared" si="1718"/>
        <v>0</v>
      </c>
      <c r="P78" s="699"/>
      <c r="Q78" s="699"/>
      <c r="R78" s="699"/>
      <c r="S78" s="699"/>
      <c r="T78" s="699"/>
      <c r="U78" s="699"/>
      <c r="V78" s="699"/>
      <c r="W78" s="699"/>
      <c r="X78" s="699"/>
      <c r="Y78" s="699"/>
      <c r="Z78" s="699"/>
      <c r="AA78" s="699"/>
      <c r="AB78" s="699"/>
      <c r="AC78" s="699"/>
      <c r="AD78" s="699"/>
      <c r="AE78" s="699"/>
      <c r="AF78" s="699"/>
      <c r="AG78" s="699"/>
      <c r="AH78" s="699"/>
      <c r="AI78" s="699"/>
      <c r="AJ78" s="699"/>
      <c r="AK78" s="699"/>
      <c r="AL78" s="699"/>
      <c r="AM78" s="699"/>
      <c r="AN78" s="699"/>
      <c r="AO78" s="699"/>
      <c r="AP78" s="699"/>
      <c r="AQ78" s="699"/>
      <c r="AR78" s="699"/>
      <c r="AS78" s="699"/>
      <c r="AT78" s="699"/>
      <c r="AU78" s="699"/>
      <c r="AV78" s="699"/>
      <c r="AW78" s="699"/>
      <c r="AX78" s="699"/>
      <c r="AY78" s="699"/>
      <c r="AZ78" s="699"/>
      <c r="BA78" s="699"/>
      <c r="BB78" s="699"/>
      <c r="BC78" s="699"/>
      <c r="BD78" s="699"/>
      <c r="BE78" s="699"/>
      <c r="BF78" s="699"/>
      <c r="BG78" s="699"/>
    </row>
    <row r="79" spans="2:60">
      <c r="I79" s="699"/>
      <c r="J79" s="699"/>
      <c r="K79" s="699"/>
      <c r="L79" s="699" t="e">
        <f>L80-#REF!</f>
        <v>#REF!</v>
      </c>
      <c r="M79" s="709">
        <f t="shared" si="1718"/>
        <v>0</v>
      </c>
      <c r="N79" s="709">
        <f t="shared" si="1718"/>
        <v>0</v>
      </c>
      <c r="O79" s="709">
        <f t="shared" si="1718"/>
        <v>0</v>
      </c>
      <c r="P79" s="699"/>
      <c r="Q79" s="699"/>
      <c r="R79" s="699"/>
      <c r="S79" s="699"/>
      <c r="T79" s="699"/>
      <c r="U79" s="699"/>
      <c r="V79" s="699"/>
      <c r="W79" s="699"/>
      <c r="X79" s="699"/>
      <c r="Y79" s="699"/>
      <c r="Z79" s="699"/>
      <c r="AA79" s="699"/>
      <c r="AB79" s="699"/>
      <c r="AC79" s="699"/>
      <c r="AD79" s="699"/>
      <c r="AE79" s="699"/>
      <c r="AF79" s="699"/>
      <c r="AG79" s="699"/>
      <c r="AH79" s="699"/>
      <c r="AI79" s="699"/>
      <c r="AJ79" s="699"/>
      <c r="AK79" s="699"/>
      <c r="AL79" s="699"/>
      <c r="AM79" s="699"/>
      <c r="AN79" s="699"/>
      <c r="AO79" s="699"/>
      <c r="AP79" s="699"/>
      <c r="AQ79" s="699"/>
      <c r="AR79" s="699"/>
      <c r="AS79" s="699"/>
      <c r="AT79" s="699"/>
      <c r="AU79" s="699"/>
      <c r="AV79" s="699"/>
      <c r="AW79" s="699"/>
      <c r="AX79" s="699"/>
      <c r="AY79" s="699"/>
      <c r="AZ79" s="699"/>
      <c r="BA79" s="699"/>
      <c r="BB79" s="699"/>
      <c r="BC79" s="699"/>
      <c r="BD79" s="699"/>
      <c r="BE79" s="699"/>
      <c r="BF79" s="699"/>
      <c r="BG79" s="699"/>
    </row>
    <row r="80" spans="2:60">
      <c r="L80" s="699" t="e">
        <f>L81-#REF!</f>
        <v>#REF!</v>
      </c>
      <c r="M80" s="709">
        <f t="shared" si="1718"/>
        <v>0</v>
      </c>
      <c r="N80" s="709">
        <f t="shared" si="1718"/>
        <v>0</v>
      </c>
      <c r="O80" s="709">
        <f t="shared" si="1718"/>
        <v>0</v>
      </c>
    </row>
    <row r="81" spans="12:15">
      <c r="L81" s="699" t="e">
        <f>L82-#REF!</f>
        <v>#REF!</v>
      </c>
      <c r="M81" s="709">
        <f t="shared" si="1718"/>
        <v>0</v>
      </c>
      <c r="N81" s="709">
        <f t="shared" si="1718"/>
        <v>0</v>
      </c>
      <c r="O81" s="709">
        <f t="shared" si="1718"/>
        <v>0</v>
      </c>
    </row>
    <row r="82" spans="12:15">
      <c r="L82" s="699" t="e">
        <f>L83-#REF!</f>
        <v>#REF!</v>
      </c>
      <c r="M82" s="709">
        <f t="shared" si="1718"/>
        <v>0</v>
      </c>
      <c r="N82" s="709">
        <f t="shared" si="1718"/>
        <v>0</v>
      </c>
      <c r="O82" s="709">
        <f t="shared" si="1718"/>
        <v>0</v>
      </c>
    </row>
  </sheetData>
  <autoFilter ref="B5:H82" xr:uid="{00000000-0009-0000-0000-000005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7" tint="0.79998168889431442"/>
  </sheetPr>
  <dimension ref="A1:MG66"/>
  <sheetViews>
    <sheetView zoomScale="87" zoomScaleNormal="87" workbookViewId="0">
      <selection activeCell="F26" sqref="F26"/>
    </sheetView>
  </sheetViews>
  <sheetFormatPr defaultRowHeight="14.4"/>
  <cols>
    <col min="1" max="1" width="28" customWidth="1"/>
    <col min="2" max="2" width="12.5546875" customWidth="1"/>
    <col min="3" max="3" width="16.5546875" customWidth="1"/>
    <col min="4" max="4" width="12.5546875" customWidth="1"/>
    <col min="5" max="7" width="15.33203125" bestFit="1" customWidth="1"/>
    <col min="8" max="8" width="15.6640625" bestFit="1" customWidth="1"/>
    <col min="9" max="9" width="15.33203125" bestFit="1" customWidth="1"/>
    <col min="10" max="10" width="1.5546875" customWidth="1"/>
    <col min="11" max="11" width="12.6640625" bestFit="1" customWidth="1"/>
    <col min="12" max="14" width="12.5546875" customWidth="1"/>
    <col min="15" max="15" width="14.88671875" customWidth="1"/>
    <col min="16" max="16" width="12.5546875" customWidth="1"/>
    <col min="18" max="18" width="16.5546875" customWidth="1"/>
    <col min="19" max="19" width="12" bestFit="1" customWidth="1"/>
    <col min="20" max="20" width="12.88671875" bestFit="1" customWidth="1"/>
    <col min="21" max="21" width="9.44140625" bestFit="1" customWidth="1"/>
    <col min="23" max="23" width="11.109375" bestFit="1" customWidth="1"/>
    <col min="24" max="24" width="11.5546875" bestFit="1" customWidth="1"/>
    <col min="25" max="25" width="11.109375" bestFit="1" customWidth="1"/>
    <col min="26" max="31" width="11.5546875" bestFit="1" customWidth="1"/>
    <col min="32" max="33" width="9.44140625" bestFit="1" customWidth="1"/>
  </cols>
  <sheetData>
    <row r="1" spans="1:20" ht="15.75" customHeight="1">
      <c r="A1" s="1434" t="s">
        <v>657</v>
      </c>
      <c r="B1" s="1438" t="s">
        <v>1356</v>
      </c>
      <c r="C1" s="1439"/>
      <c r="D1" s="1439"/>
      <c r="E1" s="1439"/>
      <c r="F1" s="1439"/>
      <c r="G1" s="1439"/>
      <c r="H1" s="1439"/>
      <c r="I1" s="1439"/>
      <c r="J1" s="1439"/>
      <c r="K1" s="1439"/>
      <c r="L1" s="1439"/>
      <c r="M1" s="1439"/>
      <c r="N1" s="1439"/>
      <c r="O1" s="1439"/>
      <c r="P1" s="1440"/>
      <c r="S1" s="73" t="str">
        <f>'General Information'!$K$1</f>
        <v>Data Date</v>
      </c>
      <c r="T1" s="725">
        <f>'General Information'!L1</f>
        <v>46308</v>
      </c>
    </row>
    <row r="2" spans="1:20">
      <c r="A2" s="1434"/>
      <c r="B2" s="1441"/>
      <c r="C2" s="1442"/>
      <c r="D2" s="1442"/>
      <c r="E2" s="1442"/>
      <c r="F2" s="1442"/>
      <c r="G2" s="1442"/>
      <c r="H2" s="1442"/>
      <c r="I2" s="1442"/>
      <c r="J2" s="1442"/>
      <c r="K2" s="1442"/>
      <c r="L2" s="1442"/>
      <c r="M2" s="1442"/>
      <c r="N2" s="1442"/>
      <c r="O2" s="1442"/>
      <c r="P2" s="1443"/>
    </row>
    <row r="3" spans="1:20" ht="15" thickBot="1">
      <c r="A3" s="1435"/>
      <c r="B3" s="1444"/>
      <c r="C3" s="1445"/>
      <c r="D3" s="1445"/>
      <c r="E3" s="1445"/>
      <c r="F3" s="1445"/>
      <c r="G3" s="1445"/>
      <c r="H3" s="1445"/>
      <c r="I3" s="1445"/>
      <c r="J3" s="1445"/>
      <c r="K3" s="1445"/>
      <c r="L3" s="1445"/>
      <c r="M3" s="1445"/>
      <c r="N3" s="1445"/>
      <c r="O3" s="1445"/>
      <c r="P3" s="1446"/>
    </row>
    <row r="4" spans="1:20" ht="21.6" thickBot="1">
      <c r="A4" s="156" t="s">
        <v>128</v>
      </c>
      <c r="B4" s="225"/>
      <c r="C4" s="226"/>
      <c r="D4" s="226"/>
      <c r="E4" s="227"/>
      <c r="F4" s="227"/>
      <c r="G4" s="227"/>
      <c r="H4" s="227"/>
      <c r="I4" s="227"/>
      <c r="K4" s="1449" t="s">
        <v>129</v>
      </c>
      <c r="L4" s="1450"/>
      <c r="M4" s="1450"/>
      <c r="N4" s="1450"/>
      <c r="O4" s="1450"/>
      <c r="P4" s="1450"/>
    </row>
    <row r="5" spans="1:20" ht="18.600000000000001" customHeight="1" thickBot="1">
      <c r="A5" s="1278" t="s">
        <v>23</v>
      </c>
      <c r="B5" s="1279"/>
      <c r="C5" s="1293" t="s">
        <v>141</v>
      </c>
      <c r="D5" s="1436" t="s">
        <v>32</v>
      </c>
      <c r="E5" s="1451" t="s">
        <v>19</v>
      </c>
      <c r="F5" s="1266"/>
      <c r="G5" s="1265" t="s">
        <v>33</v>
      </c>
      <c r="H5" s="1265"/>
      <c r="I5" s="1452"/>
      <c r="K5" s="131" t="s">
        <v>654</v>
      </c>
      <c r="L5" s="1436" t="s">
        <v>32</v>
      </c>
      <c r="M5" s="1447" t="s">
        <v>130</v>
      </c>
      <c r="N5" s="1448"/>
      <c r="O5" s="1447" t="s">
        <v>131</v>
      </c>
      <c r="P5" s="1448"/>
    </row>
    <row r="6" spans="1:20" ht="16.2" thickBot="1">
      <c r="A6" s="1280"/>
      <c r="B6" s="1281"/>
      <c r="C6" s="1294"/>
      <c r="D6" s="1437"/>
      <c r="E6" s="132" t="s">
        <v>18</v>
      </c>
      <c r="F6" s="133" t="s">
        <v>25</v>
      </c>
      <c r="G6" s="337" t="s">
        <v>1430</v>
      </c>
      <c r="H6" s="134" t="s">
        <v>18</v>
      </c>
      <c r="I6" s="134" t="s">
        <v>25</v>
      </c>
      <c r="K6" s="135" t="s">
        <v>132</v>
      </c>
      <c r="L6" s="1437"/>
      <c r="M6" s="132" t="s">
        <v>18</v>
      </c>
      <c r="N6" s="133" t="s">
        <v>25</v>
      </c>
      <c r="O6" s="134" t="s">
        <v>18</v>
      </c>
      <c r="P6" s="134" t="s">
        <v>25</v>
      </c>
    </row>
    <row r="7" spans="1:20" ht="15" thickBot="1">
      <c r="A7" s="1432" t="s">
        <v>837</v>
      </c>
      <c r="B7" s="1433"/>
      <c r="C7" s="872"/>
      <c r="D7" s="221" t="str">
        <f t="shared" ref="D7:D23" si="0">IF(ISBLANK(C7),"",C7/$C$24)</f>
        <v/>
      </c>
      <c r="E7" s="872">
        <v>0</v>
      </c>
      <c r="F7" s="872">
        <v>0</v>
      </c>
      <c r="G7" s="872"/>
      <c r="H7" s="872"/>
      <c r="I7" s="872"/>
      <c r="K7" s="873">
        <v>8972.7999999999993</v>
      </c>
      <c r="L7" s="221">
        <f t="shared" ref="L7:L23" si="1">IF(ISBLANK(K7),"",K7/$K$24)</f>
        <v>3.9999999999999994E-2</v>
      </c>
      <c r="M7" s="873">
        <v>0</v>
      </c>
      <c r="N7" s="873">
        <v>0</v>
      </c>
      <c r="O7" s="873">
        <v>8972.7999999999993</v>
      </c>
      <c r="P7" s="873">
        <v>8972.7999999999993</v>
      </c>
      <c r="R7" s="700"/>
      <c r="S7" s="697"/>
      <c r="T7" s="19"/>
    </row>
    <row r="8" spans="1:20" ht="15" thickBot="1">
      <c r="A8" s="1432" t="s">
        <v>896</v>
      </c>
      <c r="B8" s="1433"/>
      <c r="C8" s="866">
        <v>281825.21999999997</v>
      </c>
      <c r="D8" s="221">
        <f t="shared" si="0"/>
        <v>2.9497725277874469E-2</v>
      </c>
      <c r="E8" s="866">
        <v>0</v>
      </c>
      <c r="F8" s="866">
        <v>0</v>
      </c>
      <c r="G8" s="866">
        <v>281825</v>
      </c>
      <c r="H8" s="866">
        <v>281825</v>
      </c>
      <c r="I8" s="866">
        <v>281825</v>
      </c>
      <c r="K8" s="222">
        <v>8972.7999999999993</v>
      </c>
      <c r="L8" s="221">
        <f t="shared" si="1"/>
        <v>3.9999999999999994E-2</v>
      </c>
      <c r="M8" s="222">
        <v>0</v>
      </c>
      <c r="N8" s="222">
        <v>0</v>
      </c>
      <c r="O8" s="222">
        <v>8972.7999999999993</v>
      </c>
      <c r="P8" s="222">
        <v>8972.7999999999993</v>
      </c>
      <c r="R8" s="700"/>
      <c r="S8" s="697"/>
      <c r="T8" s="19"/>
    </row>
    <row r="9" spans="1:20" ht="15" thickBot="1">
      <c r="A9" s="1432" t="s">
        <v>899</v>
      </c>
      <c r="B9" s="1433"/>
      <c r="C9" s="866">
        <v>2536426.98</v>
      </c>
      <c r="D9" s="221">
        <f t="shared" si="0"/>
        <v>0.26547952750087023</v>
      </c>
      <c r="E9" s="866">
        <v>152357</v>
      </c>
      <c r="F9" s="866">
        <v>0</v>
      </c>
      <c r="G9" s="866">
        <v>2536427</v>
      </c>
      <c r="H9" s="866">
        <v>2457598</v>
      </c>
      <c r="I9" s="866">
        <v>2536427</v>
      </c>
      <c r="K9" s="222">
        <v>26918.400000000001</v>
      </c>
      <c r="L9" s="221">
        <f t="shared" si="1"/>
        <v>0.12000000000000001</v>
      </c>
      <c r="M9" s="222">
        <v>171.13000000000102</v>
      </c>
      <c r="N9" s="222">
        <v>0</v>
      </c>
      <c r="O9" s="222">
        <v>26338.75</v>
      </c>
      <c r="P9" s="222">
        <v>26918.400000000001</v>
      </c>
      <c r="R9" s="700"/>
      <c r="S9" s="697"/>
      <c r="T9" s="19"/>
    </row>
    <row r="10" spans="1:20" ht="15" thickBot="1">
      <c r="A10" s="1432" t="s">
        <v>1354</v>
      </c>
      <c r="B10" s="1433"/>
      <c r="C10" s="866">
        <f>SUM(C11:C21)</f>
        <v>5780468.4000000004</v>
      </c>
      <c r="D10" s="221">
        <f t="shared" si="0"/>
        <v>0.60502274722125515</v>
      </c>
      <c r="E10" s="866">
        <f>SUM(E11:E21)</f>
        <v>229430</v>
      </c>
      <c r="F10" s="866">
        <f>SUM(F11:F21)</f>
        <v>217344</v>
      </c>
      <c r="G10" s="866">
        <f>SUM(G11:G21)</f>
        <v>5780468</v>
      </c>
      <c r="H10" s="866">
        <f>SUM(H11:H21)</f>
        <v>4443858</v>
      </c>
      <c r="I10" s="866">
        <f>SUM(I11:I21)</f>
        <v>5719639</v>
      </c>
      <c r="K10" s="222">
        <f>SUM(K11:K21)</f>
        <v>171136</v>
      </c>
      <c r="L10" s="221">
        <f t="shared" si="1"/>
        <v>0.76291012838801708</v>
      </c>
      <c r="M10" s="866">
        <f>SUM(M11:M21)</f>
        <v>6888</v>
      </c>
      <c r="N10" s="866">
        <f>SUM(N11:N21)</f>
        <v>1689.5999999999985</v>
      </c>
      <c r="O10" s="866">
        <f>SUM(O11:O21)</f>
        <v>132160</v>
      </c>
      <c r="P10" s="866">
        <f>SUM(P11:P21)</f>
        <v>168498.56</v>
      </c>
      <c r="R10" s="700"/>
      <c r="S10" s="697"/>
      <c r="T10" s="19"/>
    </row>
    <row r="11" spans="1:20" ht="15" thickBot="1">
      <c r="A11" s="1430" t="s">
        <v>998</v>
      </c>
      <c r="B11" s="1431"/>
      <c r="C11" s="867">
        <v>682299</v>
      </c>
      <c r="D11" s="130">
        <f t="shared" si="0"/>
        <v>7.1414007800183657E-2</v>
      </c>
      <c r="E11" s="868">
        <v>48693</v>
      </c>
      <c r="F11" s="868">
        <v>0</v>
      </c>
      <c r="G11" s="867">
        <v>682299</v>
      </c>
      <c r="H11" s="867">
        <v>189310</v>
      </c>
      <c r="I11" s="867">
        <v>682299</v>
      </c>
      <c r="K11" s="223">
        <v>10600</v>
      </c>
      <c r="L11" s="130">
        <f t="shared" si="1"/>
        <v>4.7253922967189728E-2</v>
      </c>
      <c r="M11" s="988">
        <v>1552</v>
      </c>
      <c r="N11" s="988">
        <v>0</v>
      </c>
      <c r="O11" s="223">
        <v>5528</v>
      </c>
      <c r="P11" s="223">
        <v>10600</v>
      </c>
      <c r="R11" s="700"/>
      <c r="S11" s="697"/>
      <c r="T11" s="19"/>
    </row>
    <row r="12" spans="1:20" ht="15" thickBot="1">
      <c r="A12" s="1430" t="s">
        <v>983</v>
      </c>
      <c r="B12" s="1431"/>
      <c r="C12" s="867">
        <v>508590</v>
      </c>
      <c r="D12" s="130">
        <f t="shared" si="0"/>
        <v>5.3232454139747247E-2</v>
      </c>
      <c r="E12" s="868">
        <v>0</v>
      </c>
      <c r="F12" s="868">
        <v>0</v>
      </c>
      <c r="G12" s="867">
        <v>508590</v>
      </c>
      <c r="H12" s="867">
        <v>508590</v>
      </c>
      <c r="I12" s="867">
        <v>508590</v>
      </c>
      <c r="K12" s="223">
        <v>38936</v>
      </c>
      <c r="L12" s="130">
        <f t="shared" si="1"/>
        <v>0.17357346647646218</v>
      </c>
      <c r="M12" s="988">
        <v>0</v>
      </c>
      <c r="N12" s="988">
        <v>0</v>
      </c>
      <c r="O12" s="223">
        <v>38936</v>
      </c>
      <c r="P12" s="223">
        <v>38936</v>
      </c>
      <c r="R12" s="706"/>
      <c r="S12" s="702"/>
      <c r="T12" s="2"/>
    </row>
    <row r="13" spans="1:20" ht="15" thickBot="1">
      <c r="A13" s="1430" t="s">
        <v>999</v>
      </c>
      <c r="B13" s="1431"/>
      <c r="C13" s="867">
        <v>25032</v>
      </c>
      <c r="D13" s="130">
        <f t="shared" si="0"/>
        <v>2.6200176803046716E-3</v>
      </c>
      <c r="E13" s="868">
        <v>699</v>
      </c>
      <c r="F13" s="868">
        <v>0</v>
      </c>
      <c r="G13" s="867">
        <v>25032</v>
      </c>
      <c r="H13" s="867">
        <v>25032</v>
      </c>
      <c r="I13" s="867">
        <v>25032</v>
      </c>
      <c r="K13" s="223">
        <v>4992</v>
      </c>
      <c r="L13" s="130">
        <f t="shared" si="1"/>
        <v>2.225392296718973E-2</v>
      </c>
      <c r="M13" s="988">
        <v>384</v>
      </c>
      <c r="N13" s="988">
        <v>0</v>
      </c>
      <c r="O13" s="223">
        <v>4992</v>
      </c>
      <c r="P13" s="223">
        <v>4992</v>
      </c>
      <c r="R13" s="700"/>
      <c r="S13" s="697"/>
      <c r="T13" s="19"/>
    </row>
    <row r="14" spans="1:20" ht="15" thickBot="1">
      <c r="A14" s="1430" t="s">
        <v>1000</v>
      </c>
      <c r="B14" s="1431"/>
      <c r="C14" s="867">
        <v>43560</v>
      </c>
      <c r="D14" s="130">
        <f t="shared" si="0"/>
        <v>4.5592829240201143E-3</v>
      </c>
      <c r="E14" s="868">
        <v>2160</v>
      </c>
      <c r="F14" s="868">
        <v>0</v>
      </c>
      <c r="G14" s="867">
        <v>43560</v>
      </c>
      <c r="H14" s="867">
        <v>8640</v>
      </c>
      <c r="I14" s="867">
        <v>43560</v>
      </c>
      <c r="K14" s="223">
        <v>1288</v>
      </c>
      <c r="L14" s="130">
        <f t="shared" si="1"/>
        <v>5.741797432239658E-3</v>
      </c>
      <c r="M14" s="988">
        <v>96</v>
      </c>
      <c r="N14" s="988">
        <v>0</v>
      </c>
      <c r="O14" s="223">
        <v>384</v>
      </c>
      <c r="P14" s="223">
        <v>1288</v>
      </c>
      <c r="R14" s="706"/>
      <c r="S14" s="702"/>
      <c r="T14" s="2"/>
    </row>
    <row r="15" spans="1:20" ht="14.4" customHeight="1" thickBot="1">
      <c r="A15" s="1430" t="s">
        <v>984</v>
      </c>
      <c r="B15" s="1431"/>
      <c r="C15" s="867">
        <v>114132</v>
      </c>
      <c r="D15" s="130">
        <f t="shared" si="0"/>
        <v>1.1945823661254906E-2</v>
      </c>
      <c r="E15" s="868">
        <v>2911</v>
      </c>
      <c r="F15" s="868">
        <v>0</v>
      </c>
      <c r="G15" s="867">
        <v>114132</v>
      </c>
      <c r="H15" s="867">
        <v>104262</v>
      </c>
      <c r="I15" s="867">
        <v>114132</v>
      </c>
      <c r="K15" s="223">
        <v>5984</v>
      </c>
      <c r="L15" s="130">
        <f t="shared" si="1"/>
        <v>2.667617689015692E-2</v>
      </c>
      <c r="M15" s="988">
        <v>560</v>
      </c>
      <c r="N15" s="988">
        <v>0</v>
      </c>
      <c r="O15" s="223">
        <v>4880</v>
      </c>
      <c r="P15" s="223">
        <v>5984</v>
      </c>
      <c r="R15" s="706"/>
      <c r="S15" s="702"/>
      <c r="T15" s="2"/>
    </row>
    <row r="16" spans="1:20" ht="15" thickBot="1">
      <c r="A16" s="1430" t="s">
        <v>1001</v>
      </c>
      <c r="B16" s="1431"/>
      <c r="C16" s="867">
        <v>198780</v>
      </c>
      <c r="D16" s="130">
        <f t="shared" si="0"/>
        <v>2.0805653343359008E-2</v>
      </c>
      <c r="E16" s="868">
        <v>63746</v>
      </c>
      <c r="F16" s="868">
        <v>0</v>
      </c>
      <c r="G16" s="867">
        <v>198780</v>
      </c>
      <c r="H16" s="867">
        <v>150146</v>
      </c>
      <c r="I16" s="867">
        <v>198780</v>
      </c>
      <c r="K16" s="223">
        <v>8048</v>
      </c>
      <c r="L16" s="130">
        <f t="shared" si="1"/>
        <v>3.5877318116975747E-2</v>
      </c>
      <c r="M16" s="988">
        <v>1432</v>
      </c>
      <c r="N16" s="988">
        <v>0</v>
      </c>
      <c r="O16" s="223">
        <v>2584</v>
      </c>
      <c r="P16" s="223">
        <v>8048</v>
      </c>
      <c r="R16" s="700"/>
      <c r="S16" s="697"/>
      <c r="T16" s="19"/>
    </row>
    <row r="17" spans="1:345" ht="15" thickBot="1">
      <c r="A17" s="1430" t="s">
        <v>985</v>
      </c>
      <c r="B17" s="1431"/>
      <c r="C17" s="867">
        <v>173460</v>
      </c>
      <c r="D17" s="130">
        <f t="shared" si="0"/>
        <v>1.8155491643721971E-2</v>
      </c>
      <c r="E17" s="868">
        <v>3633</v>
      </c>
      <c r="F17" s="868">
        <v>0</v>
      </c>
      <c r="G17" s="867">
        <v>173460</v>
      </c>
      <c r="H17" s="867">
        <v>14069</v>
      </c>
      <c r="I17" s="867">
        <v>173460</v>
      </c>
      <c r="K17" s="223">
        <v>11200</v>
      </c>
      <c r="L17" s="130">
        <f t="shared" si="1"/>
        <v>4.9928673323823107E-2</v>
      </c>
      <c r="M17" s="988">
        <v>480</v>
      </c>
      <c r="N17" s="988">
        <v>0</v>
      </c>
      <c r="O17" s="223">
        <v>2560</v>
      </c>
      <c r="P17" s="223">
        <v>11200</v>
      </c>
      <c r="R17" s="706"/>
      <c r="S17" s="702"/>
      <c r="T17" s="2"/>
    </row>
    <row r="18" spans="1:345" ht="15" thickBot="1">
      <c r="A18" s="1430" t="s">
        <v>1002</v>
      </c>
      <c r="B18" s="1431"/>
      <c r="C18" s="867">
        <v>27450</v>
      </c>
      <c r="D18" s="130">
        <f t="shared" si="0"/>
        <v>2.8731018426159812E-3</v>
      </c>
      <c r="E18" s="868">
        <v>0</v>
      </c>
      <c r="F18" s="868">
        <v>0</v>
      </c>
      <c r="G18" s="867">
        <v>27450</v>
      </c>
      <c r="H18" s="867">
        <v>0</v>
      </c>
      <c r="I18" s="867">
        <v>27450</v>
      </c>
      <c r="K18" s="223">
        <v>1392</v>
      </c>
      <c r="L18" s="130">
        <f t="shared" si="1"/>
        <v>6.205420827389444E-3</v>
      </c>
      <c r="M18" s="988">
        <v>0</v>
      </c>
      <c r="N18" s="988">
        <v>0</v>
      </c>
      <c r="O18" s="223">
        <v>0</v>
      </c>
      <c r="P18" s="223">
        <v>1392</v>
      </c>
      <c r="R18" s="700"/>
      <c r="S18" s="697"/>
      <c r="T18" s="19"/>
    </row>
    <row r="19" spans="1:345" ht="15" thickBot="1">
      <c r="A19" s="1430" t="s">
        <v>1003</v>
      </c>
      <c r="B19" s="1431"/>
      <c r="C19" s="867">
        <v>1223640</v>
      </c>
      <c r="D19" s="130">
        <f t="shared" si="0"/>
        <v>0.12807440213838323</v>
      </c>
      <c r="E19" s="868">
        <v>0</v>
      </c>
      <c r="F19" s="868">
        <v>0</v>
      </c>
      <c r="G19" s="867">
        <v>1223640</v>
      </c>
      <c r="H19" s="867">
        <v>1223640</v>
      </c>
      <c r="I19" s="867">
        <v>1188960</v>
      </c>
      <c r="K19" s="223">
        <v>18224</v>
      </c>
      <c r="L19" s="130">
        <f t="shared" si="1"/>
        <v>8.1241084165477886E-2</v>
      </c>
      <c r="M19" s="988">
        <v>0</v>
      </c>
      <c r="N19" s="988">
        <v>0</v>
      </c>
      <c r="O19" s="223">
        <v>18224</v>
      </c>
      <c r="P19" s="223">
        <v>16640</v>
      </c>
      <c r="R19" s="700"/>
      <c r="S19" s="697"/>
      <c r="T19" s="19"/>
    </row>
    <row r="20" spans="1:345" ht="15" thickBot="1">
      <c r="A20" s="1430" t="s">
        <v>894</v>
      </c>
      <c r="B20" s="1431"/>
      <c r="C20" s="867">
        <v>1175904</v>
      </c>
      <c r="D20" s="130">
        <f t="shared" si="0"/>
        <v>0.12307803093404382</v>
      </c>
      <c r="E20" s="868">
        <v>6048</v>
      </c>
      <c r="F20" s="868">
        <v>201600</v>
      </c>
      <c r="G20" s="867">
        <v>1175904</v>
      </c>
      <c r="H20" s="867">
        <v>1099852</v>
      </c>
      <c r="I20" s="867">
        <v>1175904</v>
      </c>
      <c r="K20" s="223">
        <v>29328</v>
      </c>
      <c r="L20" s="130">
        <f t="shared" si="1"/>
        <v>0.13074179743223965</v>
      </c>
      <c r="M20" s="988">
        <v>592</v>
      </c>
      <c r="N20" s="988">
        <v>1152</v>
      </c>
      <c r="O20" s="223">
        <v>24816</v>
      </c>
      <c r="P20" s="223">
        <v>29328</v>
      </c>
      <c r="R20" s="706"/>
      <c r="S20" s="702"/>
      <c r="T20" s="2"/>
    </row>
    <row r="21" spans="1:345" ht="15" thickBot="1">
      <c r="A21" s="1430" t="s">
        <v>895</v>
      </c>
      <c r="B21" s="1431"/>
      <c r="C21" s="867">
        <v>1607621.4</v>
      </c>
      <c r="D21" s="130">
        <f t="shared" si="0"/>
        <v>0.16826448111362052</v>
      </c>
      <c r="E21" s="868">
        <v>101540</v>
      </c>
      <c r="F21" s="868">
        <v>15744</v>
      </c>
      <c r="G21" s="867">
        <v>1607621</v>
      </c>
      <c r="H21" s="867">
        <v>1120317</v>
      </c>
      <c r="I21" s="867">
        <v>1581472</v>
      </c>
      <c r="K21" s="223">
        <v>41144</v>
      </c>
      <c r="L21" s="130">
        <f t="shared" si="1"/>
        <v>0.18341654778887304</v>
      </c>
      <c r="M21" s="988">
        <v>1792</v>
      </c>
      <c r="N21" s="988">
        <v>537.59999999999854</v>
      </c>
      <c r="O21" s="223">
        <v>29256</v>
      </c>
      <c r="P21" s="223">
        <v>40090.559999999998</v>
      </c>
      <c r="R21" s="700"/>
      <c r="S21" s="697"/>
      <c r="T21" s="19"/>
    </row>
    <row r="22" spans="1:345" ht="15" thickBot="1">
      <c r="A22" s="1432" t="s">
        <v>835</v>
      </c>
      <c r="B22" s="1433"/>
      <c r="C22" s="866">
        <f>C23</f>
        <v>955413.4</v>
      </c>
      <c r="D22" s="221">
        <f t="shared" si="0"/>
        <v>9.9999999999999978E-2</v>
      </c>
      <c r="E22" s="866">
        <f t="shared" ref="E22:F22" si="2">E23</f>
        <v>0</v>
      </c>
      <c r="F22" s="866">
        <f t="shared" si="2"/>
        <v>1281</v>
      </c>
      <c r="G22" s="866">
        <f>G23</f>
        <v>955413</v>
      </c>
      <c r="H22" s="866">
        <f>H23</f>
        <v>0</v>
      </c>
      <c r="I22" s="866">
        <f>I23</f>
        <v>724624</v>
      </c>
      <c r="K22" s="222">
        <f>K23</f>
        <v>8320</v>
      </c>
      <c r="L22" s="221">
        <f t="shared" si="1"/>
        <v>3.7089871611982884E-2</v>
      </c>
      <c r="M22" s="222">
        <f>M23</f>
        <v>0</v>
      </c>
      <c r="N22" s="222">
        <f>N23</f>
        <v>89.599999999999909</v>
      </c>
      <c r="O22" s="222">
        <f>O23</f>
        <v>0</v>
      </c>
      <c r="P22" s="222">
        <f>P23</f>
        <v>3161.6</v>
      </c>
      <c r="R22" s="700"/>
      <c r="S22" s="697"/>
      <c r="T22" s="19"/>
    </row>
    <row r="23" spans="1:345">
      <c r="A23" s="1430" t="s">
        <v>835</v>
      </c>
      <c r="B23" s="1431"/>
      <c r="C23" s="867">
        <v>955413.4</v>
      </c>
      <c r="D23" s="130">
        <f t="shared" si="0"/>
        <v>9.9999999999999978E-2</v>
      </c>
      <c r="E23" s="868">
        <v>0</v>
      </c>
      <c r="F23" s="868">
        <v>1281</v>
      </c>
      <c r="G23" s="867">
        <v>955413</v>
      </c>
      <c r="H23" s="867">
        <v>0</v>
      </c>
      <c r="I23" s="867">
        <v>724624</v>
      </c>
      <c r="K23" s="223">
        <v>8320</v>
      </c>
      <c r="L23" s="130">
        <f t="shared" si="1"/>
        <v>3.7089871611982884E-2</v>
      </c>
      <c r="M23" s="988">
        <v>0</v>
      </c>
      <c r="N23" s="988">
        <v>89.599999999999909</v>
      </c>
      <c r="O23" s="223">
        <v>0</v>
      </c>
      <c r="P23" s="988">
        <v>3161.6</v>
      </c>
      <c r="R23" s="700"/>
      <c r="S23" s="697"/>
      <c r="T23" s="19"/>
    </row>
    <row r="24" spans="1:345" ht="16.2" thickBot="1">
      <c r="A24" s="157"/>
      <c r="B24" s="136" t="s">
        <v>5</v>
      </c>
      <c r="C24" s="865">
        <f>C8+C9+C10+C22</f>
        <v>9554134.0000000019</v>
      </c>
      <c r="D24" s="224">
        <f>D8+D9+D10+D22</f>
        <v>0.99999999999999989</v>
      </c>
      <c r="E24" s="137">
        <f t="shared" ref="E24:P24" si="3">E7+E8+E9+E10+E22</f>
        <v>381787</v>
      </c>
      <c r="F24" s="137">
        <f t="shared" si="3"/>
        <v>218625</v>
      </c>
      <c r="G24" s="137">
        <f t="shared" si="3"/>
        <v>9554133</v>
      </c>
      <c r="H24" s="137">
        <f t="shared" si="3"/>
        <v>7183281</v>
      </c>
      <c r="I24" s="137">
        <f t="shared" si="3"/>
        <v>9262515</v>
      </c>
      <c r="K24" s="137">
        <f t="shared" si="3"/>
        <v>224320</v>
      </c>
      <c r="L24" s="224">
        <f t="shared" si="3"/>
        <v>0.99999999999999989</v>
      </c>
      <c r="M24" s="137">
        <f t="shared" si="3"/>
        <v>7059.130000000001</v>
      </c>
      <c r="N24" s="137">
        <f t="shared" si="3"/>
        <v>1779.1999999999985</v>
      </c>
      <c r="O24" s="137">
        <f t="shared" si="3"/>
        <v>176444.35</v>
      </c>
      <c r="P24" s="137">
        <f t="shared" si="3"/>
        <v>216524.16</v>
      </c>
      <c r="R24" s="700"/>
      <c r="S24" s="697"/>
      <c r="T24" s="19"/>
    </row>
    <row r="25" spans="1:345" ht="15" thickTop="1">
      <c r="E25" s="710">
        <f>E24/$C$24</f>
        <v>3.9960398294602101E-2</v>
      </c>
      <c r="F25" s="710">
        <f>F24/$C$24</f>
        <v>2.2882764675479741E-2</v>
      </c>
      <c r="G25" s="710">
        <f>G24/$C$24</f>
        <v>0.99999989533326605</v>
      </c>
      <c r="H25" s="710">
        <f>H24/$C$24</f>
        <v>0.75185056018682583</v>
      </c>
      <c r="I25" s="710">
        <f>I24/$C$24</f>
        <v>0.96947719175803881</v>
      </c>
      <c r="M25" s="710">
        <f>M24/$K$24</f>
        <v>3.1469017475035665E-2</v>
      </c>
      <c r="N25" s="710">
        <f>N24/$K$24</f>
        <v>7.9315263908701777E-3</v>
      </c>
      <c r="O25" s="710">
        <f>O24/$K$24</f>
        <v>0.7865743134807418</v>
      </c>
      <c r="P25" s="710">
        <f>P24/$K$24</f>
        <v>0.96524679029957206</v>
      </c>
      <c r="R25" s="700"/>
      <c r="S25" s="697"/>
    </row>
    <row r="26" spans="1:345">
      <c r="R26" s="700"/>
      <c r="S26" s="697"/>
    </row>
    <row r="27" spans="1:345">
      <c r="B27" s="700"/>
      <c r="C27" s="699"/>
      <c r="D27" s="699"/>
      <c r="I27" s="968"/>
      <c r="W27" s="105"/>
      <c r="X27" s="105"/>
      <c r="Y27" s="105"/>
      <c r="Z27" s="105"/>
      <c r="AA27" s="105"/>
      <c r="AB27" s="105"/>
      <c r="AC27" s="105"/>
      <c r="AD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c r="IW27" s="105"/>
      <c r="IX27" s="105"/>
      <c r="IY27" s="105"/>
      <c r="IZ27" s="105"/>
      <c r="JA27" s="105"/>
      <c r="JB27" s="105"/>
      <c r="JC27" s="105"/>
      <c r="JD27" s="105"/>
      <c r="JE27" s="105"/>
      <c r="JF27" s="105"/>
      <c r="JG27" s="105"/>
      <c r="JH27" s="105"/>
      <c r="JI27" s="105"/>
      <c r="JJ27" s="105"/>
      <c r="JK27" s="105"/>
      <c r="JL27" s="105"/>
      <c r="JM27" s="105"/>
      <c r="JN27" s="105"/>
      <c r="JO27" s="105"/>
      <c r="JP27" s="105"/>
      <c r="JQ27" s="105"/>
      <c r="JR27" s="105"/>
      <c r="JS27" s="105"/>
      <c r="JT27" s="105"/>
      <c r="JU27" s="105"/>
      <c r="JV27" s="105"/>
      <c r="JW27" s="105"/>
      <c r="JX27" s="105"/>
      <c r="JY27" s="105"/>
      <c r="JZ27" s="105"/>
      <c r="KA27" s="105"/>
      <c r="KB27" s="105"/>
      <c r="KC27" s="105"/>
      <c r="KD27" s="105"/>
      <c r="KE27" s="105"/>
      <c r="KF27" s="105"/>
      <c r="KG27" s="105"/>
      <c r="KH27" s="105"/>
      <c r="KI27" s="105"/>
      <c r="KJ27" s="105"/>
      <c r="KK27" s="105"/>
      <c r="KL27" s="105"/>
      <c r="KM27" s="105"/>
      <c r="KN27" s="105"/>
      <c r="KO27" s="105"/>
      <c r="KP27" s="105"/>
      <c r="KQ27" s="105"/>
      <c r="KR27" s="105"/>
      <c r="KS27" s="105"/>
      <c r="KT27" s="105"/>
      <c r="KU27" s="105"/>
      <c r="KV27" s="105"/>
      <c r="KW27" s="105"/>
      <c r="KX27" s="105"/>
      <c r="KY27" s="105"/>
      <c r="KZ27" s="105"/>
      <c r="LA27" s="105"/>
      <c r="LB27" s="105"/>
      <c r="LC27" s="105"/>
      <c r="LD27" s="105"/>
      <c r="LE27" s="105"/>
      <c r="LF27" s="105"/>
      <c r="LG27" s="105"/>
      <c r="LH27" s="105"/>
      <c r="LI27" s="105"/>
      <c r="LJ27" s="105"/>
      <c r="LK27" s="105"/>
      <c r="LL27" s="105"/>
      <c r="LM27" s="105"/>
      <c r="LN27" s="105"/>
      <c r="LO27" s="105"/>
      <c r="LP27" s="105"/>
      <c r="LQ27" s="105"/>
      <c r="LR27" s="105"/>
      <c r="LS27" s="105"/>
      <c r="LT27" s="105"/>
      <c r="LU27" s="105"/>
      <c r="LV27" s="105"/>
      <c r="LW27" s="105"/>
      <c r="LX27" s="105"/>
      <c r="LY27" s="105"/>
      <c r="LZ27" s="105"/>
      <c r="MA27" s="105"/>
      <c r="MB27" s="105"/>
      <c r="MC27" s="105"/>
      <c r="MD27" s="105"/>
      <c r="ME27" s="105"/>
      <c r="MF27" s="105"/>
      <c r="MG27" s="105"/>
    </row>
    <row r="28" spans="1:345">
      <c r="B28" s="706"/>
      <c r="C28" s="704"/>
      <c r="D28" s="704"/>
    </row>
    <row r="29" spans="1:345">
      <c r="B29" s="700"/>
      <c r="C29" s="699"/>
      <c r="D29" s="699"/>
    </row>
    <row r="30" spans="1:345">
      <c r="B30" s="706"/>
      <c r="C30" s="704"/>
      <c r="D30" s="704"/>
    </row>
    <row r="31" spans="1:345">
      <c r="B31" s="700"/>
      <c r="C31" s="699"/>
      <c r="D31" s="699"/>
    </row>
    <row r="32" spans="1:345">
      <c r="B32" s="706"/>
      <c r="C32" s="704"/>
      <c r="D32" s="704"/>
    </row>
    <row r="33" spans="2:4">
      <c r="B33" s="706"/>
      <c r="C33" s="704"/>
      <c r="D33" s="704"/>
    </row>
    <row r="34" spans="2:4">
      <c r="B34" s="700"/>
      <c r="C34" s="699"/>
      <c r="D34" s="699"/>
    </row>
    <row r="35" spans="2:4">
      <c r="B35" s="700"/>
      <c r="C35" s="699"/>
      <c r="D35" s="699"/>
    </row>
    <row r="36" spans="2:4">
      <c r="B36" s="700"/>
      <c r="C36" s="699"/>
      <c r="D36" s="699"/>
    </row>
    <row r="37" spans="2:4">
      <c r="B37" s="700"/>
      <c r="C37" s="699"/>
      <c r="D37" s="699"/>
    </row>
    <row r="38" spans="2:4">
      <c r="B38" s="700"/>
      <c r="C38" s="699"/>
      <c r="D38" s="699"/>
    </row>
    <row r="63" spans="332:345">
      <c r="LT63">
        <v>623.33000000000004</v>
      </c>
      <c r="LU63">
        <v>1246.67</v>
      </c>
      <c r="LV63">
        <v>1870</v>
      </c>
      <c r="LW63">
        <v>1870</v>
      </c>
      <c r="LX63">
        <v>2493.33</v>
      </c>
      <c r="LY63">
        <v>3116.67</v>
      </c>
      <c r="LZ63">
        <v>3740</v>
      </c>
      <c r="MA63">
        <v>4363.33</v>
      </c>
      <c r="MB63">
        <v>4986.67</v>
      </c>
      <c r="MC63">
        <v>5610</v>
      </c>
      <c r="MD63">
        <v>5610</v>
      </c>
      <c r="ME63">
        <v>6233.33</v>
      </c>
      <c r="MF63">
        <v>6856.67</v>
      </c>
      <c r="MG63">
        <v>7480</v>
      </c>
    </row>
    <row r="65" spans="339:345">
      <c r="MA65">
        <v>316.33</v>
      </c>
      <c r="MB65">
        <v>316.33</v>
      </c>
      <c r="MC65">
        <v>316.33</v>
      </c>
      <c r="ME65">
        <v>316.33</v>
      </c>
      <c r="MF65">
        <v>316.33</v>
      </c>
      <c r="MG65">
        <v>316.33</v>
      </c>
    </row>
    <row r="66" spans="339:345">
      <c r="MA66">
        <v>316.33</v>
      </c>
      <c r="MB66">
        <v>632.66999999999996</v>
      </c>
      <c r="MC66">
        <v>949</v>
      </c>
      <c r="MD66">
        <v>949</v>
      </c>
      <c r="ME66">
        <v>1265.33</v>
      </c>
      <c r="MF66">
        <v>1581.67</v>
      </c>
      <c r="MG66">
        <v>1898</v>
      </c>
    </row>
  </sheetData>
  <mergeCells count="28">
    <mergeCell ref="A20:B20"/>
    <mergeCell ref="A1:A3"/>
    <mergeCell ref="A5:B6"/>
    <mergeCell ref="C5:C6"/>
    <mergeCell ref="D5:D6"/>
    <mergeCell ref="B1:P3"/>
    <mergeCell ref="M5:N5"/>
    <mergeCell ref="O5:P5"/>
    <mergeCell ref="K4:P4"/>
    <mergeCell ref="L5:L6"/>
    <mergeCell ref="E5:F5"/>
    <mergeCell ref="G5:I5"/>
    <mergeCell ref="A21:B21"/>
    <mergeCell ref="A23:B23"/>
    <mergeCell ref="A8:B8"/>
    <mergeCell ref="A9:B9"/>
    <mergeCell ref="A7:B7"/>
    <mergeCell ref="A10:B10"/>
    <mergeCell ref="A14:B14"/>
    <mergeCell ref="A12:B12"/>
    <mergeCell ref="A11:B11"/>
    <mergeCell ref="A22:B22"/>
    <mergeCell ref="A18:B18"/>
    <mergeCell ref="A16:B16"/>
    <mergeCell ref="A13:B13"/>
    <mergeCell ref="A17:B17"/>
    <mergeCell ref="A15:B15"/>
    <mergeCell ref="A19:B19"/>
  </mergeCells>
  <dataValidations disablePrompts="1" xWindow="217" yWindow="475" count="3">
    <dataValidation type="list" allowBlank="1" showInputMessage="1" showErrorMessage="1" prompt="Select as loaded in P6 Schedule" sqref="K6" xr:uid="{00000000-0002-0000-0300-000000000000}">
      <formula1>"(Manhours),(Mandays)"</formula1>
    </dataValidation>
    <dataValidation allowBlank="1" showInputMessage="1" showErrorMessage="1" prompt="Change as per BOQ" sqref="A9:B12 A14:B22" xr:uid="{8400819D-4DB7-4F22-AE4E-3F8AE29EF1D4}"/>
    <dataValidation allowBlank="1" showInputMessage="1" showErrorMessage="1" prompt="WBS Level-1 as in P6 and/or as per BOQ" sqref="A23:B23 A13:B13 A7:B8" xr:uid="{D54061C5-8D01-4918-B58B-A17994C5804D}"/>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theme="7" tint="0.79998168889431442"/>
  </sheetPr>
  <dimension ref="B1:J59"/>
  <sheetViews>
    <sheetView tabSelected="1" zoomScale="70" zoomScaleNormal="70" workbookViewId="0">
      <selection activeCell="O38" sqref="O38"/>
    </sheetView>
  </sheetViews>
  <sheetFormatPr defaultRowHeight="14.4"/>
  <cols>
    <col min="1" max="1" width="2.44140625" customWidth="1"/>
    <col min="2" max="9" width="9.44140625" customWidth="1"/>
    <col min="10" max="10" width="10.109375" customWidth="1"/>
    <col min="11" max="20" width="9.44140625" customWidth="1"/>
    <col min="22" max="23" width="16.109375" customWidth="1"/>
  </cols>
  <sheetData>
    <row r="1" spans="2:10" ht="17.25" customHeight="1">
      <c r="B1" s="73" t="s">
        <v>14</v>
      </c>
      <c r="C1" s="1455">
        <f>'Weekly Progress Report'!AG1</f>
        <v>46308</v>
      </c>
      <c r="D1" s="1455"/>
    </row>
    <row r="4" spans="2:10" ht="16.5" customHeight="1" thickBot="1">
      <c r="B4" s="1453" t="s">
        <v>1462</v>
      </c>
      <c r="C4" s="1454"/>
      <c r="D4" s="1454"/>
      <c r="E4" s="1454"/>
      <c r="F4" s="1454"/>
      <c r="G4" s="1454"/>
      <c r="H4" s="1454"/>
      <c r="I4" s="1454"/>
      <c r="J4" s="1454"/>
    </row>
    <row r="5" spans="2:10">
      <c r="B5" s="856"/>
      <c r="C5" s="857"/>
      <c r="D5" s="857"/>
      <c r="E5" s="857"/>
      <c r="F5" s="857"/>
      <c r="G5" s="857"/>
      <c r="H5" s="857"/>
      <c r="I5" s="857"/>
      <c r="J5" s="858"/>
    </row>
    <row r="6" spans="2:10">
      <c r="B6" s="859"/>
      <c r="C6" s="860"/>
      <c r="D6" s="860"/>
      <c r="E6" s="860"/>
      <c r="F6" s="860"/>
      <c r="G6" s="860"/>
      <c r="H6" s="860"/>
      <c r="I6" s="860"/>
      <c r="J6" s="861"/>
    </row>
    <row r="7" spans="2:10">
      <c r="B7" s="859"/>
      <c r="C7" s="860"/>
      <c r="D7" s="860"/>
      <c r="E7" s="860"/>
      <c r="F7" s="860"/>
      <c r="G7" s="860"/>
      <c r="H7" s="860"/>
      <c r="I7" s="860"/>
      <c r="J7" s="861"/>
    </row>
    <row r="8" spans="2:10">
      <c r="B8" s="859"/>
      <c r="C8" s="860"/>
      <c r="D8" s="860"/>
      <c r="E8" s="860"/>
      <c r="F8" s="860"/>
      <c r="G8" s="860"/>
      <c r="H8" s="860"/>
      <c r="I8" s="860"/>
      <c r="J8" s="861"/>
    </row>
    <row r="9" spans="2:10">
      <c r="B9" s="859"/>
      <c r="C9" s="860"/>
      <c r="D9" s="860"/>
      <c r="E9" s="860"/>
      <c r="F9" s="860"/>
      <c r="G9" s="860"/>
      <c r="H9" s="860"/>
      <c r="I9" s="860"/>
      <c r="J9" s="861"/>
    </row>
    <row r="10" spans="2:10">
      <c r="B10" s="859"/>
      <c r="C10" s="860"/>
      <c r="D10" s="860"/>
      <c r="E10" s="860"/>
      <c r="F10" s="860"/>
      <c r="G10" s="860"/>
      <c r="H10" s="860"/>
      <c r="I10" s="860"/>
      <c r="J10" s="861"/>
    </row>
    <row r="11" spans="2:10">
      <c r="B11" s="859"/>
      <c r="C11" s="860"/>
      <c r="D11" s="860"/>
      <c r="E11" s="860"/>
      <c r="F11" s="860"/>
      <c r="G11" s="860"/>
      <c r="H11" s="860"/>
      <c r="I11" s="860"/>
      <c r="J11" s="861"/>
    </row>
    <row r="12" spans="2:10">
      <c r="B12" s="859"/>
      <c r="C12" s="860"/>
      <c r="D12" s="860"/>
      <c r="E12" s="860"/>
      <c r="F12" s="860"/>
      <c r="G12" s="860"/>
      <c r="H12" s="860"/>
      <c r="I12" s="860"/>
      <c r="J12" s="861"/>
    </row>
    <row r="13" spans="2:10">
      <c r="B13" s="859"/>
      <c r="C13" s="860"/>
      <c r="D13" s="860"/>
      <c r="E13" s="860"/>
      <c r="F13" s="860"/>
      <c r="G13" s="860"/>
      <c r="H13" s="860"/>
      <c r="I13" s="860"/>
      <c r="J13" s="861"/>
    </row>
    <row r="14" spans="2:10">
      <c r="B14" s="859"/>
      <c r="C14" s="860"/>
      <c r="D14" s="860"/>
      <c r="E14" s="860"/>
      <c r="F14" s="860"/>
      <c r="G14" s="860"/>
      <c r="H14" s="860"/>
      <c r="I14" s="860"/>
      <c r="J14" s="861"/>
    </row>
    <row r="15" spans="2:10">
      <c r="B15" s="859"/>
      <c r="C15" s="860"/>
      <c r="D15" s="860"/>
      <c r="E15" s="860"/>
      <c r="F15" s="860"/>
      <c r="G15" s="860"/>
      <c r="H15" s="860"/>
      <c r="I15" s="860"/>
      <c r="J15" s="861"/>
    </row>
    <row r="16" spans="2:10">
      <c r="B16" s="859"/>
      <c r="C16" s="860"/>
      <c r="D16" s="860"/>
      <c r="E16" s="860"/>
      <c r="F16" s="860"/>
      <c r="G16" s="860"/>
      <c r="H16" s="860"/>
      <c r="I16" s="860"/>
      <c r="J16" s="861"/>
    </row>
    <row r="17" spans="2:10">
      <c r="B17" s="859"/>
      <c r="C17" s="860"/>
      <c r="D17" s="860"/>
      <c r="E17" s="860"/>
      <c r="F17" s="860"/>
      <c r="G17" s="860"/>
      <c r="H17" s="860"/>
      <c r="I17" s="860"/>
      <c r="J17" s="861"/>
    </row>
    <row r="18" spans="2:10">
      <c r="B18" s="859"/>
      <c r="C18" s="860"/>
      <c r="D18" s="860"/>
      <c r="E18" s="860"/>
      <c r="F18" s="860"/>
      <c r="G18" s="860"/>
      <c r="H18" s="860"/>
      <c r="I18" s="860"/>
      <c r="J18" s="861"/>
    </row>
    <row r="19" spans="2:10">
      <c r="B19" s="859"/>
      <c r="C19" s="860"/>
      <c r="D19" s="860"/>
      <c r="E19" s="860"/>
      <c r="F19" s="860"/>
      <c r="G19" s="860"/>
      <c r="H19" s="860"/>
      <c r="I19" s="860"/>
      <c r="J19" s="861"/>
    </row>
    <row r="20" spans="2:10">
      <c r="B20" s="859"/>
      <c r="C20" s="860"/>
      <c r="D20" s="860"/>
      <c r="E20" s="860"/>
      <c r="F20" s="860"/>
      <c r="G20" s="860"/>
      <c r="H20" s="860"/>
      <c r="I20" s="860"/>
      <c r="J20" s="861"/>
    </row>
    <row r="21" spans="2:10" ht="15" thickBot="1">
      <c r="B21" s="862"/>
      <c r="C21" s="863"/>
      <c r="D21" s="863"/>
      <c r="E21" s="863"/>
      <c r="F21" s="863"/>
      <c r="G21" s="863"/>
      <c r="H21" s="863"/>
      <c r="I21" s="863"/>
      <c r="J21" s="864"/>
    </row>
    <row r="23" spans="2:10" ht="16.5" customHeight="1" thickBot="1">
      <c r="B23" s="1453" t="s">
        <v>1462</v>
      </c>
      <c r="C23" s="1454"/>
      <c r="D23" s="1454"/>
      <c r="E23" s="1454"/>
      <c r="F23" s="1454"/>
      <c r="G23" s="1454"/>
      <c r="H23" s="1454"/>
      <c r="I23" s="1454"/>
      <c r="J23" s="1454"/>
    </row>
    <row r="24" spans="2:10">
      <c r="B24" s="856"/>
      <c r="C24" s="857"/>
      <c r="D24" s="857"/>
      <c r="E24" s="857"/>
      <c r="F24" s="857"/>
      <c r="G24" s="857"/>
      <c r="H24" s="857"/>
      <c r="I24" s="857"/>
      <c r="J24" s="858"/>
    </row>
    <row r="25" spans="2:10">
      <c r="B25" s="859"/>
      <c r="C25" s="860"/>
      <c r="D25" s="860"/>
      <c r="E25" s="860"/>
      <c r="F25" s="860"/>
      <c r="G25" s="860"/>
      <c r="H25" s="860"/>
      <c r="I25" s="860"/>
      <c r="J25" s="861"/>
    </row>
    <row r="26" spans="2:10">
      <c r="B26" s="859"/>
      <c r="C26" s="860"/>
      <c r="D26" s="860"/>
      <c r="E26" s="860"/>
      <c r="F26" s="860"/>
      <c r="G26" s="860"/>
      <c r="H26" s="860"/>
      <c r="I26" s="860"/>
      <c r="J26" s="861"/>
    </row>
    <row r="27" spans="2:10">
      <c r="B27" s="859"/>
      <c r="C27" s="860"/>
      <c r="D27" s="860"/>
      <c r="E27" s="860"/>
      <c r="F27" s="860"/>
      <c r="G27" s="860"/>
      <c r="H27" s="860"/>
      <c r="I27" s="860"/>
      <c r="J27" s="861"/>
    </row>
    <row r="28" spans="2:10">
      <c r="B28" s="859"/>
      <c r="C28" s="860"/>
      <c r="D28" s="860"/>
      <c r="E28" s="860"/>
      <c r="F28" s="860"/>
      <c r="G28" s="860"/>
      <c r="H28" s="860"/>
      <c r="I28" s="860"/>
      <c r="J28" s="861"/>
    </row>
    <row r="29" spans="2:10">
      <c r="B29" s="859"/>
      <c r="C29" s="860"/>
      <c r="D29" s="860"/>
      <c r="E29" s="860"/>
      <c r="F29" s="860"/>
      <c r="G29" s="860"/>
      <c r="H29" s="860"/>
      <c r="I29" s="860"/>
      <c r="J29" s="861"/>
    </row>
    <row r="30" spans="2:10">
      <c r="B30" s="859"/>
      <c r="C30" s="860"/>
      <c r="D30" s="860"/>
      <c r="E30" s="860"/>
      <c r="F30" s="860"/>
      <c r="G30" s="860"/>
      <c r="H30" s="860"/>
      <c r="I30" s="860"/>
      <c r="J30" s="861"/>
    </row>
    <row r="31" spans="2:10">
      <c r="B31" s="859"/>
      <c r="C31" s="860"/>
      <c r="D31" s="860"/>
      <c r="E31" s="860"/>
      <c r="F31" s="860"/>
      <c r="G31" s="860"/>
      <c r="H31" s="860"/>
      <c r="I31" s="860"/>
      <c r="J31" s="861"/>
    </row>
    <row r="32" spans="2:10">
      <c r="B32" s="859"/>
      <c r="C32" s="860"/>
      <c r="D32" s="860"/>
      <c r="E32" s="860"/>
      <c r="F32" s="860"/>
      <c r="G32" s="860"/>
      <c r="H32" s="860"/>
      <c r="I32" s="860"/>
      <c r="J32" s="861"/>
    </row>
    <row r="33" spans="2:10">
      <c r="B33" s="859"/>
      <c r="C33" s="860"/>
      <c r="D33" s="860"/>
      <c r="E33" s="860"/>
      <c r="F33" s="860"/>
      <c r="G33" s="860"/>
      <c r="H33" s="860"/>
      <c r="I33" s="860"/>
      <c r="J33" s="861"/>
    </row>
    <row r="34" spans="2:10">
      <c r="B34" s="859"/>
      <c r="C34" s="860"/>
      <c r="D34" s="860"/>
      <c r="E34" s="860"/>
      <c r="F34" s="860"/>
      <c r="G34" s="860"/>
      <c r="H34" s="860"/>
      <c r="I34" s="860"/>
      <c r="J34" s="861"/>
    </row>
    <row r="35" spans="2:10">
      <c r="B35" s="859"/>
      <c r="C35" s="860"/>
      <c r="D35" s="860"/>
      <c r="E35" s="860"/>
      <c r="F35" s="860"/>
      <c r="G35" s="860"/>
      <c r="H35" s="860"/>
      <c r="I35" s="860"/>
      <c r="J35" s="861"/>
    </row>
    <row r="36" spans="2:10">
      <c r="B36" s="859"/>
      <c r="C36" s="860"/>
      <c r="D36" s="860"/>
      <c r="E36" s="860"/>
      <c r="F36" s="860"/>
      <c r="G36" s="860"/>
      <c r="H36" s="860"/>
      <c r="I36" s="860"/>
      <c r="J36" s="861"/>
    </row>
    <row r="37" spans="2:10">
      <c r="B37" s="859"/>
      <c r="C37" s="860"/>
      <c r="D37" s="860"/>
      <c r="E37" s="860"/>
      <c r="F37" s="860"/>
      <c r="G37" s="860"/>
      <c r="H37" s="860"/>
      <c r="I37" s="860"/>
      <c r="J37" s="861"/>
    </row>
    <row r="38" spans="2:10">
      <c r="B38" s="859"/>
      <c r="C38" s="860"/>
      <c r="D38" s="860"/>
      <c r="E38" s="860"/>
      <c r="F38" s="860"/>
      <c r="G38" s="860"/>
      <c r="H38" s="860"/>
      <c r="I38" s="860"/>
      <c r="J38" s="861"/>
    </row>
    <row r="39" spans="2:10">
      <c r="B39" s="859"/>
      <c r="C39" s="860"/>
      <c r="D39" s="860"/>
      <c r="E39" s="860"/>
      <c r="F39" s="860"/>
      <c r="G39" s="860"/>
      <c r="H39" s="860"/>
      <c r="I39" s="860"/>
      <c r="J39" s="861"/>
    </row>
    <row r="40" spans="2:10" ht="15" thickBot="1">
      <c r="B40" s="862"/>
      <c r="C40" s="863"/>
      <c r="D40" s="863"/>
      <c r="E40" s="863"/>
      <c r="F40" s="863"/>
      <c r="G40" s="863"/>
      <c r="H40" s="863"/>
      <c r="I40" s="863"/>
      <c r="J40" s="864"/>
    </row>
    <row r="42" spans="2:10" ht="16.5" customHeight="1" thickBot="1">
      <c r="B42" s="1453" t="s">
        <v>1462</v>
      </c>
      <c r="C42" s="1454"/>
      <c r="D42" s="1454"/>
      <c r="E42" s="1454"/>
      <c r="F42" s="1454"/>
      <c r="G42" s="1454"/>
      <c r="H42" s="1454"/>
      <c r="I42" s="1454"/>
      <c r="J42" s="1454"/>
    </row>
    <row r="43" spans="2:10">
      <c r="B43" s="856"/>
      <c r="C43" s="857"/>
      <c r="D43" s="857"/>
      <c r="E43" s="857"/>
      <c r="F43" s="857"/>
      <c r="G43" s="857"/>
      <c r="H43" s="857"/>
      <c r="I43" s="857"/>
      <c r="J43" s="858"/>
    </row>
    <row r="44" spans="2:10">
      <c r="B44" s="859"/>
      <c r="C44" s="860"/>
      <c r="D44" s="860"/>
      <c r="E44" s="860"/>
      <c r="F44" s="860"/>
      <c r="G44" s="860"/>
      <c r="H44" s="860"/>
      <c r="I44" s="860"/>
      <c r="J44" s="861"/>
    </row>
    <row r="45" spans="2:10">
      <c r="B45" s="859"/>
      <c r="C45" s="860"/>
      <c r="D45" s="860"/>
      <c r="E45" s="860"/>
      <c r="F45" s="860"/>
      <c r="G45" s="860"/>
      <c r="H45" s="860"/>
      <c r="I45" s="860"/>
      <c r="J45" s="861"/>
    </row>
    <row r="46" spans="2:10">
      <c r="B46" s="859"/>
      <c r="C46" s="860"/>
      <c r="D46" s="860"/>
      <c r="E46" s="860"/>
      <c r="F46" s="860"/>
      <c r="G46" s="860"/>
      <c r="H46" s="860"/>
      <c r="I46" s="860"/>
      <c r="J46" s="861"/>
    </row>
    <row r="47" spans="2:10">
      <c r="B47" s="859"/>
      <c r="C47" s="860"/>
      <c r="D47" s="860"/>
      <c r="E47" s="860"/>
      <c r="F47" s="860"/>
      <c r="G47" s="860"/>
      <c r="H47" s="860"/>
      <c r="I47" s="860"/>
      <c r="J47" s="861"/>
    </row>
    <row r="48" spans="2:10">
      <c r="B48" s="859"/>
      <c r="C48" s="860"/>
      <c r="D48" s="860"/>
      <c r="E48" s="860"/>
      <c r="F48" s="860"/>
      <c r="G48" s="860"/>
      <c r="H48" s="860"/>
      <c r="I48" s="860"/>
      <c r="J48" s="861"/>
    </row>
    <row r="49" spans="2:10">
      <c r="B49" s="859"/>
      <c r="C49" s="860"/>
      <c r="D49" s="860"/>
      <c r="E49" s="860"/>
      <c r="F49" s="860"/>
      <c r="G49" s="860"/>
      <c r="H49" s="860"/>
      <c r="I49" s="860"/>
      <c r="J49" s="861"/>
    </row>
    <row r="50" spans="2:10">
      <c r="B50" s="859"/>
      <c r="C50" s="860"/>
      <c r="D50" s="860"/>
      <c r="E50" s="860"/>
      <c r="F50" s="860"/>
      <c r="G50" s="860"/>
      <c r="H50" s="860"/>
      <c r="I50" s="860"/>
      <c r="J50" s="861"/>
    </row>
    <row r="51" spans="2:10">
      <c r="B51" s="859"/>
      <c r="C51" s="860"/>
      <c r="D51" s="860"/>
      <c r="E51" s="860"/>
      <c r="F51" s="860"/>
      <c r="G51" s="860"/>
      <c r="H51" s="860"/>
      <c r="I51" s="860"/>
      <c r="J51" s="861"/>
    </row>
    <row r="52" spans="2:10">
      <c r="B52" s="859"/>
      <c r="C52" s="860"/>
      <c r="D52" s="860"/>
      <c r="E52" s="860"/>
      <c r="F52" s="860"/>
      <c r="G52" s="860"/>
      <c r="H52" s="860"/>
      <c r="I52" s="860"/>
      <c r="J52" s="861"/>
    </row>
    <row r="53" spans="2:10">
      <c r="B53" s="859"/>
      <c r="C53" s="860"/>
      <c r="D53" s="860"/>
      <c r="E53" s="860"/>
      <c r="F53" s="860"/>
      <c r="G53" s="860"/>
      <c r="H53" s="860"/>
      <c r="I53" s="860"/>
      <c r="J53" s="861"/>
    </row>
    <row r="54" spans="2:10">
      <c r="B54" s="859"/>
      <c r="C54" s="860"/>
      <c r="D54" s="860"/>
      <c r="E54" s="860"/>
      <c r="F54" s="860"/>
      <c r="G54" s="860"/>
      <c r="H54" s="860"/>
      <c r="I54" s="860"/>
      <c r="J54" s="861"/>
    </row>
    <row r="55" spans="2:10">
      <c r="B55" s="859"/>
      <c r="C55" s="860"/>
      <c r="D55" s="860"/>
      <c r="E55" s="860"/>
      <c r="F55" s="860"/>
      <c r="G55" s="860"/>
      <c r="H55" s="860"/>
      <c r="I55" s="860"/>
      <c r="J55" s="861"/>
    </row>
    <row r="56" spans="2:10">
      <c r="B56" s="859"/>
      <c r="C56" s="860"/>
      <c r="D56" s="860"/>
      <c r="E56" s="860"/>
      <c r="F56" s="860"/>
      <c r="G56" s="860"/>
      <c r="H56" s="860"/>
      <c r="I56" s="860"/>
      <c r="J56" s="861"/>
    </row>
    <row r="57" spans="2:10">
      <c r="B57" s="859"/>
      <c r="C57" s="860"/>
      <c r="D57" s="860"/>
      <c r="E57" s="860"/>
      <c r="F57" s="860"/>
      <c r="G57" s="860"/>
      <c r="H57" s="860"/>
      <c r="I57" s="860"/>
      <c r="J57" s="861"/>
    </row>
    <row r="58" spans="2:10">
      <c r="B58" s="859"/>
      <c r="C58" s="860"/>
      <c r="D58" s="860"/>
      <c r="E58" s="860"/>
      <c r="F58" s="860"/>
      <c r="G58" s="860"/>
      <c r="H58" s="860"/>
      <c r="I58" s="860"/>
      <c r="J58" s="861"/>
    </row>
    <row r="59" spans="2:10" ht="15" thickBot="1">
      <c r="B59" s="862"/>
      <c r="C59" s="863"/>
      <c r="D59" s="863"/>
      <c r="E59" s="863"/>
      <c r="F59" s="863"/>
      <c r="G59" s="863"/>
      <c r="H59" s="863"/>
      <c r="I59" s="863"/>
      <c r="J59" s="864"/>
    </row>
  </sheetData>
  <mergeCells count="4">
    <mergeCell ref="B4:J4"/>
    <mergeCell ref="B23:J23"/>
    <mergeCell ref="C1:D1"/>
    <mergeCell ref="B42:J4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2C6682"/>
    <pageSetUpPr fitToPage="1"/>
  </sheetPr>
  <dimension ref="A1:L49"/>
  <sheetViews>
    <sheetView view="pageBreakPreview" topLeftCell="B1" zoomScale="60" zoomScaleNormal="55" workbookViewId="0">
      <selection activeCell="H17" sqref="H17"/>
    </sheetView>
  </sheetViews>
  <sheetFormatPr defaultColWidth="9.109375" defaultRowHeight="15.6"/>
  <cols>
    <col min="1" max="1" width="32" style="1048" customWidth="1"/>
    <col min="2" max="2" width="67.5546875" style="604" customWidth="1"/>
    <col min="3" max="3" width="63.88671875" style="604" customWidth="1"/>
    <col min="4" max="4" width="19.109375" style="604" customWidth="1"/>
    <col min="5" max="5" width="58.33203125" style="1047" customWidth="1"/>
    <col min="6" max="6" width="22.109375" style="1046" bestFit="1" customWidth="1"/>
    <col min="7" max="7" width="19" style="1046" customWidth="1"/>
    <col min="8" max="8" width="22" style="1046" bestFit="1" customWidth="1"/>
    <col min="9" max="9" width="26.109375" style="1045" customWidth="1"/>
    <col min="10" max="10" width="13" style="604" bestFit="1" customWidth="1"/>
    <col min="11" max="11" width="10.44140625" style="604" bestFit="1" customWidth="1"/>
    <col min="12" max="12" width="20" style="604" customWidth="1"/>
    <col min="13" max="16384" width="9.109375" style="604"/>
  </cols>
  <sheetData>
    <row r="1" spans="1:12" ht="18">
      <c r="A1" s="1462"/>
      <c r="B1" s="1463"/>
      <c r="C1" s="1463"/>
      <c r="D1" s="1463"/>
      <c r="E1" s="1463"/>
      <c r="F1" s="1463"/>
      <c r="G1" s="1463"/>
      <c r="H1" s="1464"/>
      <c r="I1" s="1063"/>
      <c r="J1"/>
      <c r="K1"/>
      <c r="L1"/>
    </row>
    <row r="2" spans="1:12" ht="32.25" customHeight="1">
      <c r="A2" s="1458" t="s">
        <v>140</v>
      </c>
      <c r="B2" s="1459"/>
      <c r="C2" s="1465" t="s">
        <v>1371</v>
      </c>
      <c r="D2" s="1466"/>
      <c r="E2" s="1466"/>
      <c r="F2" s="1466"/>
      <c r="G2" s="1466"/>
      <c r="H2" s="1467"/>
      <c r="I2" s="1061"/>
      <c r="J2"/>
      <c r="K2"/>
      <c r="L2"/>
    </row>
    <row r="3" spans="1:12" ht="27" customHeight="1">
      <c r="A3" s="1458" t="s">
        <v>112</v>
      </c>
      <c r="B3" s="1459"/>
      <c r="C3" s="1071" t="s">
        <v>1443</v>
      </c>
      <c r="D3" s="1050"/>
      <c r="E3" s="1061" t="s">
        <v>761</v>
      </c>
      <c r="F3" s="1468">
        <v>9554134</v>
      </c>
      <c r="G3" s="1468"/>
      <c r="H3" s="1469"/>
      <c r="I3" s="1074">
        <v>266865</v>
      </c>
      <c r="J3"/>
      <c r="K3"/>
      <c r="L3"/>
    </row>
    <row r="4" spans="1:12" ht="27" customHeight="1">
      <c r="A4" s="1458" t="s">
        <v>1444</v>
      </c>
      <c r="B4" s="1459"/>
      <c r="C4" s="1060" t="s">
        <v>107</v>
      </c>
      <c r="D4" s="1062">
        <v>46300</v>
      </c>
      <c r="E4" s="1061" t="s">
        <v>760</v>
      </c>
      <c r="F4" s="1060" t="s">
        <v>204</v>
      </c>
      <c r="G4" s="1062">
        <v>46306</v>
      </c>
      <c r="H4" s="1059"/>
      <c r="I4" s="1058"/>
      <c r="J4"/>
      <c r="K4"/>
      <c r="L4"/>
    </row>
    <row r="5" spans="1:12">
      <c r="A5" s="1057"/>
      <c r="B5" s="1056"/>
      <c r="C5" s="1056"/>
      <c r="D5" s="1056"/>
      <c r="E5" s="1055"/>
      <c r="F5" s="1054"/>
      <c r="G5" s="1054"/>
      <c r="H5" s="1054"/>
      <c r="I5" s="1053"/>
      <c r="J5"/>
      <c r="K5"/>
      <c r="L5"/>
    </row>
    <row r="6" spans="1:12" ht="31.2">
      <c r="A6" s="1052" t="s">
        <v>759</v>
      </c>
      <c r="B6" s="1052" t="s">
        <v>758</v>
      </c>
      <c r="C6" s="1052" t="s">
        <v>757</v>
      </c>
      <c r="D6" s="1052" t="s">
        <v>14</v>
      </c>
      <c r="E6" s="1052" t="s">
        <v>756</v>
      </c>
      <c r="F6" s="1075" t="s">
        <v>755</v>
      </c>
      <c r="G6" s="1075" t="s">
        <v>888</v>
      </c>
      <c r="H6" s="1076" t="s">
        <v>754</v>
      </c>
      <c r="I6" s="1077" t="s">
        <v>753</v>
      </c>
      <c r="J6"/>
      <c r="K6"/>
      <c r="L6"/>
    </row>
    <row r="7" spans="1:12" ht="25.8">
      <c r="A7" s="1460"/>
      <c r="B7" s="1461"/>
      <c r="C7" s="1067"/>
      <c r="D7" s="1068"/>
      <c r="E7" s="1067"/>
      <c r="F7" s="1067"/>
      <c r="G7" s="1067"/>
      <c r="H7" s="1067"/>
      <c r="I7" s="1067"/>
      <c r="J7"/>
      <c r="K7"/>
      <c r="L7"/>
    </row>
    <row r="8" spans="1:12" ht="84">
      <c r="A8" s="1091" t="s">
        <v>1123</v>
      </c>
      <c r="B8" s="1092" t="s">
        <v>1449</v>
      </c>
      <c r="C8" s="1091" t="s">
        <v>1450</v>
      </c>
      <c r="D8" s="1078">
        <v>46295</v>
      </c>
      <c r="E8" s="1092" t="s">
        <v>1449</v>
      </c>
      <c r="F8" s="1090">
        <v>330</v>
      </c>
      <c r="G8" s="1090">
        <v>51.6</v>
      </c>
      <c r="H8" s="1082">
        <v>17028</v>
      </c>
      <c r="I8" s="1083"/>
      <c r="J8"/>
      <c r="K8"/>
      <c r="L8"/>
    </row>
    <row r="9" spans="1:12" ht="42">
      <c r="A9" s="1091" t="s">
        <v>1135</v>
      </c>
      <c r="B9" s="1092" t="s">
        <v>1451</v>
      </c>
      <c r="C9" s="1091" t="s">
        <v>1452</v>
      </c>
      <c r="D9" s="1078">
        <v>46295</v>
      </c>
      <c r="E9" s="1092" t="s">
        <v>1451</v>
      </c>
      <c r="F9" s="1090">
        <v>35</v>
      </c>
      <c r="G9" s="1090">
        <v>38.200000000000003</v>
      </c>
      <c r="H9" s="1082">
        <v>1337</v>
      </c>
      <c r="I9" s="1083"/>
      <c r="J9"/>
      <c r="K9"/>
      <c r="L9"/>
    </row>
    <row r="10" spans="1:12" ht="25.8">
      <c r="A10" s="1091" t="s">
        <v>1034</v>
      </c>
      <c r="B10" s="1092" t="s">
        <v>1453</v>
      </c>
      <c r="C10" s="1091" t="s">
        <v>1454</v>
      </c>
      <c r="D10" s="1078">
        <v>46295</v>
      </c>
      <c r="E10" s="1092" t="s">
        <v>1453</v>
      </c>
      <c r="F10" s="1090">
        <v>35000</v>
      </c>
      <c r="G10" s="1090">
        <v>0.5</v>
      </c>
      <c r="H10" s="1082">
        <v>17500</v>
      </c>
      <c r="I10" s="1083"/>
      <c r="J10"/>
      <c r="K10"/>
      <c r="L10"/>
    </row>
    <row r="11" spans="1:12" ht="42">
      <c r="A11" s="1091" t="s">
        <v>904</v>
      </c>
      <c r="B11" s="1092" t="s">
        <v>1455</v>
      </c>
      <c r="C11" s="1091" t="s">
        <v>1456</v>
      </c>
      <c r="D11" s="1078">
        <v>46298</v>
      </c>
      <c r="E11" s="1092" t="s">
        <v>1455</v>
      </c>
      <c r="F11" s="1090">
        <v>420000</v>
      </c>
      <c r="G11" s="1090">
        <v>0.55000000000000004</v>
      </c>
      <c r="H11" s="1082">
        <v>231000.00000000003</v>
      </c>
      <c r="I11" s="1083"/>
      <c r="J11"/>
      <c r="K11"/>
      <c r="L11"/>
    </row>
    <row r="12" spans="1:12" ht="25.8">
      <c r="A12" s="1087"/>
      <c r="B12" s="1084"/>
      <c r="C12" s="1085"/>
      <c r="D12" s="1088"/>
      <c r="E12" s="1089"/>
      <c r="F12" s="1086"/>
      <c r="G12" s="1086"/>
      <c r="H12" s="1082">
        <v>0</v>
      </c>
      <c r="I12" s="1083"/>
      <c r="J12"/>
      <c r="K12"/>
      <c r="L12"/>
    </row>
    <row r="13" spans="1:12" ht="25.8">
      <c r="A13" s="1072"/>
      <c r="B13" s="1073"/>
      <c r="C13" s="1080"/>
      <c r="D13" s="1078"/>
      <c r="E13" s="1073"/>
      <c r="F13" s="1081"/>
      <c r="G13" s="1081"/>
      <c r="H13" s="1070">
        <v>0</v>
      </c>
      <c r="I13" s="1079"/>
      <c r="J13"/>
      <c r="K13"/>
      <c r="L13"/>
    </row>
    <row r="14" spans="1:12" ht="17.399999999999999">
      <c r="A14" s="1064"/>
      <c r="B14" s="1064"/>
      <c r="C14" s="1064"/>
      <c r="D14" s="1065"/>
      <c r="E14" s="1066"/>
      <c r="F14" s="1066"/>
      <c r="G14" s="1066"/>
      <c r="H14" s="1066"/>
      <c r="I14" s="1066"/>
      <c r="J14"/>
      <c r="K14"/>
      <c r="L14"/>
    </row>
    <row r="15" spans="1:12" ht="19.8">
      <c r="A15" s="1456" t="s">
        <v>887</v>
      </c>
      <c r="B15" s="1457"/>
      <c r="C15" s="1457"/>
      <c r="D15" s="1457"/>
      <c r="E15" s="1457"/>
      <c r="F15" s="1457"/>
      <c r="G15" s="1457"/>
      <c r="H15" s="1069">
        <v>266865</v>
      </c>
      <c r="I15" s="1069"/>
      <c r="J15"/>
      <c r="K15"/>
      <c r="L15" s="1051"/>
    </row>
    <row r="16" spans="1:12" ht="19.8" customHeight="1">
      <c r="A16" s="1456" t="s">
        <v>1406</v>
      </c>
      <c r="B16" s="1457"/>
      <c r="C16" s="1457"/>
      <c r="D16" s="1457"/>
      <c r="E16" s="1457"/>
      <c r="F16" s="1457"/>
      <c r="G16" s="1457"/>
      <c r="H16" s="1069">
        <v>8999964.6799999997</v>
      </c>
      <c r="I16" s="1069"/>
      <c r="J16"/>
      <c r="K16"/>
      <c r="L16"/>
    </row>
    <row r="17" spans="1:12" ht="19.8">
      <c r="A17" s="1456" t="s">
        <v>1407</v>
      </c>
      <c r="B17" s="1457"/>
      <c r="C17" s="1457"/>
      <c r="D17" s="1457"/>
      <c r="E17" s="1457"/>
      <c r="F17" s="1457"/>
      <c r="G17" s="1457"/>
      <c r="H17" s="1069">
        <v>9266829.6799999997</v>
      </c>
      <c r="I17" s="1069"/>
      <c r="J17"/>
    </row>
    <row r="18" spans="1:12" ht="14.4">
      <c r="A18"/>
      <c r="B18"/>
      <c r="C18"/>
      <c r="D18"/>
      <c r="E18"/>
      <c r="F18" s="1047"/>
      <c r="G18" s="1047"/>
      <c r="H18" s="1047"/>
      <c r="I18" s="1047"/>
      <c r="J18"/>
    </row>
    <row r="19" spans="1:12" ht="14.4">
      <c r="A19"/>
      <c r="B19"/>
      <c r="C19"/>
      <c r="D19"/>
      <c r="E19"/>
      <c r="F19" s="1047"/>
      <c r="G19" s="1047"/>
      <c r="H19" s="1047"/>
      <c r="I19" s="1047"/>
      <c r="J19"/>
    </row>
    <row r="20" spans="1:12" ht="14.4">
      <c r="A20"/>
      <c r="B20"/>
      <c r="C20"/>
      <c r="D20"/>
      <c r="E20"/>
      <c r="F20" s="1047"/>
      <c r="G20" s="1047"/>
      <c r="H20" s="1047"/>
      <c r="I20" s="1047"/>
      <c r="J20"/>
    </row>
    <row r="21" spans="1:12" ht="14.4">
      <c r="A21"/>
      <c r="B21"/>
      <c r="C21"/>
      <c r="D21"/>
      <c r="E21"/>
      <c r="F21" s="1047"/>
      <c r="G21" s="1047"/>
      <c r="H21" s="1047"/>
      <c r="I21" s="1047"/>
      <c r="J21"/>
    </row>
    <row r="22" spans="1:12" ht="39.9" customHeight="1">
      <c r="A22"/>
      <c r="B22"/>
      <c r="C22"/>
      <c r="D22"/>
      <c r="E22"/>
      <c r="F22" s="1047"/>
      <c r="G22" s="1047"/>
      <c r="H22" s="1047"/>
      <c r="I22" s="1047"/>
      <c r="J22"/>
      <c r="L22" s="1051"/>
    </row>
    <row r="23" spans="1:12" ht="30" customHeight="1">
      <c r="A23"/>
      <c r="B23"/>
      <c r="C23"/>
      <c r="D23"/>
      <c r="E23"/>
      <c r="F23" s="1047"/>
      <c r="G23" s="1047"/>
      <c r="H23" s="1047"/>
      <c r="I23" s="1047"/>
      <c r="J23"/>
    </row>
    <row r="24" spans="1:12" ht="30" customHeight="1">
      <c r="A24"/>
      <c r="B24"/>
      <c r="C24"/>
      <c r="D24"/>
      <c r="E24"/>
      <c r="F24" s="1047"/>
      <c r="G24" s="1047"/>
      <c r="H24" s="1047"/>
      <c r="I24" s="1047"/>
      <c r="J24"/>
    </row>
    <row r="25" spans="1:12" ht="14.4">
      <c r="A25"/>
      <c r="B25"/>
      <c r="C25"/>
      <c r="D25"/>
      <c r="E25"/>
      <c r="F25" s="1047"/>
      <c r="G25" s="1047"/>
      <c r="H25" s="1047"/>
      <c r="I25" s="1047"/>
      <c r="J25"/>
    </row>
    <row r="26" spans="1:12" ht="14.4">
      <c r="A26"/>
      <c r="B26"/>
      <c r="C26"/>
      <c r="D26"/>
      <c r="E26"/>
      <c r="F26" s="1047"/>
      <c r="G26" s="1047"/>
      <c r="H26" s="1047"/>
      <c r="I26" s="1047"/>
      <c r="J26"/>
    </row>
    <row r="27" spans="1:12" ht="14.4">
      <c r="A27"/>
      <c r="B27"/>
      <c r="C27"/>
      <c r="D27"/>
      <c r="E27"/>
      <c r="F27" s="1047"/>
      <c r="G27" s="1047"/>
      <c r="H27" s="1047"/>
      <c r="I27" s="1047"/>
      <c r="J27"/>
    </row>
    <row r="28" spans="1:12" ht="30" customHeight="1">
      <c r="A28"/>
      <c r="B28"/>
      <c r="C28"/>
      <c r="D28"/>
      <c r="E28"/>
      <c r="F28" s="1047"/>
      <c r="G28" s="1047"/>
      <c r="H28" s="1047"/>
      <c r="I28" s="1047"/>
      <c r="J28"/>
    </row>
    <row r="29" spans="1:12" ht="14.4">
      <c r="A29"/>
      <c r="B29"/>
      <c r="C29"/>
      <c r="D29"/>
      <c r="E29"/>
      <c r="F29" s="1047"/>
      <c r="G29" s="1047"/>
      <c r="H29" s="1047"/>
      <c r="I29" s="1047"/>
      <c r="J29" s="1047"/>
    </row>
    <row r="30" spans="1:12" ht="14.4">
      <c r="A30"/>
      <c r="B30"/>
      <c r="C30"/>
      <c r="D30"/>
      <c r="E30"/>
      <c r="F30" s="1047"/>
      <c r="G30" s="1047"/>
      <c r="H30" s="1047"/>
      <c r="I30" s="1047"/>
      <c r="J30" s="1047"/>
    </row>
    <row r="31" spans="1:12" ht="14.4">
      <c r="A31"/>
      <c r="B31"/>
      <c r="C31"/>
      <c r="D31"/>
      <c r="E31"/>
      <c r="F31" s="1047"/>
      <c r="G31" s="1047"/>
      <c r="H31" s="1047"/>
      <c r="I31" s="1047"/>
      <c r="J31" s="1047"/>
    </row>
    <row r="32" spans="1:12" ht="14.4">
      <c r="A32"/>
      <c r="B32"/>
      <c r="C32"/>
      <c r="D32"/>
      <c r="E32"/>
      <c r="F32" s="1047"/>
      <c r="G32" s="1047"/>
      <c r="H32" s="1047"/>
      <c r="I32" s="1047"/>
      <c r="J32" s="1047"/>
    </row>
    <row r="33" spans="6:10" ht="14.4">
      <c r="F33" s="1047"/>
      <c r="G33" s="1047"/>
      <c r="H33" s="1047"/>
      <c r="I33" s="1047"/>
      <c r="J33" s="1047"/>
    </row>
    <row r="34" spans="6:10" ht="14.4">
      <c r="F34" s="1047"/>
      <c r="G34" s="1047"/>
      <c r="H34" s="1047"/>
      <c r="I34" s="1047"/>
      <c r="J34" s="1047"/>
    </row>
    <row r="35" spans="6:10" ht="14.4">
      <c r="F35" s="1047"/>
      <c r="G35" s="1047"/>
      <c r="H35" s="1047"/>
      <c r="I35" s="1047"/>
      <c r="J35" s="1047"/>
    </row>
    <row r="36" spans="6:10" ht="14.4">
      <c r="F36" s="1047"/>
      <c r="G36" s="1047"/>
      <c r="H36" s="1047"/>
      <c r="I36" s="1047"/>
      <c r="J36" s="1047"/>
    </row>
    <row r="37" spans="6:10" ht="14.4">
      <c r="F37" s="1047"/>
      <c r="G37" s="1047"/>
      <c r="H37" s="1047"/>
      <c r="I37" s="1047"/>
      <c r="J37" s="1047"/>
    </row>
    <row r="38" spans="6:10" ht="14.4">
      <c r="F38" s="1047"/>
      <c r="G38" s="1047"/>
      <c r="H38" s="1047"/>
      <c r="I38" s="1047"/>
      <c r="J38" s="1047"/>
    </row>
    <row r="39" spans="6:10" ht="14.4">
      <c r="F39" s="1047"/>
      <c r="G39" s="1047"/>
      <c r="H39" s="1047"/>
      <c r="I39" s="1047"/>
      <c r="J39" s="1047"/>
    </row>
    <row r="40" spans="6:10" ht="14.4">
      <c r="F40" s="1047"/>
      <c r="G40" s="1047"/>
      <c r="H40" s="1047"/>
      <c r="I40" s="1047"/>
      <c r="J40" s="1047"/>
    </row>
    <row r="41" spans="6:10" ht="14.4">
      <c r="F41" s="1047"/>
      <c r="G41" s="1047"/>
      <c r="H41" s="1047"/>
      <c r="I41" s="1047"/>
      <c r="J41" s="1047"/>
    </row>
    <row r="42" spans="6:10" ht="14.4">
      <c r="F42" s="1047"/>
      <c r="G42" s="1047"/>
      <c r="H42" s="1047"/>
      <c r="I42" s="1047"/>
      <c r="J42" s="1047"/>
    </row>
    <row r="43" spans="6:10" ht="14.4">
      <c r="F43" s="1047"/>
      <c r="G43" s="1047"/>
      <c r="H43" s="1047"/>
      <c r="I43" s="1047"/>
      <c r="J43" s="1047"/>
    </row>
    <row r="44" spans="6:10" ht="14.4">
      <c r="F44" s="1047"/>
      <c r="G44" s="1047"/>
      <c r="H44" s="1047"/>
      <c r="I44" s="1047"/>
      <c r="J44" s="1047"/>
    </row>
    <row r="45" spans="6:10" ht="14.4">
      <c r="F45" s="1047"/>
      <c r="G45" s="1047"/>
      <c r="H45" s="1047"/>
      <c r="I45" s="1047"/>
      <c r="J45" s="1047"/>
    </row>
    <row r="46" spans="6:10" ht="14.4">
      <c r="F46" s="1047"/>
      <c r="G46" s="1047"/>
      <c r="H46" s="1047"/>
      <c r="I46" s="1047"/>
      <c r="J46" s="1047"/>
    </row>
    <row r="47" spans="6:10" ht="14.4">
      <c r="F47" s="1047"/>
      <c r="G47" s="1047"/>
      <c r="H47" s="1047"/>
      <c r="I47" s="1047"/>
      <c r="J47" s="1047"/>
    </row>
    <row r="48" spans="6:10" ht="14.4">
      <c r="F48" s="1047"/>
      <c r="G48" s="1047"/>
      <c r="H48" s="1047"/>
      <c r="I48" s="1047"/>
      <c r="J48" s="1047"/>
    </row>
    <row r="49" spans="6:10" ht="14.4">
      <c r="F49" s="1047"/>
      <c r="G49" s="1047"/>
      <c r="H49" s="1047"/>
      <c r="I49" s="1047"/>
      <c r="J49" s="1047"/>
    </row>
  </sheetData>
  <autoFilter ref="A6:H7" xr:uid="{00000000-0009-0000-0000-000007000000}"/>
  <mergeCells count="10">
    <mergeCell ref="A1:H1"/>
    <mergeCell ref="A2:B2"/>
    <mergeCell ref="C2:H2"/>
    <mergeCell ref="A3:B3"/>
    <mergeCell ref="F3:H3"/>
    <mergeCell ref="A16:G16"/>
    <mergeCell ref="A17:G17"/>
    <mergeCell ref="A15:G15"/>
    <mergeCell ref="A4:B4"/>
    <mergeCell ref="A7:B7"/>
  </mergeCells>
  <conditionalFormatting sqref="C20">
    <cfRule type="duplicateValues" dxfId="71" priority="1"/>
  </conditionalFormatting>
  <printOptions horizontalCentered="1"/>
  <pageMargins left="0.25" right="0.41" top="0.15" bottom="0.25" header="0" footer="0"/>
  <pageSetup paperSize="9" scale="42" orientation="landscape" r:id="rId1"/>
  <headerFooter>
    <oddFooter>&amp;C&amp;P / &amp;N&amp;R&amp;F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tabColor theme="9" tint="0.59999389629810485"/>
    <pageSetUpPr fitToPage="1"/>
  </sheetPr>
  <dimension ref="A1:BQ67"/>
  <sheetViews>
    <sheetView view="pageBreakPreview" zoomScale="70" zoomScaleNormal="45" zoomScaleSheetLayoutView="70" workbookViewId="0">
      <selection activeCell="O6" sqref="O6:T6"/>
    </sheetView>
  </sheetViews>
  <sheetFormatPr defaultColWidth="9.109375" defaultRowHeight="13.2"/>
  <cols>
    <col min="1" max="1" width="1.5546875" style="158" customWidth="1"/>
    <col min="2" max="9" width="3.88671875" style="158" customWidth="1"/>
    <col min="10" max="10" width="2.109375" style="158" customWidth="1"/>
    <col min="11" max="15" width="4.44140625" style="158" customWidth="1"/>
    <col min="16" max="16" width="2.44140625" style="158" customWidth="1"/>
    <col min="17" max="25" width="3.88671875" style="158" customWidth="1"/>
    <col min="26" max="28" width="4.44140625" style="158" customWidth="1"/>
    <col min="29" max="29" width="4.5546875" style="158" bestFit="1" customWidth="1"/>
    <col min="30" max="30" width="4.44140625" style="158" customWidth="1"/>
    <col min="31" max="31" width="3.44140625" style="159" customWidth="1"/>
    <col min="32" max="32" width="11.44140625" style="159" hidden="1" customWidth="1"/>
    <col min="33" max="33" width="6.44140625" style="159" hidden="1" customWidth="1"/>
    <col min="34" max="34" width="3.44140625" style="159" customWidth="1"/>
    <col min="35" max="39" width="3.44140625" style="159" hidden="1" customWidth="1"/>
    <col min="40" max="40" width="11.5546875" style="158" hidden="1" customWidth="1"/>
    <col min="41" max="47" width="9.109375" style="158" hidden="1" customWidth="1"/>
    <col min="48" max="52" width="11.44140625" style="158" hidden="1" customWidth="1"/>
    <col min="53" max="54" width="0" style="158" hidden="1" customWidth="1"/>
    <col min="55" max="55" width="16.109375" style="158" bestFit="1" customWidth="1"/>
    <col min="56" max="67" width="9.109375" style="158"/>
    <col min="68" max="68" width="0" style="158" hidden="1" customWidth="1"/>
    <col min="69" max="16384" width="9.109375" style="158"/>
  </cols>
  <sheetData>
    <row r="1" spans="2:69" ht="7.35" customHeight="1" thickBot="1"/>
    <row r="2" spans="2:69" ht="14.1" customHeight="1">
      <c r="B2" s="1580" t="s">
        <v>551</v>
      </c>
      <c r="C2" s="1581"/>
      <c r="D2" s="1582"/>
      <c r="E2" s="1582"/>
      <c r="F2" s="1582"/>
      <c r="G2" s="1582"/>
      <c r="H2" s="1582"/>
      <c r="I2" s="1582"/>
      <c r="J2" s="1582"/>
      <c r="K2" s="1582"/>
      <c r="L2" s="1582"/>
      <c r="M2" s="1583"/>
      <c r="N2" s="1583"/>
      <c r="O2" s="1583"/>
      <c r="P2" s="1583"/>
      <c r="Q2" s="1583"/>
      <c r="R2" s="1583"/>
      <c r="S2" s="1583"/>
      <c r="T2" s="1583"/>
      <c r="U2" s="1583"/>
      <c r="V2" s="1583"/>
      <c r="W2" s="1583"/>
      <c r="X2" s="1583"/>
      <c r="Y2" s="1583"/>
      <c r="Z2" s="1583"/>
      <c r="AA2" s="1583"/>
      <c r="AB2" s="1583"/>
      <c r="AC2" s="1583"/>
      <c r="AD2" s="1584"/>
      <c r="AE2" s="158"/>
      <c r="AF2" s="158"/>
      <c r="AG2" s="158"/>
      <c r="AH2" s="158"/>
      <c r="AI2" s="158"/>
      <c r="AJ2" s="158"/>
      <c r="AK2" s="158"/>
      <c r="AL2" s="158"/>
      <c r="AM2" s="158"/>
    </row>
    <row r="3" spans="2:69" ht="14.1" customHeight="1">
      <c r="B3" s="1585"/>
      <c r="C3" s="1586"/>
      <c r="D3" s="1586"/>
      <c r="E3" s="1586"/>
      <c r="F3" s="1586"/>
      <c r="G3" s="1586"/>
      <c r="H3" s="1586"/>
      <c r="I3" s="1586"/>
      <c r="J3" s="1586"/>
      <c r="K3" s="1586"/>
      <c r="L3" s="1586"/>
      <c r="M3" s="1587"/>
      <c r="N3" s="1587"/>
      <c r="O3" s="1587"/>
      <c r="P3" s="1587"/>
      <c r="Q3" s="1587"/>
      <c r="R3" s="1587"/>
      <c r="S3" s="1587"/>
      <c r="T3" s="1587"/>
      <c r="U3" s="1587"/>
      <c r="V3" s="1587"/>
      <c r="W3" s="1587"/>
      <c r="X3" s="1587"/>
      <c r="Y3" s="1587"/>
      <c r="Z3" s="1587"/>
      <c r="AA3" s="1587"/>
      <c r="AB3" s="1587"/>
      <c r="AC3" s="1587"/>
      <c r="AD3" s="1588"/>
      <c r="AE3" s="158"/>
      <c r="AF3" s="158"/>
      <c r="AG3" s="158"/>
      <c r="AH3" s="158"/>
      <c r="AI3" s="158"/>
      <c r="AJ3" s="158"/>
      <c r="AK3" s="158"/>
      <c r="AL3" s="158"/>
      <c r="AM3" s="158"/>
    </row>
    <row r="4" spans="2:69" ht="14.4" customHeight="1" thickBot="1">
      <c r="B4" s="1589"/>
      <c r="C4" s="1590"/>
      <c r="D4" s="1590"/>
      <c r="E4" s="1590"/>
      <c r="F4" s="1590"/>
      <c r="G4" s="1590"/>
      <c r="H4" s="1590"/>
      <c r="I4" s="1590"/>
      <c r="J4" s="1590"/>
      <c r="K4" s="1590"/>
      <c r="L4" s="1590"/>
      <c r="M4" s="1591"/>
      <c r="N4" s="1591"/>
      <c r="O4" s="1591"/>
      <c r="P4" s="1591"/>
      <c r="Q4" s="1591"/>
      <c r="R4" s="1591"/>
      <c r="S4" s="1591"/>
      <c r="T4" s="1591"/>
      <c r="U4" s="1591"/>
      <c r="V4" s="1591"/>
      <c r="W4" s="1591"/>
      <c r="X4" s="1591"/>
      <c r="Y4" s="1591"/>
      <c r="Z4" s="1591"/>
      <c r="AA4" s="1591"/>
      <c r="AB4" s="1591"/>
      <c r="AC4" s="1591"/>
      <c r="AD4" s="1592"/>
      <c r="AE4" s="158"/>
      <c r="AF4" s="158"/>
      <c r="AG4" s="158"/>
      <c r="AH4" s="158"/>
      <c r="AI4" s="158"/>
      <c r="AJ4" s="158"/>
      <c r="AK4" s="158"/>
      <c r="AL4" s="158"/>
      <c r="AM4" s="158"/>
    </row>
    <row r="5" spans="2:69" ht="5.0999999999999996" customHeight="1" thickBot="1">
      <c r="B5" s="1593"/>
      <c r="C5" s="1593"/>
      <c r="D5" s="1593"/>
      <c r="E5" s="1593"/>
      <c r="F5" s="1593"/>
      <c r="G5" s="1593"/>
      <c r="H5" s="1593"/>
      <c r="I5" s="1593"/>
      <c r="J5" s="1593"/>
      <c r="K5" s="1593"/>
      <c r="L5" s="1593"/>
      <c r="M5" s="1593"/>
      <c r="N5" s="1593"/>
      <c r="O5" s="1593"/>
      <c r="P5" s="1593"/>
      <c r="Q5" s="1593"/>
      <c r="R5" s="1593"/>
      <c r="S5" s="1593"/>
      <c r="T5" s="1593"/>
      <c r="U5" s="1593"/>
      <c r="V5" s="1593"/>
      <c r="W5" s="1593"/>
      <c r="X5" s="1593"/>
      <c r="Y5" s="1593"/>
      <c r="Z5" s="1593"/>
      <c r="AA5" s="1593"/>
      <c r="AB5" s="1593"/>
      <c r="AC5" s="1593"/>
      <c r="AD5" s="1593"/>
      <c r="AE5" s="158"/>
      <c r="AF5" s="158"/>
      <c r="AG5" s="158"/>
      <c r="AH5" s="158"/>
      <c r="AI5" s="158"/>
      <c r="AJ5" s="158"/>
      <c r="AK5" s="158"/>
      <c r="AL5" s="158"/>
      <c r="AM5" s="158"/>
    </row>
    <row r="6" spans="2:69" ht="35.1" customHeight="1" thickBot="1">
      <c r="B6" s="1576" t="s">
        <v>552</v>
      </c>
      <c r="C6" s="1577"/>
      <c r="D6" s="1578"/>
      <c r="E6" s="1594" t="str">
        <f>'General Information'!C4</f>
        <v>NJR1-05-005</v>
      </c>
      <c r="F6" s="1595"/>
      <c r="G6" s="1595"/>
      <c r="H6" s="1595"/>
      <c r="I6" s="1595"/>
      <c r="J6" s="1596"/>
      <c r="K6" s="1576" t="s">
        <v>553</v>
      </c>
      <c r="L6" s="1577"/>
      <c r="M6" s="1577"/>
      <c r="N6" s="1578"/>
      <c r="O6" s="1597">
        <f>ROUNDUP(BC6/7,0)-4</f>
        <v>29</v>
      </c>
      <c r="P6" s="1598"/>
      <c r="Q6" s="1598"/>
      <c r="R6" s="1598"/>
      <c r="S6" s="1598"/>
      <c r="T6" s="1599"/>
      <c r="U6" s="1576" t="s">
        <v>554</v>
      </c>
      <c r="V6" s="1577"/>
      <c r="W6" s="1578"/>
      <c r="X6" s="1600">
        <f>'General Information'!L1</f>
        <v>46308</v>
      </c>
      <c r="Y6" s="1601"/>
      <c r="Z6" s="1601"/>
      <c r="AA6" s="1601"/>
      <c r="AB6" s="1601"/>
      <c r="AC6" s="1601"/>
      <c r="AD6" s="1602"/>
      <c r="BC6" s="184">
        <f>(X6-Milestones!C6+1)</f>
        <v>225</v>
      </c>
    </row>
    <row r="7" spans="2:69" ht="5.0999999999999996" customHeight="1" thickBot="1">
      <c r="B7" s="1569"/>
      <c r="C7" s="1569"/>
      <c r="D7" s="1569"/>
      <c r="E7" s="1569"/>
      <c r="F7" s="1569"/>
      <c r="G7" s="1569"/>
      <c r="H7" s="1569"/>
      <c r="I7" s="1569"/>
      <c r="J7" s="1569"/>
      <c r="K7" s="1569"/>
      <c r="L7" s="1569"/>
      <c r="M7" s="1569"/>
      <c r="N7" s="1569"/>
      <c r="O7" s="1569"/>
      <c r="P7" s="1569"/>
      <c r="Q7" s="1569"/>
      <c r="R7" s="1569"/>
      <c r="S7" s="1569"/>
      <c r="T7" s="1569"/>
      <c r="U7" s="1569"/>
      <c r="V7" s="1569"/>
      <c r="W7" s="1569"/>
      <c r="X7" s="1569"/>
      <c r="Y7" s="1569"/>
      <c r="Z7" s="1569"/>
      <c r="AA7" s="1569"/>
      <c r="AB7" s="1569"/>
      <c r="AC7" s="1569"/>
      <c r="AD7" s="1569"/>
    </row>
    <row r="8" spans="2:69" ht="35.1" customHeight="1" thickBot="1">
      <c r="B8" s="1570" t="s">
        <v>555</v>
      </c>
      <c r="C8" s="1571"/>
      <c r="D8" s="1572"/>
      <c r="E8" s="1573" t="str">
        <f>'General Information'!C3</f>
        <v>Construction of Industrial Units for Artisans in Najran</v>
      </c>
      <c r="F8" s="1574"/>
      <c r="G8" s="1574"/>
      <c r="H8" s="1574"/>
      <c r="I8" s="1574"/>
      <c r="J8" s="1574"/>
      <c r="K8" s="1574"/>
      <c r="L8" s="1574"/>
      <c r="M8" s="1574"/>
      <c r="N8" s="1575"/>
      <c r="O8" s="1576" t="s">
        <v>556</v>
      </c>
      <c r="P8" s="1577"/>
      <c r="Q8" s="1577"/>
      <c r="R8" s="1577"/>
      <c r="S8" s="1577"/>
      <c r="T8" s="1578"/>
      <c r="U8" s="1573" t="s">
        <v>898</v>
      </c>
      <c r="V8" s="1574"/>
      <c r="W8" s="1574"/>
      <c r="X8" s="1574"/>
      <c r="Y8" s="1574"/>
      <c r="Z8" s="1574"/>
      <c r="AA8" s="1574"/>
      <c r="AB8" s="1574"/>
      <c r="AC8" s="1574"/>
      <c r="AD8" s="1575"/>
    </row>
    <row r="9" spans="2:69" ht="5.0999999999999996" customHeight="1" thickBot="1">
      <c r="B9" s="1542"/>
      <c r="C9" s="1542"/>
      <c r="D9" s="1579"/>
      <c r="E9" s="1579"/>
      <c r="F9" s="1579"/>
      <c r="G9" s="1579"/>
      <c r="H9" s="1579"/>
      <c r="I9" s="1579"/>
      <c r="J9" s="1579"/>
      <c r="K9" s="1579"/>
      <c r="L9" s="1579"/>
      <c r="M9" s="1579"/>
      <c r="N9" s="1579"/>
      <c r="O9" s="1579"/>
      <c r="P9" s="1579"/>
      <c r="Q9" s="1579"/>
      <c r="R9" s="1579"/>
      <c r="S9" s="1579"/>
      <c r="T9" s="1579"/>
      <c r="U9" s="1579"/>
      <c r="V9" s="1579"/>
      <c r="W9" s="1579"/>
      <c r="X9" s="1579"/>
      <c r="Y9" s="1579"/>
      <c r="Z9" s="1542"/>
      <c r="AA9" s="1542"/>
      <c r="AB9" s="1542"/>
      <c r="AC9" s="1542"/>
      <c r="AD9" s="1542"/>
    </row>
    <row r="10" spans="2:69" ht="20.100000000000001" customHeight="1">
      <c r="B10" s="1603">
        <v>4</v>
      </c>
      <c r="C10" s="1604"/>
      <c r="D10" s="1605" t="s">
        <v>557</v>
      </c>
      <c r="E10" s="1606"/>
      <c r="F10" s="1607"/>
      <c r="G10" s="1608" t="s">
        <v>558</v>
      </c>
      <c r="H10" s="1609"/>
      <c r="I10" s="1609"/>
      <c r="J10" s="1609"/>
      <c r="K10" s="1609"/>
      <c r="L10" s="1609"/>
      <c r="M10" s="1609"/>
      <c r="N10" s="1609"/>
      <c r="O10" s="1609"/>
      <c r="P10" s="1609"/>
      <c r="Q10" s="1609"/>
      <c r="R10" s="1609"/>
      <c r="S10" s="1609"/>
      <c r="T10" s="1609"/>
      <c r="U10" s="1609"/>
      <c r="V10" s="1609"/>
      <c r="W10" s="1609"/>
      <c r="X10" s="1609"/>
      <c r="Y10" s="1610"/>
      <c r="Z10" s="1611" t="s">
        <v>559</v>
      </c>
      <c r="AA10" s="1612"/>
      <c r="AB10" s="1548" t="s">
        <v>560</v>
      </c>
      <c r="AC10" s="1551">
        <f>Q49</f>
        <v>0.88775862068965494</v>
      </c>
      <c r="AD10" s="1552"/>
      <c r="AE10" s="158"/>
      <c r="AF10" s="158"/>
      <c r="AG10" s="158"/>
      <c r="AH10" s="158"/>
      <c r="AI10" s="158"/>
      <c r="AJ10" s="158"/>
      <c r="AK10" s="158"/>
      <c r="AL10" s="158"/>
      <c r="AN10" s="160">
        <f>SUM(Z10:Z13)</f>
        <v>0</v>
      </c>
      <c r="AO10" s="158">
        <v>100</v>
      </c>
      <c r="AP10" s="158">
        <v>0.2288329519450801</v>
      </c>
    </row>
    <row r="11" spans="2:69" ht="20.100000000000001" customHeight="1">
      <c r="B11" s="1557">
        <v>3</v>
      </c>
      <c r="C11" s="1558"/>
      <c r="D11" s="1559" t="s">
        <v>561</v>
      </c>
      <c r="E11" s="1560"/>
      <c r="F11" s="1561"/>
      <c r="G11" s="1562" t="s">
        <v>562</v>
      </c>
      <c r="H11" s="1563"/>
      <c r="I11" s="1563"/>
      <c r="J11" s="1563"/>
      <c r="K11" s="1563"/>
      <c r="L11" s="1563"/>
      <c r="M11" s="1563"/>
      <c r="N11" s="1563"/>
      <c r="O11" s="1563"/>
      <c r="P11" s="1563"/>
      <c r="Q11" s="1563"/>
      <c r="R11" s="1563"/>
      <c r="S11" s="1563"/>
      <c r="T11" s="1563"/>
      <c r="U11" s="1563"/>
      <c r="V11" s="1563"/>
      <c r="W11" s="1563"/>
      <c r="X11" s="1563"/>
      <c r="Y11" s="1564"/>
      <c r="Z11" s="1565" t="s">
        <v>563</v>
      </c>
      <c r="AA11" s="1566"/>
      <c r="AB11" s="1549"/>
      <c r="AC11" s="1553"/>
      <c r="AD11" s="1554"/>
      <c r="AE11" s="158"/>
      <c r="AF11" s="158"/>
      <c r="AG11" s="158"/>
      <c r="AH11" s="158"/>
      <c r="AI11" s="158"/>
      <c r="AJ11" s="158"/>
      <c r="AK11" s="158"/>
      <c r="AL11" s="158"/>
      <c r="AN11" s="161">
        <f>SUM(Y10:Y14)</f>
        <v>0</v>
      </c>
      <c r="AO11" s="158">
        <v>89</v>
      </c>
      <c r="AP11" s="158">
        <v>0.20366132723112129</v>
      </c>
    </row>
    <row r="12" spans="2:69" ht="20.100000000000001" customHeight="1">
      <c r="B12" s="1557">
        <v>2</v>
      </c>
      <c r="C12" s="1558"/>
      <c r="D12" s="1559" t="s">
        <v>564</v>
      </c>
      <c r="E12" s="1560"/>
      <c r="F12" s="1561"/>
      <c r="G12" s="1562" t="s">
        <v>565</v>
      </c>
      <c r="H12" s="1563"/>
      <c r="I12" s="1563"/>
      <c r="J12" s="1563"/>
      <c r="K12" s="1563"/>
      <c r="L12" s="1563"/>
      <c r="M12" s="1563"/>
      <c r="N12" s="1563"/>
      <c r="O12" s="1563"/>
      <c r="P12" s="1563"/>
      <c r="Q12" s="1563"/>
      <c r="R12" s="1563"/>
      <c r="S12" s="1563"/>
      <c r="T12" s="1563"/>
      <c r="U12" s="1563"/>
      <c r="V12" s="1563"/>
      <c r="W12" s="1563"/>
      <c r="X12" s="1563"/>
      <c r="Y12" s="1564"/>
      <c r="Z12" s="1565" t="s">
        <v>566</v>
      </c>
      <c r="AA12" s="1566"/>
      <c r="AB12" s="1549"/>
      <c r="AC12" s="1553"/>
      <c r="AD12" s="1554"/>
      <c r="AE12" s="158"/>
      <c r="AF12" s="158"/>
      <c r="AG12" s="158"/>
      <c r="AH12" s="158"/>
      <c r="AI12" s="158"/>
      <c r="AJ12" s="158"/>
      <c r="AK12" s="158"/>
      <c r="AL12" s="158"/>
      <c r="AO12" s="158">
        <v>79</v>
      </c>
      <c r="AP12" s="158">
        <v>0.18077803203661327</v>
      </c>
    </row>
    <row r="13" spans="2:69" ht="20.100000000000001" customHeight="1">
      <c r="B13" s="1557">
        <v>1</v>
      </c>
      <c r="C13" s="1558"/>
      <c r="D13" s="1559" t="s">
        <v>567</v>
      </c>
      <c r="E13" s="1560"/>
      <c r="F13" s="1561"/>
      <c r="G13" s="1562" t="s">
        <v>568</v>
      </c>
      <c r="H13" s="1563"/>
      <c r="I13" s="1563"/>
      <c r="J13" s="1563"/>
      <c r="K13" s="1563"/>
      <c r="L13" s="1563"/>
      <c r="M13" s="1563"/>
      <c r="N13" s="1563"/>
      <c r="O13" s="1563"/>
      <c r="P13" s="1563"/>
      <c r="Q13" s="1563"/>
      <c r="R13" s="1563"/>
      <c r="S13" s="1563"/>
      <c r="T13" s="1563"/>
      <c r="U13" s="1563"/>
      <c r="V13" s="1563"/>
      <c r="W13" s="1563"/>
      <c r="X13" s="1563"/>
      <c r="Y13" s="1564"/>
      <c r="Z13" s="1567" t="s">
        <v>569</v>
      </c>
      <c r="AA13" s="1568"/>
      <c r="AB13" s="1549"/>
      <c r="AC13" s="1553"/>
      <c r="AD13" s="1554"/>
      <c r="AE13" s="158"/>
      <c r="AF13" s="158"/>
      <c r="AG13" s="158"/>
      <c r="AH13" s="158"/>
      <c r="AI13" s="158"/>
      <c r="AJ13" s="158"/>
      <c r="AK13" s="158"/>
      <c r="AL13" s="158"/>
      <c r="AM13" s="158"/>
      <c r="AO13" s="158">
        <v>69</v>
      </c>
      <c r="AP13" s="158">
        <v>0.15789473684210525</v>
      </c>
    </row>
    <row r="14" spans="2:69" ht="20.100000000000001" customHeight="1" thickBot="1">
      <c r="B14" s="1532">
        <v>0</v>
      </c>
      <c r="C14" s="1533"/>
      <c r="D14" s="1534" t="s">
        <v>510</v>
      </c>
      <c r="E14" s="1535"/>
      <c r="F14" s="1536"/>
      <c r="G14" s="1537" t="s">
        <v>570</v>
      </c>
      <c r="H14" s="1538"/>
      <c r="I14" s="1538"/>
      <c r="J14" s="1538"/>
      <c r="K14" s="1538"/>
      <c r="L14" s="1538"/>
      <c r="M14" s="1538"/>
      <c r="N14" s="1538"/>
      <c r="O14" s="1538"/>
      <c r="P14" s="1538"/>
      <c r="Q14" s="1538"/>
      <c r="R14" s="1538"/>
      <c r="S14" s="1538"/>
      <c r="T14" s="1538"/>
      <c r="U14" s="1538"/>
      <c r="V14" s="1538"/>
      <c r="W14" s="1538"/>
      <c r="X14" s="1538"/>
      <c r="Y14" s="1539"/>
      <c r="Z14" s="1540" t="s">
        <v>571</v>
      </c>
      <c r="AA14" s="1541"/>
      <c r="AB14" s="1550"/>
      <c r="AC14" s="1555"/>
      <c r="AD14" s="1556"/>
      <c r="AO14" s="158">
        <v>100</v>
      </c>
      <c r="AP14" s="158">
        <v>0.2288329519450801</v>
      </c>
    </row>
    <row r="15" spans="2:69" ht="5.0999999999999996" customHeight="1" thickBot="1">
      <c r="B15" s="1542"/>
      <c r="C15" s="1542"/>
      <c r="D15" s="1543"/>
      <c r="E15" s="1543"/>
      <c r="F15" s="1543"/>
      <c r="G15" s="1543"/>
      <c r="H15" s="1543"/>
      <c r="I15" s="1543"/>
      <c r="J15" s="1543"/>
      <c r="K15" s="1543"/>
      <c r="L15" s="1543"/>
      <c r="M15" s="1543"/>
      <c r="N15" s="1543"/>
      <c r="O15" s="1543"/>
      <c r="P15" s="1543"/>
      <c r="Q15" s="1543"/>
      <c r="R15" s="1543"/>
      <c r="S15" s="1543"/>
      <c r="T15" s="1543"/>
      <c r="U15" s="1543"/>
      <c r="V15" s="1543"/>
      <c r="W15" s="1543"/>
      <c r="X15" s="1543"/>
      <c r="Y15" s="1543"/>
      <c r="Z15" s="1542"/>
      <c r="AA15" s="1542"/>
      <c r="AB15" s="1542"/>
      <c r="AC15" s="1542"/>
      <c r="AD15" s="1542"/>
    </row>
    <row r="16" spans="2:69" ht="32.1" customHeight="1">
      <c r="B16" s="162" t="s">
        <v>512</v>
      </c>
      <c r="C16" s="1544" t="s">
        <v>513</v>
      </c>
      <c r="D16" s="1544"/>
      <c r="E16" s="1544"/>
      <c r="F16" s="1544"/>
      <c r="G16" s="1544"/>
      <c r="H16" s="1544"/>
      <c r="I16" s="1544"/>
      <c r="J16" s="1544"/>
      <c r="K16" s="163" t="s">
        <v>572</v>
      </c>
      <c r="L16" s="163" t="s">
        <v>573</v>
      </c>
      <c r="M16" s="163" t="s">
        <v>574</v>
      </c>
      <c r="N16" s="163" t="s">
        <v>575</v>
      </c>
      <c r="O16" s="164" t="s">
        <v>576</v>
      </c>
      <c r="P16" s="165"/>
      <c r="Q16" s="166" t="s">
        <v>512</v>
      </c>
      <c r="R16" s="1545" t="s">
        <v>513</v>
      </c>
      <c r="S16" s="1546"/>
      <c r="T16" s="1546"/>
      <c r="U16" s="1546"/>
      <c r="V16" s="1546"/>
      <c r="W16" s="1546"/>
      <c r="X16" s="1546"/>
      <c r="Y16" s="1547"/>
      <c r="Z16" s="163" t="s">
        <v>572</v>
      </c>
      <c r="AA16" s="163" t="s">
        <v>573</v>
      </c>
      <c r="AB16" s="163" t="s">
        <v>574</v>
      </c>
      <c r="AC16" s="163" t="s">
        <v>575</v>
      </c>
      <c r="AD16" s="164" t="s">
        <v>576</v>
      </c>
      <c r="AE16" s="158"/>
      <c r="AF16" s="158"/>
      <c r="AG16" s="158"/>
      <c r="AH16" s="158"/>
      <c r="AI16" s="158"/>
      <c r="AJ16" s="158"/>
      <c r="AK16" s="158"/>
      <c r="AL16" s="158"/>
      <c r="AO16" s="158">
        <f>SUM(AO10:AO15)</f>
        <v>437</v>
      </c>
      <c r="BQ16" s="167"/>
    </row>
    <row r="17" spans="1:69" ht="20.100000000000001" hidden="1" customHeight="1">
      <c r="B17" s="168"/>
      <c r="C17" s="169"/>
      <c r="D17" s="170"/>
      <c r="E17" s="170"/>
      <c r="F17" s="170"/>
      <c r="G17" s="170"/>
      <c r="H17" s="170"/>
      <c r="I17" s="170"/>
      <c r="J17" s="171"/>
      <c r="K17" s="172">
        <v>1</v>
      </c>
      <c r="L17" s="172">
        <v>0.89</v>
      </c>
      <c r="M17" s="172">
        <v>0.79</v>
      </c>
      <c r="N17" s="173">
        <v>0.69</v>
      </c>
      <c r="O17" s="174">
        <v>1</v>
      </c>
      <c r="P17" s="175"/>
      <c r="Q17" s="176"/>
      <c r="R17" s="177"/>
      <c r="S17" s="178"/>
      <c r="T17" s="178"/>
      <c r="U17" s="178"/>
      <c r="V17" s="178"/>
      <c r="W17" s="178"/>
      <c r="X17" s="178"/>
      <c r="Y17" s="179"/>
      <c r="Z17" s="172">
        <v>1</v>
      </c>
      <c r="AA17" s="172">
        <v>0.89</v>
      </c>
      <c r="AB17" s="172">
        <v>0.79</v>
      </c>
      <c r="AC17" s="173">
        <v>0.69</v>
      </c>
      <c r="AD17" s="174">
        <v>1</v>
      </c>
      <c r="AE17" s="158"/>
      <c r="AF17" s="160">
        <f>SUM(AF18:AG46)/COUNT(AF18:AG46)</f>
        <v>0.88775862068965494</v>
      </c>
      <c r="AG17" s="158"/>
      <c r="AH17" s="158"/>
      <c r="AI17" s="158"/>
      <c r="AJ17" s="158"/>
      <c r="AK17" s="158"/>
      <c r="AL17" s="158"/>
      <c r="AV17" s="180"/>
      <c r="AW17" s="180"/>
      <c r="AX17" s="180"/>
      <c r="AY17" s="180"/>
      <c r="BQ17" s="181"/>
    </row>
    <row r="18" spans="1:69" ht="21" customHeight="1">
      <c r="B18" s="182">
        <v>1</v>
      </c>
      <c r="C18" s="1495" t="s">
        <v>577</v>
      </c>
      <c r="D18" s="1496"/>
      <c r="E18" s="1496"/>
      <c r="F18" s="1496"/>
      <c r="G18" s="1496"/>
      <c r="H18" s="1496"/>
      <c r="I18" s="1496"/>
      <c r="J18" s="1497"/>
      <c r="K18" s="948"/>
      <c r="L18" s="948">
        <v>1</v>
      </c>
      <c r="M18" s="948">
        <v>0</v>
      </c>
      <c r="N18" s="847">
        <v>0</v>
      </c>
      <c r="O18" s="183"/>
      <c r="P18" s="165"/>
      <c r="Q18" s="182">
        <v>30</v>
      </c>
      <c r="R18" s="1495" t="s">
        <v>578</v>
      </c>
      <c r="S18" s="1496"/>
      <c r="T18" s="1496"/>
      <c r="U18" s="1496"/>
      <c r="V18" s="1496"/>
      <c r="W18" s="1496"/>
      <c r="X18" s="1496"/>
      <c r="Y18" s="1497"/>
      <c r="Z18" s="948">
        <v>0</v>
      </c>
      <c r="AA18" s="948">
        <v>1</v>
      </c>
      <c r="AB18" s="948"/>
      <c r="AC18" s="847"/>
      <c r="AD18" s="183"/>
      <c r="AE18" s="158"/>
      <c r="AF18" s="184">
        <f>SUMPRODUCT($K$17:$O$17,K18:O18)</f>
        <v>0.89</v>
      </c>
      <c r="AG18" s="184">
        <f>SUMPRODUCT($Z$17:$AD$17,Z18:AD18)</f>
        <v>0.89</v>
      </c>
      <c r="AH18" s="158"/>
      <c r="AI18" s="158"/>
      <c r="AJ18" s="158"/>
      <c r="AK18" s="158"/>
      <c r="AL18" s="158"/>
      <c r="AV18" s="1528" t="s">
        <v>579</v>
      </c>
      <c r="AW18" s="1528" t="s">
        <v>42</v>
      </c>
      <c r="AX18" s="1530" t="s">
        <v>580</v>
      </c>
      <c r="AY18" s="1531"/>
      <c r="BQ18" s="181"/>
    </row>
    <row r="19" spans="1:69" s="186" customFormat="1" ht="21" customHeight="1">
      <c r="A19" s="158"/>
      <c r="B19" s="182">
        <v>2</v>
      </c>
      <c r="C19" s="1498" t="s">
        <v>581</v>
      </c>
      <c r="D19" s="1499"/>
      <c r="E19" s="1499"/>
      <c r="F19" s="1499"/>
      <c r="G19" s="1499"/>
      <c r="H19" s="1499"/>
      <c r="I19" s="1499"/>
      <c r="J19" s="1500"/>
      <c r="K19" s="948"/>
      <c r="L19" s="948">
        <v>0</v>
      </c>
      <c r="M19" s="948">
        <v>1</v>
      </c>
      <c r="N19" s="847"/>
      <c r="O19" s="183"/>
      <c r="P19" s="165"/>
      <c r="Q19" s="182">
        <v>31</v>
      </c>
      <c r="R19" s="1495" t="s">
        <v>582</v>
      </c>
      <c r="S19" s="1496"/>
      <c r="T19" s="1496"/>
      <c r="U19" s="1496"/>
      <c r="V19" s="1496"/>
      <c r="W19" s="1496"/>
      <c r="X19" s="1496"/>
      <c r="Y19" s="1497"/>
      <c r="Z19" s="948"/>
      <c r="AA19" s="948"/>
      <c r="AB19" s="948"/>
      <c r="AC19" s="847"/>
      <c r="AD19" s="183">
        <v>1</v>
      </c>
      <c r="AE19" s="158"/>
      <c r="AF19" s="184">
        <f t="shared" ref="AF19:AF46" si="0">SUMPRODUCT($K$17:$O$17,K19:O19)</f>
        <v>0.79</v>
      </c>
      <c r="AG19" s="184">
        <f t="shared" ref="AG19:AG46" si="1">SUMPRODUCT($Z$17:$AD$17,Z19:AD19)</f>
        <v>1</v>
      </c>
      <c r="AH19" s="158"/>
      <c r="AI19" s="158"/>
      <c r="AJ19" s="158"/>
      <c r="AK19" s="158"/>
      <c r="AL19" s="158"/>
      <c r="AM19" s="158"/>
      <c r="AN19" s="158"/>
      <c r="AO19" s="158"/>
      <c r="AP19" s="181"/>
      <c r="AQ19" s="181"/>
      <c r="AR19" s="181"/>
      <c r="AS19" s="181"/>
      <c r="AT19" s="181"/>
      <c r="AU19" s="181"/>
      <c r="AV19" s="1529"/>
      <c r="AW19" s="1529"/>
      <c r="AX19" s="185" t="s">
        <v>583</v>
      </c>
      <c r="AY19" s="185" t="s">
        <v>584</v>
      </c>
      <c r="AZ19" s="158"/>
      <c r="BA19" s="158"/>
      <c r="BB19" s="158"/>
      <c r="BC19" s="158"/>
      <c r="BD19" s="158"/>
      <c r="BE19" s="158"/>
      <c r="BF19" s="158"/>
      <c r="BG19" s="158"/>
      <c r="BH19" s="158"/>
      <c r="BI19" s="158"/>
      <c r="BJ19" s="158"/>
      <c r="BK19" s="158"/>
      <c r="BL19" s="158"/>
      <c r="BM19" s="158"/>
      <c r="BN19" s="158"/>
      <c r="BO19" s="158"/>
      <c r="BP19" s="158"/>
      <c r="BQ19" s="181"/>
    </row>
    <row r="20" spans="1:69" s="186" customFormat="1" ht="21" customHeight="1">
      <c r="A20" s="158"/>
      <c r="B20" s="182">
        <v>3</v>
      </c>
      <c r="C20" s="1498" t="s">
        <v>585</v>
      </c>
      <c r="D20" s="1499"/>
      <c r="E20" s="1499"/>
      <c r="F20" s="1499"/>
      <c r="G20" s="1499"/>
      <c r="H20" s="1499"/>
      <c r="I20" s="1499"/>
      <c r="J20" s="1500"/>
      <c r="K20" s="948"/>
      <c r="L20" s="948">
        <v>1</v>
      </c>
      <c r="M20" s="948"/>
      <c r="N20" s="847"/>
      <c r="O20" s="183"/>
      <c r="P20" s="165"/>
      <c r="Q20" s="182">
        <v>32</v>
      </c>
      <c r="R20" s="1495" t="s">
        <v>586</v>
      </c>
      <c r="S20" s="1496"/>
      <c r="T20" s="1496"/>
      <c r="U20" s="1496"/>
      <c r="V20" s="1496"/>
      <c r="W20" s="1496"/>
      <c r="X20" s="1496"/>
      <c r="Y20" s="1497"/>
      <c r="Z20" s="948"/>
      <c r="AA20" s="948"/>
      <c r="AB20" s="948"/>
      <c r="AC20" s="847"/>
      <c r="AD20" s="183">
        <v>1</v>
      </c>
      <c r="AE20" s="158"/>
      <c r="AF20" s="184">
        <f t="shared" si="0"/>
        <v>0.89</v>
      </c>
      <c r="AG20" s="184">
        <f t="shared" si="1"/>
        <v>1</v>
      </c>
      <c r="AH20" s="158"/>
      <c r="AI20" s="158"/>
      <c r="AJ20" s="158"/>
      <c r="AK20" s="158"/>
      <c r="AL20" s="158"/>
      <c r="AM20" s="187">
        <v>4</v>
      </c>
      <c r="AN20" s="187">
        <f>58</f>
        <v>58</v>
      </c>
      <c r="AO20" s="187" t="s">
        <v>587</v>
      </c>
      <c r="AP20" s="181"/>
      <c r="AQ20" s="188">
        <v>4</v>
      </c>
      <c r="AR20" s="1527" t="s">
        <v>557</v>
      </c>
      <c r="AS20" s="1527"/>
      <c r="AT20" s="1527"/>
      <c r="AU20" s="1527"/>
      <c r="AV20" s="189">
        <f>SUM(Z18:Z46,K18:K46)</f>
        <v>0</v>
      </c>
      <c r="AW20" s="189">
        <f>AQ20*AV20</f>
        <v>0</v>
      </c>
      <c r="AX20" s="190">
        <f>AV20/$AV$25</f>
        <v>0</v>
      </c>
      <c r="AY20" s="190">
        <f>AV20/SUM($AV$20:$AV$23)</f>
        <v>0</v>
      </c>
      <c r="AZ20" s="191"/>
      <c r="BA20" s="158"/>
      <c r="BB20" s="158"/>
      <c r="BC20" s="158"/>
      <c r="BD20" s="158"/>
      <c r="BE20" s="158"/>
      <c r="BF20" s="158"/>
      <c r="BG20" s="158"/>
      <c r="BH20" s="158"/>
      <c r="BI20" s="158"/>
      <c r="BJ20" s="158"/>
      <c r="BK20" s="158"/>
      <c r="BL20" s="158"/>
      <c r="BM20" s="158"/>
      <c r="BN20" s="158"/>
      <c r="BO20" s="158"/>
      <c r="BP20" s="158"/>
      <c r="BQ20" s="181"/>
    </row>
    <row r="21" spans="1:69" s="186" customFormat="1" ht="21" customHeight="1">
      <c r="A21" s="158"/>
      <c r="B21" s="182">
        <v>4</v>
      </c>
      <c r="C21" s="1495" t="s">
        <v>588</v>
      </c>
      <c r="D21" s="1496"/>
      <c r="E21" s="1496"/>
      <c r="F21" s="1496"/>
      <c r="G21" s="1496"/>
      <c r="H21" s="1496"/>
      <c r="I21" s="1496"/>
      <c r="J21" s="1497"/>
      <c r="K21" s="948"/>
      <c r="L21" s="948">
        <v>1</v>
      </c>
      <c r="M21" s="948"/>
      <c r="N21" s="847"/>
      <c r="O21" s="183"/>
      <c r="P21" s="165"/>
      <c r="Q21" s="182">
        <v>33</v>
      </c>
      <c r="R21" s="1495" t="s">
        <v>589</v>
      </c>
      <c r="S21" s="1496"/>
      <c r="T21" s="1496"/>
      <c r="U21" s="1496"/>
      <c r="V21" s="1496"/>
      <c r="W21" s="1496"/>
      <c r="X21" s="1496"/>
      <c r="Y21" s="1497"/>
      <c r="Z21" s="948">
        <v>0</v>
      </c>
      <c r="AA21" s="948">
        <v>1</v>
      </c>
      <c r="AB21" s="948">
        <v>0</v>
      </c>
      <c r="AC21" s="847">
        <v>0</v>
      </c>
      <c r="AD21" s="183"/>
      <c r="AE21" s="158"/>
      <c r="AF21" s="184">
        <f t="shared" si="0"/>
        <v>0.89</v>
      </c>
      <c r="AG21" s="184">
        <f t="shared" si="1"/>
        <v>0.89</v>
      </c>
      <c r="AH21" s="158"/>
      <c r="AI21" s="158"/>
      <c r="AJ21" s="158"/>
      <c r="AK21" s="158"/>
      <c r="AL21" s="158"/>
      <c r="AM21" s="187">
        <v>3</v>
      </c>
      <c r="AN21" s="187">
        <f>58</f>
        <v>58</v>
      </c>
      <c r="AO21" s="187" t="s">
        <v>587</v>
      </c>
      <c r="AP21" s="187"/>
      <c r="AQ21" s="188">
        <v>3</v>
      </c>
      <c r="AR21" s="1527" t="s">
        <v>590</v>
      </c>
      <c r="AS21" s="1527"/>
      <c r="AT21" s="1527"/>
      <c r="AU21" s="1527"/>
      <c r="AV21" s="189">
        <f>SUM(L18:L46,AA18:AA46)</f>
        <v>28</v>
      </c>
      <c r="AW21" s="189">
        <f t="shared" ref="AW21:AW24" si="2">AQ21*AV21</f>
        <v>84</v>
      </c>
      <c r="AX21" s="190">
        <f>AV21/$AV$25</f>
        <v>0.48275862068965519</v>
      </c>
      <c r="AY21" s="190">
        <f>AV21/SUM($AV$20:$AV$23)</f>
        <v>0.68292682926829273</v>
      </c>
      <c r="AZ21" s="191"/>
      <c r="BA21" s="158"/>
      <c r="BB21" s="158"/>
      <c r="BC21" s="158"/>
      <c r="BD21" s="158"/>
      <c r="BE21" s="158"/>
      <c r="BF21" s="158"/>
      <c r="BG21" s="158"/>
      <c r="BH21" s="158"/>
      <c r="BI21" s="158"/>
      <c r="BJ21" s="158"/>
      <c r="BK21" s="158"/>
      <c r="BL21" s="158"/>
      <c r="BM21" s="158"/>
      <c r="BN21" s="158"/>
      <c r="BO21" s="158"/>
      <c r="BP21" s="158"/>
      <c r="BQ21" s="181"/>
    </row>
    <row r="22" spans="1:69" s="186" customFormat="1" ht="21" customHeight="1">
      <c r="A22" s="158"/>
      <c r="B22" s="182">
        <v>5</v>
      </c>
      <c r="C22" s="1495" t="s">
        <v>591</v>
      </c>
      <c r="D22" s="1496"/>
      <c r="E22" s="1496"/>
      <c r="F22" s="1496"/>
      <c r="G22" s="1496"/>
      <c r="H22" s="1496"/>
      <c r="I22" s="1496"/>
      <c r="J22" s="1497"/>
      <c r="K22" s="948"/>
      <c r="L22" s="948">
        <v>1</v>
      </c>
      <c r="M22" s="948"/>
      <c r="N22" s="847"/>
      <c r="O22" s="183"/>
      <c r="P22" s="165"/>
      <c r="Q22" s="182">
        <v>34</v>
      </c>
      <c r="R22" s="1495" t="s">
        <v>592</v>
      </c>
      <c r="S22" s="1496"/>
      <c r="T22" s="1496"/>
      <c r="U22" s="1496"/>
      <c r="V22" s="1496"/>
      <c r="W22" s="1496"/>
      <c r="X22" s="1496"/>
      <c r="Y22" s="1497"/>
      <c r="Z22" s="948"/>
      <c r="AA22" s="948"/>
      <c r="AB22" s="948">
        <v>1</v>
      </c>
      <c r="AC22" s="847"/>
      <c r="AD22" s="183">
        <v>0</v>
      </c>
      <c r="AE22" s="158"/>
      <c r="AF22" s="184">
        <f t="shared" si="0"/>
        <v>0.89</v>
      </c>
      <c r="AG22" s="184">
        <f t="shared" si="1"/>
        <v>0.79</v>
      </c>
      <c r="AH22" s="158"/>
      <c r="AI22" s="158"/>
      <c r="AJ22" s="158"/>
      <c r="AK22" s="158"/>
      <c r="AL22" s="158"/>
      <c r="AM22" s="187">
        <v>2</v>
      </c>
      <c r="AN22" s="187">
        <f>58</f>
        <v>58</v>
      </c>
      <c r="AO22" s="187" t="s">
        <v>587</v>
      </c>
      <c r="AP22" s="188"/>
      <c r="AQ22" s="188">
        <v>2</v>
      </c>
      <c r="AR22" s="1527" t="s">
        <v>564</v>
      </c>
      <c r="AS22" s="1527"/>
      <c r="AT22" s="1527"/>
      <c r="AU22" s="1527"/>
      <c r="AV22" s="189">
        <f>SUM(M18:M46,AB18:AB46)</f>
        <v>6</v>
      </c>
      <c r="AW22" s="189">
        <f t="shared" si="2"/>
        <v>12</v>
      </c>
      <c r="AX22" s="190">
        <f>AV22/$AV$25</f>
        <v>0.10344827586206896</v>
      </c>
      <c r="AY22" s="190">
        <f>AV22/SUM($AV$20:$AV$23)</f>
        <v>0.14634146341463414</v>
      </c>
      <c r="AZ22" s="191"/>
      <c r="BA22" s="158"/>
      <c r="BB22" s="158"/>
      <c r="BC22" s="158" t="s">
        <v>593</v>
      </c>
      <c r="BD22" s="158"/>
      <c r="BE22" s="158"/>
      <c r="BF22" s="158"/>
      <c r="BG22" s="158"/>
      <c r="BH22" s="158"/>
      <c r="BI22" s="158"/>
      <c r="BJ22" s="158"/>
      <c r="BK22" s="158"/>
      <c r="BL22" s="158"/>
      <c r="BM22" s="158"/>
      <c r="BN22" s="158"/>
      <c r="BO22" s="158"/>
      <c r="BP22" s="158"/>
      <c r="BQ22" s="181"/>
    </row>
    <row r="23" spans="1:69" s="186" customFormat="1" ht="21" customHeight="1">
      <c r="A23" s="158"/>
      <c r="B23" s="182">
        <v>6</v>
      </c>
      <c r="C23" s="1495" t="s">
        <v>594</v>
      </c>
      <c r="D23" s="1496"/>
      <c r="E23" s="1496"/>
      <c r="F23" s="1496"/>
      <c r="G23" s="1496"/>
      <c r="H23" s="1496"/>
      <c r="I23" s="1496"/>
      <c r="J23" s="1497"/>
      <c r="K23" s="948"/>
      <c r="L23" s="948">
        <v>1</v>
      </c>
      <c r="M23" s="948"/>
      <c r="N23" s="847"/>
      <c r="O23" s="183"/>
      <c r="P23" s="165"/>
      <c r="Q23" s="182">
        <v>35</v>
      </c>
      <c r="R23" s="1495" t="s">
        <v>595</v>
      </c>
      <c r="S23" s="1496"/>
      <c r="T23" s="1496"/>
      <c r="U23" s="1496"/>
      <c r="V23" s="1496"/>
      <c r="W23" s="1496"/>
      <c r="X23" s="1496"/>
      <c r="Y23" s="1497"/>
      <c r="Z23" s="948"/>
      <c r="AA23" s="948">
        <v>1</v>
      </c>
      <c r="AB23" s="948">
        <v>0</v>
      </c>
      <c r="AC23" s="847">
        <v>0</v>
      </c>
      <c r="AD23" s="183">
        <v>0</v>
      </c>
      <c r="AE23" s="158"/>
      <c r="AF23" s="184">
        <f t="shared" si="0"/>
        <v>0.89</v>
      </c>
      <c r="AG23" s="184">
        <f t="shared" si="1"/>
        <v>0.89</v>
      </c>
      <c r="AH23" s="158"/>
      <c r="AI23" s="158"/>
      <c r="AJ23" s="158"/>
      <c r="AK23" s="158"/>
      <c r="AL23" s="158"/>
      <c r="AM23" s="187">
        <v>1</v>
      </c>
      <c r="AN23" s="187">
        <f>58</f>
        <v>58</v>
      </c>
      <c r="AO23" s="187" t="s">
        <v>587</v>
      </c>
      <c r="AP23" s="188"/>
      <c r="AQ23" s="188">
        <v>1</v>
      </c>
      <c r="AR23" s="1527" t="s">
        <v>567</v>
      </c>
      <c r="AS23" s="1527"/>
      <c r="AT23" s="1527"/>
      <c r="AU23" s="1527"/>
      <c r="AV23" s="189">
        <f>SUM(N18:N46,AC18:AC46)</f>
        <v>7</v>
      </c>
      <c r="AW23" s="189">
        <f t="shared" si="2"/>
        <v>7</v>
      </c>
      <c r="AX23" s="190">
        <f>AV23/$AV$25</f>
        <v>0.1206896551724138</v>
      </c>
      <c r="AY23" s="190">
        <f>AV23/SUM($AV$20:$AV$23)</f>
        <v>0.17073170731707318</v>
      </c>
      <c r="AZ23" s="191"/>
      <c r="BA23" s="158"/>
      <c r="BB23" s="158"/>
      <c r="BC23" s="158"/>
      <c r="BD23" s="158"/>
      <c r="BE23" s="158"/>
      <c r="BF23" s="158"/>
      <c r="BG23" s="158"/>
      <c r="BH23" s="158"/>
      <c r="BI23" s="158"/>
      <c r="BJ23" s="158"/>
      <c r="BK23" s="158"/>
      <c r="BL23" s="158"/>
      <c r="BM23" s="158"/>
      <c r="BN23" s="158"/>
      <c r="BO23" s="158"/>
      <c r="BP23" s="158"/>
      <c r="BQ23" s="181"/>
    </row>
    <row r="24" spans="1:69" s="186" customFormat="1" ht="21" customHeight="1" thickBot="1">
      <c r="A24" s="158"/>
      <c r="B24" s="182">
        <v>7</v>
      </c>
      <c r="C24" s="1522" t="s">
        <v>596</v>
      </c>
      <c r="D24" s="1523"/>
      <c r="E24" s="1523"/>
      <c r="F24" s="1523"/>
      <c r="G24" s="1523"/>
      <c r="H24" s="1523"/>
      <c r="I24" s="1523"/>
      <c r="J24" s="1524"/>
      <c r="K24" s="948"/>
      <c r="L24" s="948">
        <v>1</v>
      </c>
      <c r="M24" s="948"/>
      <c r="N24" s="847"/>
      <c r="O24" s="183"/>
      <c r="P24" s="165"/>
      <c r="Q24" s="182">
        <v>36</v>
      </c>
      <c r="R24" s="1495" t="s">
        <v>597</v>
      </c>
      <c r="S24" s="1496"/>
      <c r="T24" s="1496"/>
      <c r="U24" s="1496"/>
      <c r="V24" s="1496"/>
      <c r="W24" s="1496"/>
      <c r="X24" s="1496"/>
      <c r="Y24" s="1497"/>
      <c r="Z24" s="948"/>
      <c r="AA24" s="948"/>
      <c r="AB24" s="948"/>
      <c r="AC24" s="847"/>
      <c r="AD24" s="183">
        <v>1</v>
      </c>
      <c r="AE24" s="158"/>
      <c r="AF24" s="184">
        <f t="shared" si="0"/>
        <v>0.89</v>
      </c>
      <c r="AG24" s="184">
        <f t="shared" si="1"/>
        <v>1</v>
      </c>
      <c r="AH24" s="158"/>
      <c r="AI24" s="158"/>
      <c r="AJ24" s="158"/>
      <c r="AK24" s="158"/>
      <c r="AL24" s="158"/>
      <c r="AM24" s="187">
        <v>0</v>
      </c>
      <c r="AN24" s="187">
        <f>58</f>
        <v>58</v>
      </c>
      <c r="AO24" s="187" t="s">
        <v>587</v>
      </c>
      <c r="AP24" s="188"/>
      <c r="AQ24" s="188">
        <v>0</v>
      </c>
      <c r="AR24" s="1525" t="s">
        <v>510</v>
      </c>
      <c r="AS24" s="1525"/>
      <c r="AT24" s="1525"/>
      <c r="AU24" s="1525"/>
      <c r="AV24" s="192">
        <f>SUM(O18:O46,AD18:AD46)</f>
        <v>17</v>
      </c>
      <c r="AW24" s="192">
        <f t="shared" si="2"/>
        <v>0</v>
      </c>
      <c r="AX24" s="193">
        <f>AV24/$AV$25</f>
        <v>0.29310344827586204</v>
      </c>
      <c r="AY24" s="193" t="s">
        <v>598</v>
      </c>
      <c r="AZ24" s="191"/>
      <c r="BA24" s="158"/>
      <c r="BB24" s="158"/>
      <c r="BC24" s="158"/>
      <c r="BD24" s="158"/>
      <c r="BE24" s="158"/>
      <c r="BF24" s="158"/>
      <c r="BG24" s="158"/>
      <c r="BH24" s="158"/>
      <c r="BI24" s="158"/>
      <c r="BJ24" s="158"/>
      <c r="BK24" s="158"/>
      <c r="BL24" s="158"/>
      <c r="BM24" s="158"/>
      <c r="BN24" s="158"/>
      <c r="BO24" s="158"/>
      <c r="BP24" s="158"/>
      <c r="BQ24" s="194"/>
    </row>
    <row r="25" spans="1:69" s="186" customFormat="1" ht="21" customHeight="1" thickTop="1">
      <c r="A25" s="158"/>
      <c r="B25" s="182">
        <v>8</v>
      </c>
      <c r="C25" s="1495" t="s">
        <v>599</v>
      </c>
      <c r="D25" s="1496"/>
      <c r="E25" s="1496"/>
      <c r="F25" s="1496"/>
      <c r="G25" s="1496"/>
      <c r="H25" s="1496"/>
      <c r="I25" s="1496"/>
      <c r="J25" s="1497"/>
      <c r="K25" s="948"/>
      <c r="L25" s="948">
        <v>1</v>
      </c>
      <c r="M25" s="948"/>
      <c r="N25" s="847"/>
      <c r="O25" s="183"/>
      <c r="P25" s="165"/>
      <c r="Q25" s="182">
        <v>37</v>
      </c>
      <c r="R25" s="1495" t="s">
        <v>600</v>
      </c>
      <c r="S25" s="1496"/>
      <c r="T25" s="1496"/>
      <c r="U25" s="1496"/>
      <c r="V25" s="1496"/>
      <c r="W25" s="1496"/>
      <c r="X25" s="1496"/>
      <c r="Y25" s="1497"/>
      <c r="Z25" s="948"/>
      <c r="AA25" s="948">
        <v>1</v>
      </c>
      <c r="AB25" s="948">
        <v>0</v>
      </c>
      <c r="AC25" s="847"/>
      <c r="AD25" s="183">
        <v>0</v>
      </c>
      <c r="AE25" s="158"/>
      <c r="AF25" s="184">
        <f t="shared" si="0"/>
        <v>0.89</v>
      </c>
      <c r="AG25" s="184">
        <f t="shared" si="1"/>
        <v>0.89</v>
      </c>
      <c r="AH25" s="158"/>
      <c r="AI25" s="158"/>
      <c r="AJ25" s="158"/>
      <c r="AK25" s="158"/>
      <c r="AL25" s="158"/>
      <c r="AM25" s="191"/>
      <c r="AN25" s="191"/>
      <c r="AO25" s="191"/>
      <c r="AP25" s="191"/>
      <c r="AQ25" s="191"/>
      <c r="AR25" s="1526" t="s">
        <v>5</v>
      </c>
      <c r="AS25" s="1526"/>
      <c r="AT25" s="1526"/>
      <c r="AU25" s="1526"/>
      <c r="AV25" s="195">
        <f>SUM(AV20:AV24)</f>
        <v>58</v>
      </c>
      <c r="AW25" s="195">
        <f>SUM(AW20:AW24)</f>
        <v>103</v>
      </c>
      <c r="AX25" s="196">
        <f>SUM(AX20:AX24)</f>
        <v>1</v>
      </c>
      <c r="AY25" s="196">
        <f>SUM(AY20:AY24)</f>
        <v>1</v>
      </c>
      <c r="AZ25" s="191"/>
      <c r="BA25" s="158"/>
      <c r="BB25" s="158"/>
      <c r="BC25" s="158"/>
      <c r="BD25" s="158"/>
      <c r="BE25" s="158"/>
      <c r="BF25" s="158"/>
      <c r="BG25" s="158"/>
      <c r="BH25" s="158"/>
      <c r="BI25" s="158"/>
      <c r="BJ25" s="158"/>
      <c r="BK25" s="158"/>
      <c r="BL25" s="158"/>
      <c r="BM25" s="158"/>
      <c r="BN25" s="158"/>
      <c r="BO25" s="158"/>
      <c r="BP25" s="158"/>
      <c r="BQ25" s="181"/>
    </row>
    <row r="26" spans="1:69" s="186" customFormat="1" ht="21" customHeight="1">
      <c r="A26" s="158"/>
      <c r="B26" s="182">
        <v>9</v>
      </c>
      <c r="C26" s="1498" t="s">
        <v>601</v>
      </c>
      <c r="D26" s="1499"/>
      <c r="E26" s="1499"/>
      <c r="F26" s="1499"/>
      <c r="G26" s="1499"/>
      <c r="H26" s="1499"/>
      <c r="I26" s="1499"/>
      <c r="J26" s="1500"/>
      <c r="K26" s="948"/>
      <c r="L26" s="948">
        <v>1</v>
      </c>
      <c r="M26" s="948"/>
      <c r="N26" s="847"/>
      <c r="O26" s="183"/>
      <c r="P26" s="165"/>
      <c r="Q26" s="182">
        <v>38</v>
      </c>
      <c r="R26" s="1495" t="s">
        <v>602</v>
      </c>
      <c r="S26" s="1496"/>
      <c r="T26" s="1496"/>
      <c r="U26" s="1496"/>
      <c r="V26" s="1496"/>
      <c r="W26" s="1496"/>
      <c r="X26" s="1496"/>
      <c r="Y26" s="1497"/>
      <c r="Z26" s="948"/>
      <c r="AA26" s="948"/>
      <c r="AB26" s="948">
        <v>1</v>
      </c>
      <c r="AC26" s="847"/>
      <c r="AD26" s="183">
        <v>0</v>
      </c>
      <c r="AE26" s="158"/>
      <c r="AF26" s="184">
        <f t="shared" si="0"/>
        <v>0.89</v>
      </c>
      <c r="AG26" s="184">
        <f t="shared" si="1"/>
        <v>0.79</v>
      </c>
      <c r="AH26" s="158"/>
      <c r="AI26" s="158"/>
      <c r="AJ26" s="158"/>
      <c r="AK26" s="158"/>
      <c r="AL26" s="158"/>
      <c r="AM26" s="191"/>
      <c r="AN26" s="191"/>
      <c r="AO26" s="191"/>
      <c r="AP26" s="191"/>
      <c r="AQ26" s="191"/>
      <c r="AR26" s="191"/>
      <c r="AS26" s="191"/>
      <c r="AT26" s="191"/>
      <c r="AU26" s="191"/>
      <c r="AX26" s="191"/>
      <c r="AY26" s="191"/>
      <c r="AZ26" s="191"/>
      <c r="BA26" s="158"/>
      <c r="BB26" s="158"/>
      <c r="BC26" s="158"/>
      <c r="BD26" s="158"/>
      <c r="BE26" s="158"/>
      <c r="BF26" s="158"/>
      <c r="BG26" s="158"/>
      <c r="BH26" s="158"/>
      <c r="BI26" s="158"/>
      <c r="BJ26" s="158"/>
      <c r="BK26" s="158"/>
      <c r="BL26" s="158"/>
      <c r="BM26" s="158"/>
      <c r="BN26" s="158"/>
      <c r="BO26" s="158"/>
      <c r="BP26" s="158"/>
      <c r="BQ26" s="181"/>
    </row>
    <row r="27" spans="1:69" s="186" customFormat="1" ht="21" customHeight="1">
      <c r="A27" s="158"/>
      <c r="B27" s="182">
        <v>10</v>
      </c>
      <c r="C27" s="1498" t="s">
        <v>603</v>
      </c>
      <c r="D27" s="1499"/>
      <c r="E27" s="1499"/>
      <c r="F27" s="1499"/>
      <c r="G27" s="1499"/>
      <c r="H27" s="1499"/>
      <c r="I27" s="1499"/>
      <c r="J27" s="1500"/>
      <c r="K27" s="948"/>
      <c r="L27" s="948">
        <v>1</v>
      </c>
      <c r="M27" s="948">
        <v>0</v>
      </c>
      <c r="N27" s="847"/>
      <c r="O27" s="183"/>
      <c r="P27" s="165"/>
      <c r="Q27" s="182">
        <v>39</v>
      </c>
      <c r="R27" s="1495" t="s">
        <v>604</v>
      </c>
      <c r="S27" s="1496"/>
      <c r="T27" s="1496"/>
      <c r="U27" s="1496"/>
      <c r="V27" s="1496"/>
      <c r="W27" s="1496"/>
      <c r="X27" s="1496"/>
      <c r="Y27" s="1497"/>
      <c r="Z27" s="948"/>
      <c r="AA27" s="948">
        <v>1</v>
      </c>
      <c r="AB27" s="948"/>
      <c r="AC27" s="847"/>
      <c r="AD27" s="183">
        <v>0</v>
      </c>
      <c r="AE27" s="158"/>
      <c r="AF27" s="184">
        <f t="shared" si="0"/>
        <v>0.89</v>
      </c>
      <c r="AG27" s="184">
        <f t="shared" si="1"/>
        <v>0.89</v>
      </c>
      <c r="AH27" s="158"/>
      <c r="AI27" s="158"/>
      <c r="AJ27" s="158"/>
      <c r="AK27" s="158"/>
      <c r="AL27" s="158"/>
      <c r="AM27" s="191"/>
      <c r="AN27" s="191"/>
      <c r="AO27" s="191"/>
      <c r="AP27" s="191"/>
      <c r="AQ27" s="191"/>
      <c r="AR27" s="191"/>
      <c r="AS27" s="191"/>
      <c r="AT27" s="191"/>
      <c r="AU27" s="191"/>
      <c r="AV27" s="197" t="s">
        <v>605</v>
      </c>
      <c r="AW27" s="187">
        <f>SUM(AV20:AV23)*AQ20</f>
        <v>164</v>
      </c>
      <c r="AX27" s="191" t="s">
        <v>606</v>
      </c>
      <c r="AY27" s="191"/>
      <c r="AZ27" s="191"/>
      <c r="BA27" s="158"/>
      <c r="BB27" s="158"/>
      <c r="BC27" s="158"/>
      <c r="BD27" s="158"/>
      <c r="BE27" s="158"/>
      <c r="BF27" s="158"/>
      <c r="BG27" s="158"/>
      <c r="BH27" s="158"/>
      <c r="BI27" s="158"/>
      <c r="BJ27" s="158"/>
      <c r="BK27" s="158"/>
      <c r="BL27" s="158"/>
      <c r="BM27" s="158"/>
      <c r="BN27" s="158"/>
      <c r="BO27" s="158"/>
      <c r="BP27" s="158"/>
      <c r="BQ27" s="181"/>
    </row>
    <row r="28" spans="1:69" s="186" customFormat="1" ht="21" customHeight="1">
      <c r="A28" s="158"/>
      <c r="B28" s="182">
        <v>11</v>
      </c>
      <c r="C28" s="1495" t="s">
        <v>607</v>
      </c>
      <c r="D28" s="1496"/>
      <c r="E28" s="1496"/>
      <c r="F28" s="1496"/>
      <c r="G28" s="1496"/>
      <c r="H28" s="1496"/>
      <c r="I28" s="1496"/>
      <c r="J28" s="1497"/>
      <c r="K28" s="948"/>
      <c r="L28" s="948">
        <v>1</v>
      </c>
      <c r="M28" s="948">
        <v>0</v>
      </c>
      <c r="N28" s="847">
        <v>0</v>
      </c>
      <c r="O28" s="183"/>
      <c r="P28" s="165"/>
      <c r="Q28" s="182">
        <v>40</v>
      </c>
      <c r="R28" s="1495" t="s">
        <v>608</v>
      </c>
      <c r="S28" s="1496"/>
      <c r="T28" s="1496"/>
      <c r="U28" s="1496"/>
      <c r="V28" s="1496"/>
      <c r="W28" s="1496"/>
      <c r="X28" s="1496"/>
      <c r="Y28" s="1497"/>
      <c r="Z28" s="948"/>
      <c r="AA28" s="948"/>
      <c r="AB28" s="948"/>
      <c r="AC28" s="847"/>
      <c r="AD28" s="183">
        <v>1</v>
      </c>
      <c r="AE28" s="158"/>
      <c r="AF28" s="184">
        <f t="shared" si="0"/>
        <v>0.89</v>
      </c>
      <c r="AG28" s="184">
        <f t="shared" si="1"/>
        <v>1</v>
      </c>
      <c r="AH28" s="158"/>
      <c r="AI28" s="158"/>
      <c r="AJ28" s="158"/>
      <c r="AK28" s="158"/>
      <c r="AL28" s="158"/>
      <c r="AM28" s="191"/>
      <c r="AN28" s="191"/>
      <c r="AO28" s="191"/>
      <c r="AP28" s="191"/>
      <c r="AQ28" s="191"/>
      <c r="AR28" s="191"/>
      <c r="AS28" s="191"/>
      <c r="AT28" s="191"/>
      <c r="AU28" s="197"/>
      <c r="AV28" s="191"/>
      <c r="AW28" s="191"/>
      <c r="AX28" s="191"/>
      <c r="AY28" s="191"/>
      <c r="AZ28" s="191"/>
      <c r="BA28" s="158"/>
      <c r="BB28" s="158"/>
      <c r="BC28" s="158"/>
      <c r="BD28" s="158"/>
      <c r="BE28" s="158"/>
      <c r="BF28" s="158"/>
      <c r="BG28" s="158"/>
      <c r="BH28" s="158"/>
      <c r="BI28" s="158"/>
      <c r="BJ28" s="158"/>
      <c r="BK28" s="158"/>
      <c r="BL28" s="158"/>
      <c r="BM28" s="158"/>
      <c r="BN28" s="158"/>
      <c r="BO28" s="158"/>
      <c r="BP28" s="158"/>
      <c r="BQ28" s="181"/>
    </row>
    <row r="29" spans="1:69" s="186" customFormat="1" ht="21" customHeight="1" thickBot="1">
      <c r="A29" s="158"/>
      <c r="B29" s="182">
        <v>12</v>
      </c>
      <c r="C29" s="1495" t="s">
        <v>609</v>
      </c>
      <c r="D29" s="1496"/>
      <c r="E29" s="1496"/>
      <c r="F29" s="1496"/>
      <c r="G29" s="1496"/>
      <c r="H29" s="1496"/>
      <c r="I29" s="1496"/>
      <c r="J29" s="1497"/>
      <c r="K29" s="948"/>
      <c r="L29" s="948">
        <v>1</v>
      </c>
      <c r="M29" s="948">
        <v>0</v>
      </c>
      <c r="N29" s="847"/>
      <c r="O29" s="183">
        <v>0</v>
      </c>
      <c r="P29" s="165"/>
      <c r="Q29" s="182">
        <v>41</v>
      </c>
      <c r="R29" s="1495" t="s">
        <v>610</v>
      </c>
      <c r="S29" s="1496"/>
      <c r="T29" s="1496"/>
      <c r="U29" s="1496"/>
      <c r="V29" s="1496"/>
      <c r="W29" s="1496"/>
      <c r="X29" s="1496"/>
      <c r="Y29" s="1497"/>
      <c r="Z29" s="948"/>
      <c r="AA29" s="948"/>
      <c r="AB29" s="948"/>
      <c r="AC29" s="847"/>
      <c r="AD29" s="183">
        <v>1</v>
      </c>
      <c r="AE29" s="158"/>
      <c r="AF29" s="184">
        <f t="shared" si="0"/>
        <v>0.89</v>
      </c>
      <c r="AG29" s="184">
        <f t="shared" si="1"/>
        <v>1</v>
      </c>
      <c r="AH29" s="158"/>
      <c r="AI29" s="158"/>
      <c r="AJ29" s="158"/>
      <c r="AK29" s="158"/>
      <c r="AL29" s="158"/>
      <c r="AM29" s="191"/>
      <c r="AN29" s="191"/>
      <c r="AO29" s="187"/>
      <c r="AP29" s="188"/>
      <c r="AQ29" s="181"/>
      <c r="AR29" s="181"/>
      <c r="AS29" s="181"/>
      <c r="AT29" s="181"/>
      <c r="AU29" s="181"/>
      <c r="AV29" s="181"/>
      <c r="AW29" s="181"/>
      <c r="AX29" s="191"/>
      <c r="AY29" s="191"/>
      <c r="AZ29" s="191"/>
      <c r="BA29" s="158"/>
      <c r="BB29" s="158"/>
      <c r="BC29" s="158"/>
      <c r="BD29" s="158"/>
      <c r="BE29" s="158"/>
      <c r="BF29" s="158"/>
      <c r="BG29" s="158"/>
      <c r="BH29" s="158"/>
      <c r="BI29" s="158"/>
      <c r="BJ29" s="158"/>
      <c r="BK29" s="158"/>
      <c r="BL29" s="158"/>
      <c r="BM29" s="158"/>
      <c r="BN29" s="158"/>
      <c r="BO29" s="158"/>
      <c r="BP29" s="158"/>
      <c r="BQ29" s="181"/>
    </row>
    <row r="30" spans="1:69" s="186" customFormat="1" ht="21" customHeight="1" thickBot="1">
      <c r="A30" s="158"/>
      <c r="B30" s="182">
        <v>13</v>
      </c>
      <c r="C30" s="1498" t="s">
        <v>611</v>
      </c>
      <c r="D30" s="1499"/>
      <c r="E30" s="1499"/>
      <c r="F30" s="1499"/>
      <c r="G30" s="1499"/>
      <c r="H30" s="1499"/>
      <c r="I30" s="1499"/>
      <c r="J30" s="1500"/>
      <c r="K30" s="948"/>
      <c r="L30" s="948">
        <v>1</v>
      </c>
      <c r="M30" s="948">
        <v>0</v>
      </c>
      <c r="N30" s="847"/>
      <c r="O30" s="183"/>
      <c r="P30" s="165"/>
      <c r="Q30" s="182">
        <v>42</v>
      </c>
      <c r="R30" s="1495" t="s">
        <v>612</v>
      </c>
      <c r="S30" s="1496"/>
      <c r="T30" s="1496"/>
      <c r="U30" s="1496"/>
      <c r="V30" s="1496"/>
      <c r="W30" s="1496"/>
      <c r="X30" s="1496"/>
      <c r="Y30" s="1497"/>
      <c r="Z30" s="948"/>
      <c r="AA30" s="948"/>
      <c r="AB30" s="948"/>
      <c r="AC30" s="847"/>
      <c r="AD30" s="183">
        <v>1</v>
      </c>
      <c r="AE30" s="158"/>
      <c r="AF30" s="184">
        <f t="shared" si="0"/>
        <v>0.89</v>
      </c>
      <c r="AG30" s="184">
        <f t="shared" si="1"/>
        <v>1</v>
      </c>
      <c r="AH30" s="158"/>
      <c r="AI30" s="158"/>
      <c r="AJ30" s="158"/>
      <c r="AK30" s="158"/>
      <c r="AL30" s="158"/>
      <c r="AM30" s="191"/>
      <c r="AN30" s="191"/>
      <c r="AO30" s="187"/>
      <c r="AP30" s="181"/>
      <c r="AQ30" s="181"/>
      <c r="AR30" s="1516" t="s">
        <v>613</v>
      </c>
      <c r="AS30" s="1517"/>
      <c r="AT30" s="1517"/>
      <c r="AU30" s="1517"/>
      <c r="AV30" s="1518"/>
      <c r="AW30" s="1519" t="s">
        <v>614</v>
      </c>
      <c r="AX30" s="1520"/>
      <c r="AY30" s="1521"/>
      <c r="AZ30" s="167"/>
      <c r="BA30" s="158"/>
      <c r="BB30" s="158"/>
      <c r="BC30" s="158"/>
      <c r="BD30" s="158"/>
      <c r="BE30" s="158"/>
      <c r="BF30" s="158"/>
      <c r="BG30" s="158"/>
      <c r="BH30" s="158"/>
      <c r="BI30" s="158"/>
      <c r="BJ30" s="158"/>
      <c r="BK30" s="158"/>
      <c r="BL30" s="158"/>
      <c r="BM30" s="158"/>
      <c r="BN30" s="158"/>
      <c r="BO30" s="158"/>
      <c r="BP30" s="158"/>
      <c r="BQ30" s="181"/>
    </row>
    <row r="31" spans="1:69" s="186" customFormat="1" ht="21" customHeight="1" thickBot="1">
      <c r="A31" s="158"/>
      <c r="B31" s="182">
        <v>14</v>
      </c>
      <c r="C31" s="1498" t="s">
        <v>615</v>
      </c>
      <c r="D31" s="1499"/>
      <c r="E31" s="1499"/>
      <c r="F31" s="1499"/>
      <c r="G31" s="1499"/>
      <c r="H31" s="1499"/>
      <c r="I31" s="1499"/>
      <c r="J31" s="1500"/>
      <c r="K31" s="948"/>
      <c r="L31" s="948">
        <v>1</v>
      </c>
      <c r="M31" s="948"/>
      <c r="N31" s="847"/>
      <c r="O31" s="183"/>
      <c r="P31" s="165"/>
      <c r="Q31" s="182">
        <v>43</v>
      </c>
      <c r="R31" s="1495" t="s">
        <v>616</v>
      </c>
      <c r="S31" s="1496"/>
      <c r="T31" s="1496"/>
      <c r="U31" s="1496"/>
      <c r="V31" s="1496"/>
      <c r="W31" s="1496"/>
      <c r="X31" s="1496"/>
      <c r="Y31" s="1497"/>
      <c r="Z31" s="948"/>
      <c r="AA31" s="948"/>
      <c r="AB31" s="948"/>
      <c r="AC31" s="847"/>
      <c r="AD31" s="183">
        <v>1</v>
      </c>
      <c r="AE31" s="158"/>
      <c r="AF31" s="184">
        <f t="shared" si="0"/>
        <v>0.89</v>
      </c>
      <c r="AG31" s="184">
        <f t="shared" si="1"/>
        <v>1</v>
      </c>
      <c r="AH31" s="158"/>
      <c r="AI31" s="158"/>
      <c r="AJ31" s="158"/>
      <c r="AK31" s="158"/>
      <c r="AL31" s="158"/>
      <c r="AM31" s="191"/>
      <c r="AN31" s="187">
        <f>MAX(AN20:AN24)</f>
        <v>58</v>
      </c>
      <c r="AO31" s="191"/>
      <c r="AP31" s="181"/>
      <c r="AQ31" s="181"/>
      <c r="AR31" s="1504">
        <f>AW25</f>
        <v>103</v>
      </c>
      <c r="AS31" s="1505"/>
      <c r="AT31" s="1505"/>
      <c r="AU31" s="1505"/>
      <c r="AV31" s="1506"/>
      <c r="AW31" s="1507">
        <f>SUM(100/AR33*AR31)</f>
        <v>62.804878048780488</v>
      </c>
      <c r="AX31" s="1508"/>
      <c r="AY31" s="1511" t="s">
        <v>9</v>
      </c>
      <c r="AZ31" s="198"/>
      <c r="BA31" s="158"/>
      <c r="BB31" s="158"/>
      <c r="BC31" s="158"/>
      <c r="BD31" s="158"/>
      <c r="BE31" s="158"/>
      <c r="BF31" s="158"/>
      <c r="BG31" s="158"/>
      <c r="BH31" s="158"/>
      <c r="BI31" s="158"/>
      <c r="BJ31" s="158"/>
      <c r="BK31" s="158"/>
      <c r="BL31" s="158"/>
      <c r="BM31" s="158"/>
      <c r="BN31" s="158"/>
      <c r="BO31" s="158"/>
      <c r="BP31" s="158"/>
      <c r="BQ31" s="181"/>
    </row>
    <row r="32" spans="1:69" s="186" customFormat="1" ht="21" customHeight="1">
      <c r="A32" s="158"/>
      <c r="B32" s="182">
        <v>15</v>
      </c>
      <c r="C32" s="1514" t="s">
        <v>617</v>
      </c>
      <c r="D32" s="1515"/>
      <c r="E32" s="1515"/>
      <c r="F32" s="1515"/>
      <c r="G32" s="1515"/>
      <c r="H32" s="1515"/>
      <c r="I32" s="1515"/>
      <c r="J32" s="1515"/>
      <c r="K32" s="948"/>
      <c r="L32" s="948">
        <v>0</v>
      </c>
      <c r="M32" s="948"/>
      <c r="N32" s="847"/>
      <c r="O32" s="183">
        <v>1</v>
      </c>
      <c r="P32" s="165"/>
      <c r="Q32" s="182">
        <v>44</v>
      </c>
      <c r="R32" s="1495" t="s">
        <v>618</v>
      </c>
      <c r="S32" s="1496"/>
      <c r="T32" s="1496"/>
      <c r="U32" s="1496"/>
      <c r="V32" s="1496"/>
      <c r="W32" s="1496"/>
      <c r="X32" s="1496"/>
      <c r="Y32" s="1497"/>
      <c r="Z32" s="948"/>
      <c r="AA32" s="948"/>
      <c r="AB32" s="948"/>
      <c r="AC32" s="847"/>
      <c r="AD32" s="183">
        <v>1</v>
      </c>
      <c r="AE32" s="158"/>
      <c r="AF32" s="184">
        <f t="shared" si="0"/>
        <v>1</v>
      </c>
      <c r="AG32" s="184">
        <f t="shared" si="1"/>
        <v>1</v>
      </c>
      <c r="AH32" s="158"/>
      <c r="AI32" s="158"/>
      <c r="AJ32" s="158"/>
      <c r="AK32" s="158"/>
      <c r="AL32" s="158"/>
      <c r="AM32" s="191"/>
      <c r="AN32" s="191"/>
      <c r="AO32" s="191"/>
      <c r="AP32" s="181"/>
      <c r="AQ32" s="181"/>
      <c r="AR32" s="1516" t="s">
        <v>619</v>
      </c>
      <c r="AS32" s="1517"/>
      <c r="AT32" s="1517"/>
      <c r="AU32" s="1517"/>
      <c r="AV32" s="1518"/>
      <c r="AW32" s="1507"/>
      <c r="AX32" s="1508"/>
      <c r="AY32" s="1512"/>
      <c r="AZ32" s="198"/>
      <c r="BA32" s="158"/>
      <c r="BB32" s="199"/>
      <c r="BC32" s="181"/>
      <c r="BD32" s="181"/>
      <c r="BE32" s="181"/>
      <c r="BF32" s="181"/>
      <c r="BG32" s="181"/>
      <c r="BH32" s="181"/>
      <c r="BI32" s="181"/>
      <c r="BJ32" s="181"/>
      <c r="BK32" s="181"/>
      <c r="BL32" s="181"/>
      <c r="BM32" s="181"/>
      <c r="BN32" s="181"/>
      <c r="BO32" s="191"/>
      <c r="BP32" s="200">
        <v>31</v>
      </c>
      <c r="BQ32" s="181"/>
    </row>
    <row r="33" spans="1:69" s="186" customFormat="1" ht="21" customHeight="1" thickBot="1">
      <c r="A33" s="158"/>
      <c r="B33" s="182">
        <v>16</v>
      </c>
      <c r="C33" s="1498" t="s">
        <v>620</v>
      </c>
      <c r="D33" s="1499"/>
      <c r="E33" s="1499"/>
      <c r="F33" s="1499"/>
      <c r="G33" s="1499"/>
      <c r="H33" s="1499"/>
      <c r="I33" s="1499"/>
      <c r="J33" s="1500"/>
      <c r="K33" s="948"/>
      <c r="L33" s="948">
        <v>0</v>
      </c>
      <c r="M33" s="948"/>
      <c r="N33" s="847"/>
      <c r="O33" s="183">
        <v>1</v>
      </c>
      <c r="P33" s="165"/>
      <c r="Q33" s="182">
        <v>45</v>
      </c>
      <c r="R33" s="1498" t="s">
        <v>621</v>
      </c>
      <c r="S33" s="1499"/>
      <c r="T33" s="1499"/>
      <c r="U33" s="1499"/>
      <c r="V33" s="1499"/>
      <c r="W33" s="1499"/>
      <c r="X33" s="1499"/>
      <c r="Y33" s="1500"/>
      <c r="Z33" s="948"/>
      <c r="AA33" s="948"/>
      <c r="AB33" s="948"/>
      <c r="AC33" s="847"/>
      <c r="AD33" s="183">
        <v>1</v>
      </c>
      <c r="AE33" s="158"/>
      <c r="AF33" s="184">
        <f t="shared" si="0"/>
        <v>1</v>
      </c>
      <c r="AG33" s="184">
        <f t="shared" si="1"/>
        <v>1</v>
      </c>
      <c r="AH33" s="158"/>
      <c r="AI33" s="158"/>
      <c r="AJ33" s="158"/>
      <c r="AK33" s="158"/>
      <c r="AL33" s="158"/>
      <c r="AM33" s="191"/>
      <c r="AN33" s="191"/>
      <c r="AO33" s="191"/>
      <c r="AP33" s="181"/>
      <c r="AQ33" s="181"/>
      <c r="AR33" s="1504">
        <f>AW27</f>
        <v>164</v>
      </c>
      <c r="AS33" s="1505"/>
      <c r="AT33" s="1505"/>
      <c r="AU33" s="1505"/>
      <c r="AV33" s="1506"/>
      <c r="AW33" s="1509"/>
      <c r="AX33" s="1510"/>
      <c r="AY33" s="1513"/>
      <c r="AZ33" s="201"/>
      <c r="BA33" s="158"/>
      <c r="BB33" s="199"/>
      <c r="BC33" s="181"/>
      <c r="BD33" s="181"/>
      <c r="BE33" s="181"/>
      <c r="BF33" s="181"/>
      <c r="BG33" s="181"/>
      <c r="BH33" s="181"/>
      <c r="BI33" s="181"/>
      <c r="BJ33" s="181"/>
      <c r="BK33" s="181"/>
      <c r="BL33" s="181"/>
      <c r="BM33" s="181"/>
      <c r="BN33" s="181"/>
      <c r="BO33" s="191"/>
      <c r="BP33" s="200">
        <v>32</v>
      </c>
      <c r="BQ33" s="181"/>
    </row>
    <row r="34" spans="1:69" s="186" customFormat="1" ht="21" customHeight="1">
      <c r="A34" s="158"/>
      <c r="B34" s="182">
        <v>17</v>
      </c>
      <c r="C34" s="1495" t="s">
        <v>622</v>
      </c>
      <c r="D34" s="1496"/>
      <c r="E34" s="1496"/>
      <c r="F34" s="1496"/>
      <c r="G34" s="1496"/>
      <c r="H34" s="1496"/>
      <c r="I34" s="1496"/>
      <c r="J34" s="1497"/>
      <c r="K34" s="948"/>
      <c r="L34" s="948">
        <v>0</v>
      </c>
      <c r="M34" s="948">
        <v>1</v>
      </c>
      <c r="N34" s="847"/>
      <c r="O34" s="183"/>
      <c r="P34" s="165"/>
      <c r="Q34" s="182">
        <v>46</v>
      </c>
      <c r="R34" s="1501" t="s">
        <v>623</v>
      </c>
      <c r="S34" s="1502"/>
      <c r="T34" s="1502"/>
      <c r="U34" s="1502"/>
      <c r="V34" s="1502"/>
      <c r="W34" s="1502"/>
      <c r="X34" s="1502"/>
      <c r="Y34" s="1503"/>
      <c r="Z34" s="948"/>
      <c r="AA34" s="948"/>
      <c r="AB34" s="948"/>
      <c r="AC34" s="847"/>
      <c r="AD34" s="183">
        <v>1</v>
      </c>
      <c r="AE34" s="158"/>
      <c r="AF34" s="184">
        <f t="shared" si="0"/>
        <v>0.79</v>
      </c>
      <c r="AG34" s="184">
        <f t="shared" si="1"/>
        <v>1</v>
      </c>
      <c r="AH34" s="158"/>
      <c r="AI34" s="158"/>
      <c r="AJ34" s="158"/>
      <c r="AK34" s="158"/>
      <c r="AL34" s="158"/>
      <c r="AM34" s="158"/>
      <c r="AN34" s="158"/>
      <c r="AO34" s="158"/>
      <c r="AP34" s="158"/>
      <c r="AQ34" s="158"/>
      <c r="AR34" s="158"/>
      <c r="AS34" s="158"/>
      <c r="AT34" s="202"/>
      <c r="AU34" s="158"/>
      <c r="AV34" s="158"/>
      <c r="AW34" s="158"/>
      <c r="AX34" s="158"/>
      <c r="AY34" s="158"/>
      <c r="AZ34" s="158"/>
      <c r="BA34" s="158"/>
      <c r="BB34" s="199"/>
      <c r="BC34" s="181"/>
      <c r="BD34" s="181"/>
      <c r="BE34" s="181"/>
      <c r="BF34" s="181"/>
      <c r="BG34" s="181"/>
      <c r="BH34" s="181"/>
      <c r="BI34" s="181"/>
      <c r="BJ34" s="181"/>
      <c r="BK34" s="181"/>
      <c r="BL34" s="181"/>
      <c r="BM34" s="181"/>
      <c r="BN34" s="181"/>
      <c r="BO34" s="191"/>
      <c r="BP34" s="200">
        <v>33</v>
      </c>
      <c r="BQ34" s="181"/>
    </row>
    <row r="35" spans="1:69" s="186" customFormat="1" ht="21" customHeight="1">
      <c r="A35" s="158"/>
      <c r="B35" s="182">
        <v>18</v>
      </c>
      <c r="C35" s="1495" t="s">
        <v>624</v>
      </c>
      <c r="D35" s="1496"/>
      <c r="E35" s="1496"/>
      <c r="F35" s="1496"/>
      <c r="G35" s="1496"/>
      <c r="H35" s="1496"/>
      <c r="I35" s="1496"/>
      <c r="J35" s="1497"/>
      <c r="K35" s="948"/>
      <c r="L35" s="948">
        <v>1</v>
      </c>
      <c r="M35" s="948"/>
      <c r="N35" s="847"/>
      <c r="O35" s="183"/>
      <c r="P35" s="165"/>
      <c r="Q35" s="182">
        <v>47</v>
      </c>
      <c r="R35" s="1495" t="s">
        <v>625</v>
      </c>
      <c r="S35" s="1496"/>
      <c r="T35" s="1496"/>
      <c r="U35" s="1496"/>
      <c r="V35" s="1496"/>
      <c r="W35" s="1496"/>
      <c r="X35" s="1496"/>
      <c r="Y35" s="1497"/>
      <c r="Z35" s="948"/>
      <c r="AA35" s="948"/>
      <c r="AB35" s="948"/>
      <c r="AC35" s="847">
        <v>1</v>
      </c>
      <c r="AD35" s="183">
        <v>0</v>
      </c>
      <c r="AE35" s="158"/>
      <c r="AF35" s="184">
        <f t="shared" si="0"/>
        <v>0.89</v>
      </c>
      <c r="AG35" s="184">
        <f t="shared" si="1"/>
        <v>0.69</v>
      </c>
      <c r="AH35" s="158"/>
      <c r="AI35" s="158"/>
      <c r="AJ35" s="158"/>
      <c r="AK35" s="158"/>
      <c r="AL35" s="158"/>
      <c r="AM35" s="158"/>
      <c r="AN35" s="158"/>
      <c r="AO35" s="158"/>
      <c r="AP35" s="158"/>
      <c r="AQ35" s="158"/>
      <c r="AR35" s="158"/>
      <c r="AS35" s="158"/>
      <c r="AT35" s="158"/>
      <c r="AU35" s="158"/>
      <c r="AV35" s="158"/>
      <c r="AW35" s="158"/>
      <c r="AX35" s="158"/>
      <c r="AY35" s="158"/>
      <c r="AZ35" s="158"/>
      <c r="BA35" s="158"/>
      <c r="BB35" s="199"/>
      <c r="BC35" s="181"/>
      <c r="BD35" s="181"/>
      <c r="BE35" s="181"/>
      <c r="BF35" s="181"/>
      <c r="BG35" s="181"/>
      <c r="BH35" s="181"/>
      <c r="BI35" s="181"/>
      <c r="BJ35" s="181"/>
      <c r="BK35" s="181"/>
      <c r="BL35" s="181"/>
      <c r="BM35" s="181"/>
      <c r="BN35" s="181"/>
      <c r="BO35" s="191"/>
      <c r="BP35" s="200">
        <v>34</v>
      </c>
      <c r="BQ35" s="181"/>
    </row>
    <row r="36" spans="1:69" s="186" customFormat="1" ht="21" customHeight="1">
      <c r="A36" s="158"/>
      <c r="B36" s="182">
        <v>19</v>
      </c>
      <c r="C36" s="1495" t="s">
        <v>626</v>
      </c>
      <c r="D36" s="1496"/>
      <c r="E36" s="1496"/>
      <c r="F36" s="1496"/>
      <c r="G36" s="1496"/>
      <c r="H36" s="1496"/>
      <c r="I36" s="1496"/>
      <c r="J36" s="1497"/>
      <c r="K36" s="948"/>
      <c r="L36" s="948">
        <v>1</v>
      </c>
      <c r="M36" s="948"/>
      <c r="N36" s="847"/>
      <c r="O36" s="183"/>
      <c r="P36" s="165"/>
      <c r="Q36" s="182">
        <v>48</v>
      </c>
      <c r="R36" s="1495" t="s">
        <v>627</v>
      </c>
      <c r="S36" s="1496"/>
      <c r="T36" s="1496"/>
      <c r="U36" s="1496"/>
      <c r="V36" s="1496"/>
      <c r="W36" s="1496"/>
      <c r="X36" s="1496"/>
      <c r="Y36" s="1497"/>
      <c r="Z36" s="948"/>
      <c r="AA36" s="948"/>
      <c r="AB36" s="948"/>
      <c r="AC36" s="847"/>
      <c r="AD36" s="183">
        <v>1</v>
      </c>
      <c r="AE36" s="158"/>
      <c r="AF36" s="184">
        <f t="shared" si="0"/>
        <v>0.89</v>
      </c>
      <c r="AG36" s="184">
        <f t="shared" si="1"/>
        <v>1</v>
      </c>
      <c r="AH36" s="158"/>
      <c r="AI36" s="158"/>
      <c r="AJ36" s="158"/>
      <c r="AK36" s="158"/>
      <c r="AL36" s="158"/>
      <c r="AM36" s="158"/>
      <c r="AN36" s="158"/>
      <c r="AO36" s="158"/>
      <c r="AP36" s="158"/>
      <c r="AQ36" s="158"/>
      <c r="AR36" s="158"/>
      <c r="AS36" s="158"/>
      <c r="AT36" s="158"/>
      <c r="AU36" s="158"/>
      <c r="AV36" s="158"/>
      <c r="AW36" s="158"/>
      <c r="AX36" s="158"/>
      <c r="AY36" s="158"/>
      <c r="AZ36" s="158"/>
      <c r="BA36" s="158"/>
      <c r="BB36" s="199"/>
      <c r="BC36" s="181"/>
      <c r="BD36" s="181"/>
      <c r="BE36" s="181"/>
      <c r="BF36" s="181"/>
      <c r="BG36" s="181"/>
      <c r="BH36" s="181"/>
      <c r="BI36" s="181"/>
      <c r="BJ36" s="181"/>
      <c r="BK36" s="181"/>
      <c r="BL36" s="181"/>
      <c r="BM36" s="181"/>
      <c r="BN36" s="181"/>
      <c r="BO36" s="191"/>
      <c r="BP36" s="200">
        <v>35</v>
      </c>
      <c r="BQ36" s="181"/>
    </row>
    <row r="37" spans="1:69" s="186" customFormat="1" ht="21" customHeight="1">
      <c r="A37" s="158"/>
      <c r="B37" s="182">
        <v>20</v>
      </c>
      <c r="C37" s="1495" t="s">
        <v>628</v>
      </c>
      <c r="D37" s="1496"/>
      <c r="E37" s="1496"/>
      <c r="F37" s="1496"/>
      <c r="G37" s="1496"/>
      <c r="H37" s="1496"/>
      <c r="I37" s="1496"/>
      <c r="J37" s="1497"/>
      <c r="K37" s="948"/>
      <c r="L37" s="948">
        <v>1</v>
      </c>
      <c r="M37" s="948"/>
      <c r="N37" s="847"/>
      <c r="O37" s="183"/>
      <c r="P37" s="165"/>
      <c r="Q37" s="182">
        <v>49</v>
      </c>
      <c r="R37" s="1495" t="s">
        <v>629</v>
      </c>
      <c r="S37" s="1496"/>
      <c r="T37" s="1496"/>
      <c r="U37" s="1496"/>
      <c r="V37" s="1496"/>
      <c r="W37" s="1496"/>
      <c r="X37" s="1496"/>
      <c r="Y37" s="1497"/>
      <c r="Z37" s="948"/>
      <c r="AA37" s="948"/>
      <c r="AB37" s="948"/>
      <c r="AC37" s="847"/>
      <c r="AD37" s="183">
        <v>1</v>
      </c>
      <c r="AE37" s="158"/>
      <c r="AF37" s="184">
        <f t="shared" si="0"/>
        <v>0.89</v>
      </c>
      <c r="AG37" s="184">
        <f t="shared" si="1"/>
        <v>1</v>
      </c>
      <c r="AH37" s="158"/>
      <c r="AI37" s="158"/>
      <c r="AJ37" s="158"/>
      <c r="AK37" s="158"/>
      <c r="AL37" s="158"/>
      <c r="AM37" s="158"/>
      <c r="AN37" s="158"/>
      <c r="AO37" s="158"/>
      <c r="AP37" s="158"/>
      <c r="AQ37" s="158"/>
      <c r="AR37" s="158"/>
      <c r="AS37" s="158"/>
      <c r="AT37" s="158"/>
      <c r="AU37" s="158"/>
      <c r="AV37" s="158"/>
      <c r="AW37" s="158"/>
      <c r="AX37" s="158"/>
      <c r="AY37" s="158"/>
      <c r="AZ37" s="158"/>
      <c r="BA37" s="158"/>
      <c r="BB37" s="199"/>
      <c r="BC37" s="181"/>
      <c r="BD37" s="181"/>
      <c r="BE37" s="181"/>
      <c r="BF37" s="181"/>
      <c r="BG37" s="181"/>
      <c r="BH37" s="181"/>
      <c r="BI37" s="181"/>
      <c r="BJ37" s="181"/>
      <c r="BK37" s="181"/>
      <c r="BL37" s="181"/>
      <c r="BM37" s="181"/>
      <c r="BN37" s="181"/>
      <c r="BO37" s="191"/>
      <c r="BP37" s="200">
        <v>36</v>
      </c>
      <c r="BQ37" s="181"/>
    </row>
    <row r="38" spans="1:69" s="186" customFormat="1" ht="21" customHeight="1">
      <c r="A38" s="158"/>
      <c r="B38" s="182">
        <v>21</v>
      </c>
      <c r="C38" s="1495" t="s">
        <v>630</v>
      </c>
      <c r="D38" s="1496"/>
      <c r="E38" s="1496"/>
      <c r="F38" s="1496"/>
      <c r="G38" s="1496"/>
      <c r="H38" s="1496"/>
      <c r="I38" s="1496"/>
      <c r="J38" s="1497"/>
      <c r="K38" s="948"/>
      <c r="L38" s="948">
        <v>1</v>
      </c>
      <c r="M38" s="948"/>
      <c r="N38" s="847"/>
      <c r="O38" s="183">
        <v>0</v>
      </c>
      <c r="P38" s="165"/>
      <c r="Q38" s="182">
        <v>50</v>
      </c>
      <c r="R38" s="1495" t="s">
        <v>631</v>
      </c>
      <c r="S38" s="1496"/>
      <c r="T38" s="1496"/>
      <c r="U38" s="1496"/>
      <c r="V38" s="1496"/>
      <c r="W38" s="1496"/>
      <c r="X38" s="1496"/>
      <c r="Y38" s="1497"/>
      <c r="Z38" s="948"/>
      <c r="AA38" s="948">
        <v>0</v>
      </c>
      <c r="AB38" s="948"/>
      <c r="AC38" s="847">
        <v>1</v>
      </c>
      <c r="AD38" s="183"/>
      <c r="AE38" s="158"/>
      <c r="AF38" s="184">
        <f t="shared" si="0"/>
        <v>0.89</v>
      </c>
      <c r="AG38" s="184">
        <f t="shared" si="1"/>
        <v>0.69</v>
      </c>
      <c r="AH38" s="158"/>
      <c r="AI38" s="158"/>
      <c r="AJ38" s="158"/>
      <c r="AK38" s="158"/>
      <c r="AL38" s="158"/>
      <c r="AM38" s="158"/>
      <c r="AN38" s="158"/>
      <c r="AO38" s="158"/>
      <c r="AP38" s="158"/>
      <c r="AQ38" s="158"/>
      <c r="AR38" s="158"/>
      <c r="AS38" s="158"/>
      <c r="AT38" s="158"/>
      <c r="AU38" s="158"/>
      <c r="AV38" s="158"/>
      <c r="AW38" s="158"/>
      <c r="AX38" s="158"/>
      <c r="AY38" s="158"/>
      <c r="AZ38" s="158"/>
      <c r="BA38" s="158"/>
      <c r="BB38" s="199"/>
      <c r="BC38" s="181"/>
      <c r="BD38" s="181"/>
      <c r="BE38" s="181"/>
      <c r="BF38" s="181"/>
      <c r="BG38" s="181"/>
      <c r="BH38" s="181"/>
      <c r="BI38" s="181"/>
      <c r="BJ38" s="181"/>
      <c r="BK38" s="181"/>
      <c r="BL38" s="181"/>
      <c r="BM38" s="181"/>
      <c r="BN38" s="181"/>
      <c r="BO38" s="191"/>
      <c r="BP38" s="200">
        <v>37</v>
      </c>
      <c r="BQ38" s="181"/>
    </row>
    <row r="39" spans="1:69" s="186" customFormat="1" ht="21" customHeight="1">
      <c r="A39" s="158"/>
      <c r="B39" s="182">
        <v>22</v>
      </c>
      <c r="C39" s="1495" t="s">
        <v>632</v>
      </c>
      <c r="D39" s="1496"/>
      <c r="E39" s="1496"/>
      <c r="F39" s="1496"/>
      <c r="G39" s="1496"/>
      <c r="H39" s="1496"/>
      <c r="I39" s="1496"/>
      <c r="J39" s="1497"/>
      <c r="K39" s="948"/>
      <c r="L39" s="948">
        <v>0</v>
      </c>
      <c r="M39" s="948"/>
      <c r="N39" s="847"/>
      <c r="O39" s="183">
        <v>1</v>
      </c>
      <c r="P39" s="165"/>
      <c r="Q39" s="182">
        <v>51</v>
      </c>
      <c r="R39" s="1495" t="s">
        <v>633</v>
      </c>
      <c r="S39" s="1496"/>
      <c r="T39" s="1496"/>
      <c r="U39" s="1496"/>
      <c r="V39" s="1496"/>
      <c r="W39" s="1496"/>
      <c r="X39" s="1496"/>
      <c r="Y39" s="1497"/>
      <c r="Z39" s="948"/>
      <c r="AA39" s="948"/>
      <c r="AB39" s="948"/>
      <c r="AC39" s="847">
        <v>1</v>
      </c>
      <c r="AD39" s="183">
        <v>0</v>
      </c>
      <c r="AE39" s="158"/>
      <c r="AF39" s="184">
        <f t="shared" si="0"/>
        <v>1</v>
      </c>
      <c r="AG39" s="184">
        <f t="shared" si="1"/>
        <v>0.69</v>
      </c>
      <c r="AH39" s="158"/>
      <c r="AI39" s="158"/>
      <c r="AJ39" s="158"/>
      <c r="AK39" s="158"/>
      <c r="AL39" s="158"/>
      <c r="AM39" s="158"/>
      <c r="AN39" s="158"/>
      <c r="AO39" s="158"/>
      <c r="AP39" s="158"/>
      <c r="AQ39" s="158"/>
      <c r="AR39" s="158"/>
      <c r="AS39" s="158"/>
      <c r="AT39" s="158"/>
      <c r="AU39" s="158"/>
      <c r="AV39" s="158"/>
      <c r="AW39" s="158"/>
      <c r="AX39" s="158"/>
      <c r="AY39" s="158"/>
      <c r="AZ39" s="158"/>
      <c r="BA39" s="158"/>
      <c r="BB39" s="199"/>
      <c r="BC39" s="181"/>
      <c r="BD39" s="181"/>
      <c r="BE39" s="181"/>
      <c r="BF39" s="181"/>
      <c r="BG39" s="181"/>
      <c r="BH39" s="181"/>
      <c r="BI39" s="181"/>
      <c r="BJ39" s="181"/>
      <c r="BK39" s="181"/>
      <c r="BL39" s="181"/>
      <c r="BM39" s="181"/>
      <c r="BN39" s="181"/>
      <c r="BO39" s="191"/>
      <c r="BP39" s="200">
        <v>38</v>
      </c>
      <c r="BQ39" s="181"/>
    </row>
    <row r="40" spans="1:69" s="186" customFormat="1" ht="21" customHeight="1">
      <c r="A40" s="158"/>
      <c r="B40" s="182">
        <v>23</v>
      </c>
      <c r="C40" s="1495" t="s">
        <v>634</v>
      </c>
      <c r="D40" s="1496"/>
      <c r="E40" s="1496"/>
      <c r="F40" s="1496"/>
      <c r="G40" s="1496"/>
      <c r="H40" s="1496"/>
      <c r="I40" s="1496"/>
      <c r="J40" s="1497"/>
      <c r="K40" s="948"/>
      <c r="L40" s="948">
        <v>0</v>
      </c>
      <c r="M40" s="948">
        <v>1</v>
      </c>
      <c r="N40" s="847">
        <v>0</v>
      </c>
      <c r="O40" s="183"/>
      <c r="P40" s="165"/>
      <c r="Q40" s="182">
        <v>52</v>
      </c>
      <c r="R40" s="1498" t="s">
        <v>635</v>
      </c>
      <c r="S40" s="1499"/>
      <c r="T40" s="1499"/>
      <c r="U40" s="1499"/>
      <c r="V40" s="1499"/>
      <c r="W40" s="1499"/>
      <c r="X40" s="1499"/>
      <c r="Y40" s="1500"/>
      <c r="Z40" s="948">
        <v>0</v>
      </c>
      <c r="AA40" s="948">
        <v>0</v>
      </c>
      <c r="AB40" s="948">
        <v>1</v>
      </c>
      <c r="AC40" s="847"/>
      <c r="AD40" s="183"/>
      <c r="AE40" s="158"/>
      <c r="AF40" s="184">
        <f t="shared" si="0"/>
        <v>0.79</v>
      </c>
      <c r="AG40" s="184">
        <f t="shared" si="1"/>
        <v>0.79</v>
      </c>
      <c r="AH40" s="158"/>
      <c r="AI40" s="158"/>
      <c r="AJ40" s="158"/>
      <c r="AK40" s="158"/>
      <c r="AL40" s="158"/>
      <c r="AM40" s="158"/>
      <c r="AN40" s="158"/>
      <c r="AO40" s="158"/>
      <c r="AP40" s="158"/>
      <c r="AQ40" s="158"/>
      <c r="AR40" s="158"/>
      <c r="AS40" s="158"/>
      <c r="AT40" s="158"/>
      <c r="AU40" s="158"/>
      <c r="AV40" s="158"/>
      <c r="AW40" s="158"/>
      <c r="AX40" s="158"/>
      <c r="AY40" s="158"/>
      <c r="AZ40" s="158"/>
      <c r="BA40" s="158"/>
      <c r="BB40" s="199"/>
      <c r="BC40" s="203"/>
      <c r="BD40" s="203"/>
      <c r="BE40" s="203"/>
      <c r="BF40" s="203"/>
      <c r="BG40" s="203"/>
      <c r="BH40" s="203"/>
      <c r="BI40" s="203"/>
      <c r="BJ40" s="203"/>
      <c r="BK40" s="191"/>
      <c r="BL40" s="199"/>
      <c r="BM40" s="203"/>
      <c r="BN40" s="203"/>
      <c r="BO40" s="203"/>
      <c r="BP40" s="203"/>
      <c r="BQ40" s="203"/>
    </row>
    <row r="41" spans="1:69" s="186" customFormat="1" ht="21" customHeight="1">
      <c r="A41" s="158"/>
      <c r="B41" s="182">
        <v>24</v>
      </c>
      <c r="C41" s="1495" t="s">
        <v>636</v>
      </c>
      <c r="D41" s="1496"/>
      <c r="E41" s="1496"/>
      <c r="F41" s="1496"/>
      <c r="G41" s="1496"/>
      <c r="H41" s="1496"/>
      <c r="I41" s="1496"/>
      <c r="J41" s="1497"/>
      <c r="K41" s="948"/>
      <c r="L41" s="948"/>
      <c r="M41" s="948"/>
      <c r="N41" s="847"/>
      <c r="O41" s="183">
        <v>1</v>
      </c>
      <c r="P41" s="165"/>
      <c r="Q41" s="182">
        <v>53</v>
      </c>
      <c r="R41" s="1495" t="s">
        <v>637</v>
      </c>
      <c r="S41" s="1496"/>
      <c r="T41" s="1496"/>
      <c r="U41" s="1496"/>
      <c r="V41" s="1496"/>
      <c r="W41" s="1496"/>
      <c r="X41" s="1496"/>
      <c r="Y41" s="1497"/>
      <c r="Z41" s="948">
        <v>0</v>
      </c>
      <c r="AA41" s="948">
        <v>1</v>
      </c>
      <c r="AB41" s="948"/>
      <c r="AC41" s="847"/>
      <c r="AD41" s="183"/>
      <c r="AE41" s="158"/>
      <c r="AF41" s="184">
        <f t="shared" si="0"/>
        <v>1</v>
      </c>
      <c r="AG41" s="184">
        <f t="shared" si="1"/>
        <v>0.89</v>
      </c>
      <c r="AH41" s="158"/>
      <c r="AI41" s="158"/>
      <c r="AJ41" s="158"/>
      <c r="AK41" s="158"/>
      <c r="AL41" s="158"/>
      <c r="AM41" s="158"/>
      <c r="AN41" s="158"/>
      <c r="AO41" s="158"/>
      <c r="AP41" s="158"/>
      <c r="AQ41" s="158"/>
      <c r="AR41" s="158"/>
      <c r="AS41" s="158"/>
      <c r="AT41" s="158"/>
      <c r="AU41" s="158"/>
      <c r="AV41" s="158"/>
      <c r="AW41" s="158"/>
      <c r="AX41" s="158"/>
      <c r="AY41" s="158"/>
      <c r="AZ41" s="158"/>
      <c r="BA41" s="158"/>
      <c r="BB41" s="199"/>
      <c r="BC41" s="203"/>
      <c r="BD41" s="203"/>
      <c r="BE41" s="203"/>
      <c r="BF41" s="203"/>
      <c r="BG41" s="203"/>
      <c r="BH41" s="203"/>
      <c r="BI41" s="203"/>
      <c r="BJ41" s="203"/>
      <c r="BK41" s="191"/>
      <c r="BL41" s="199"/>
      <c r="BM41" s="203"/>
      <c r="BN41" s="203"/>
      <c r="BO41" s="203"/>
      <c r="BP41" s="203"/>
      <c r="BQ41" s="203"/>
    </row>
    <row r="42" spans="1:69" s="186" customFormat="1" ht="21" customHeight="1">
      <c r="A42" s="158"/>
      <c r="B42" s="182">
        <v>25</v>
      </c>
      <c r="C42" s="1495" t="s">
        <v>638</v>
      </c>
      <c r="D42" s="1496"/>
      <c r="E42" s="1496"/>
      <c r="F42" s="1496"/>
      <c r="G42" s="1496"/>
      <c r="H42" s="1496"/>
      <c r="I42" s="1496"/>
      <c r="J42" s="1497"/>
      <c r="K42" s="948"/>
      <c r="L42" s="948">
        <v>0</v>
      </c>
      <c r="M42" s="948"/>
      <c r="N42" s="847">
        <v>1</v>
      </c>
      <c r="O42" s="183"/>
      <c r="P42" s="165"/>
      <c r="Q42" s="182">
        <v>54</v>
      </c>
      <c r="R42" s="1495" t="s">
        <v>639</v>
      </c>
      <c r="S42" s="1496"/>
      <c r="T42" s="1496"/>
      <c r="U42" s="1496"/>
      <c r="V42" s="1496"/>
      <c r="W42" s="1496"/>
      <c r="X42" s="1496"/>
      <c r="Y42" s="1497"/>
      <c r="Z42" s="948"/>
      <c r="AA42" s="948">
        <v>1</v>
      </c>
      <c r="AB42" s="948">
        <v>0</v>
      </c>
      <c r="AC42" s="847"/>
      <c r="AD42" s="183"/>
      <c r="AE42" s="158"/>
      <c r="AF42" s="184">
        <f t="shared" si="0"/>
        <v>0.69</v>
      </c>
      <c r="AG42" s="184">
        <f t="shared" si="1"/>
        <v>0.89</v>
      </c>
      <c r="AH42" s="158"/>
      <c r="AI42" s="158"/>
      <c r="AJ42" s="158"/>
      <c r="AK42" s="158"/>
      <c r="AL42" s="158"/>
      <c r="AM42" s="158"/>
      <c r="AN42" s="158"/>
      <c r="AO42" s="158"/>
      <c r="AP42" s="158"/>
      <c r="AQ42" s="158"/>
      <c r="AR42" s="158"/>
      <c r="AS42" s="158"/>
      <c r="AT42" s="158"/>
      <c r="AU42" s="158"/>
      <c r="AV42" s="158"/>
      <c r="AW42" s="158"/>
      <c r="AX42" s="158"/>
      <c r="AY42" s="158"/>
      <c r="AZ42" s="158"/>
      <c r="BA42" s="158"/>
      <c r="BB42" s="199"/>
      <c r="BC42" s="203"/>
      <c r="BD42" s="203"/>
      <c r="BE42" s="203"/>
      <c r="BF42" s="203"/>
      <c r="BG42" s="203"/>
      <c r="BH42" s="203"/>
      <c r="BI42" s="203"/>
      <c r="BJ42" s="203"/>
      <c r="BK42" s="191"/>
      <c r="BL42" s="199"/>
      <c r="BM42" s="203"/>
      <c r="BN42" s="203"/>
      <c r="BO42" s="203"/>
      <c r="BP42" s="203"/>
      <c r="BQ42" s="203"/>
    </row>
    <row r="43" spans="1:69" s="186" customFormat="1" ht="21" customHeight="1">
      <c r="A43" s="158"/>
      <c r="B43" s="182">
        <v>26</v>
      </c>
      <c r="C43" s="1495" t="s">
        <v>640</v>
      </c>
      <c r="D43" s="1496"/>
      <c r="E43" s="1496"/>
      <c r="F43" s="1496"/>
      <c r="G43" s="1496"/>
      <c r="H43" s="1496"/>
      <c r="I43" s="1496"/>
      <c r="J43" s="1497"/>
      <c r="K43" s="948"/>
      <c r="L43" s="948">
        <v>0</v>
      </c>
      <c r="M43" s="948"/>
      <c r="N43" s="847">
        <v>1</v>
      </c>
      <c r="O43" s="183">
        <v>0</v>
      </c>
      <c r="P43" s="165"/>
      <c r="Q43" s="182">
        <v>55</v>
      </c>
      <c r="R43" s="1495" t="s">
        <v>641</v>
      </c>
      <c r="S43" s="1496"/>
      <c r="T43" s="1496"/>
      <c r="U43" s="1496"/>
      <c r="V43" s="1496"/>
      <c r="W43" s="1496"/>
      <c r="X43" s="1496"/>
      <c r="Y43" s="1497"/>
      <c r="Z43" s="948"/>
      <c r="AA43" s="948"/>
      <c r="AB43" s="948"/>
      <c r="AC43" s="847"/>
      <c r="AD43" s="183">
        <v>1</v>
      </c>
      <c r="AE43" s="158"/>
      <c r="AF43" s="184">
        <f t="shared" si="0"/>
        <v>0.69</v>
      </c>
      <c r="AG43" s="184">
        <f t="shared" si="1"/>
        <v>1</v>
      </c>
      <c r="AH43" s="158"/>
      <c r="AI43" s="158"/>
      <c r="AJ43" s="158"/>
      <c r="AK43" s="158"/>
      <c r="AL43" s="158"/>
      <c r="AM43" s="158"/>
      <c r="AN43" s="158"/>
      <c r="AO43" s="158"/>
      <c r="AP43" s="158"/>
      <c r="AQ43" s="158"/>
      <c r="AR43" s="158"/>
      <c r="AS43" s="158"/>
      <c r="AT43" s="158"/>
      <c r="AU43" s="158"/>
      <c r="AV43" s="158"/>
      <c r="AW43" s="158"/>
      <c r="AX43" s="158"/>
      <c r="AY43" s="158"/>
      <c r="AZ43" s="158"/>
      <c r="BA43" s="158"/>
      <c r="BB43" s="199"/>
      <c r="BC43" s="203"/>
      <c r="BD43" s="203"/>
      <c r="BE43" s="203"/>
      <c r="BF43" s="203"/>
      <c r="BG43" s="203"/>
      <c r="BH43" s="203"/>
      <c r="BI43" s="203"/>
      <c r="BJ43" s="203"/>
      <c r="BK43" s="191"/>
      <c r="BL43" s="199"/>
      <c r="BM43" s="203"/>
      <c r="BN43" s="203"/>
      <c r="BO43" s="203"/>
      <c r="BP43" s="203"/>
      <c r="BQ43" s="203"/>
    </row>
    <row r="44" spans="1:69" s="186" customFormat="1" ht="21" customHeight="1">
      <c r="A44" s="158"/>
      <c r="B44" s="182">
        <v>27</v>
      </c>
      <c r="C44" s="1495" t="s">
        <v>642</v>
      </c>
      <c r="D44" s="1496"/>
      <c r="E44" s="1496"/>
      <c r="F44" s="1496"/>
      <c r="G44" s="1496"/>
      <c r="H44" s="1496"/>
      <c r="I44" s="1496"/>
      <c r="J44" s="1497"/>
      <c r="K44" s="948"/>
      <c r="L44" s="948">
        <v>0</v>
      </c>
      <c r="M44" s="948"/>
      <c r="N44" s="847">
        <v>1</v>
      </c>
      <c r="O44" s="183"/>
      <c r="P44" s="165"/>
      <c r="Q44" s="182">
        <v>56</v>
      </c>
      <c r="R44" s="1495" t="s">
        <v>643</v>
      </c>
      <c r="S44" s="1496"/>
      <c r="T44" s="1496"/>
      <c r="U44" s="1496"/>
      <c r="V44" s="1496"/>
      <c r="W44" s="1496"/>
      <c r="X44" s="1496"/>
      <c r="Y44" s="1497"/>
      <c r="Z44" s="948"/>
      <c r="AA44" s="948">
        <v>1</v>
      </c>
      <c r="AB44" s="948"/>
      <c r="AC44" s="847"/>
      <c r="AD44" s="183">
        <v>0</v>
      </c>
      <c r="AE44" s="158"/>
      <c r="AF44" s="184">
        <f t="shared" si="0"/>
        <v>0.69</v>
      </c>
      <c r="AG44" s="184">
        <f t="shared" si="1"/>
        <v>0.89</v>
      </c>
      <c r="AH44" s="158"/>
      <c r="AI44" s="158"/>
      <c r="AJ44" s="158"/>
      <c r="AK44" s="158"/>
      <c r="AL44" s="158"/>
      <c r="AM44" s="158"/>
      <c r="AN44" s="158"/>
      <c r="AO44" s="158"/>
      <c r="AP44" s="158"/>
      <c r="AQ44" s="158"/>
      <c r="AR44" s="158"/>
      <c r="AS44" s="158"/>
      <c r="AT44" s="158"/>
      <c r="AU44" s="158"/>
      <c r="AV44" s="158"/>
      <c r="AW44" s="158"/>
      <c r="AX44" s="158"/>
      <c r="AY44" s="158"/>
      <c r="AZ44" s="158"/>
      <c r="BA44" s="158"/>
      <c r="BB44" s="199"/>
      <c r="BC44" s="203"/>
      <c r="BD44" s="203"/>
      <c r="BE44" s="203"/>
      <c r="BF44" s="203"/>
      <c r="BG44" s="203"/>
      <c r="BH44" s="203"/>
      <c r="BI44" s="203"/>
      <c r="BJ44" s="203"/>
      <c r="BK44" s="191"/>
      <c r="BL44" s="199"/>
      <c r="BM44" s="203"/>
      <c r="BN44" s="203"/>
      <c r="BO44" s="203"/>
      <c r="BP44" s="203"/>
      <c r="BQ44" s="203"/>
    </row>
    <row r="45" spans="1:69" s="186" customFormat="1" ht="21" customHeight="1">
      <c r="A45" s="158"/>
      <c r="B45" s="182">
        <v>28</v>
      </c>
      <c r="C45" s="1495" t="s">
        <v>644</v>
      </c>
      <c r="D45" s="1496"/>
      <c r="E45" s="1496"/>
      <c r="F45" s="1496"/>
      <c r="G45" s="1496"/>
      <c r="H45" s="1496"/>
      <c r="I45" s="1496"/>
      <c r="J45" s="1497"/>
      <c r="K45" s="948"/>
      <c r="L45" s="948">
        <v>1</v>
      </c>
      <c r="M45" s="948"/>
      <c r="N45" s="847"/>
      <c r="O45" s="183"/>
      <c r="P45" s="165"/>
      <c r="Q45" s="182">
        <v>57</v>
      </c>
      <c r="R45" s="1495" t="s">
        <v>645</v>
      </c>
      <c r="S45" s="1496"/>
      <c r="T45" s="1496"/>
      <c r="U45" s="1496"/>
      <c r="V45" s="1496"/>
      <c r="W45" s="1496"/>
      <c r="X45" s="1496"/>
      <c r="Y45" s="1497"/>
      <c r="Z45" s="948">
        <v>0</v>
      </c>
      <c r="AA45" s="948">
        <v>1</v>
      </c>
      <c r="AB45" s="948">
        <v>0</v>
      </c>
      <c r="AC45" s="847"/>
      <c r="AD45" s="183"/>
      <c r="AE45" s="158"/>
      <c r="AF45" s="184">
        <f t="shared" si="0"/>
        <v>0.89</v>
      </c>
      <c r="AG45" s="184">
        <f t="shared" si="1"/>
        <v>0.89</v>
      </c>
      <c r="AH45" s="158"/>
      <c r="AI45" s="158"/>
      <c r="AJ45" s="158"/>
      <c r="AK45" s="158"/>
      <c r="AL45" s="158"/>
      <c r="AM45" s="158"/>
      <c r="AN45" s="158"/>
      <c r="AO45" s="158"/>
      <c r="AP45" s="158"/>
      <c r="AQ45" s="158"/>
      <c r="AR45" s="158"/>
      <c r="AS45" s="158"/>
      <c r="AT45" s="158"/>
      <c r="AU45" s="158"/>
      <c r="AV45" s="158"/>
      <c r="AW45" s="158"/>
      <c r="AX45" s="158"/>
      <c r="AY45" s="158"/>
      <c r="AZ45" s="158"/>
      <c r="BA45" s="158"/>
      <c r="BB45" s="199"/>
      <c r="BC45" s="203"/>
      <c r="BD45" s="203"/>
      <c r="BE45" s="203"/>
      <c r="BF45" s="203"/>
      <c r="BG45" s="203"/>
      <c r="BH45" s="203"/>
      <c r="BI45" s="203"/>
      <c r="BJ45" s="203"/>
      <c r="BK45" s="191"/>
      <c r="BL45" s="199"/>
      <c r="BM45" s="203"/>
      <c r="BN45" s="203"/>
      <c r="BO45" s="203"/>
      <c r="BP45" s="203"/>
      <c r="BQ45" s="203"/>
    </row>
    <row r="46" spans="1:69" s="186" customFormat="1" ht="21" customHeight="1" thickBot="1">
      <c r="A46" s="158"/>
      <c r="B46" s="204">
        <v>29</v>
      </c>
      <c r="C46" s="1482" t="s">
        <v>646</v>
      </c>
      <c r="D46" s="1483"/>
      <c r="E46" s="1483"/>
      <c r="F46" s="1483"/>
      <c r="G46" s="1483"/>
      <c r="H46" s="1483"/>
      <c r="I46" s="1483"/>
      <c r="J46" s="1484"/>
      <c r="K46" s="205"/>
      <c r="L46" s="205">
        <v>0</v>
      </c>
      <c r="M46" s="206"/>
      <c r="N46" s="207">
        <v>1</v>
      </c>
      <c r="O46" s="208"/>
      <c r="P46" s="165"/>
      <c r="Q46" s="209">
        <v>58</v>
      </c>
      <c r="R46" s="1485" t="s">
        <v>647</v>
      </c>
      <c r="S46" s="1486"/>
      <c r="T46" s="1486"/>
      <c r="U46" s="1486"/>
      <c r="V46" s="1486"/>
      <c r="W46" s="1486"/>
      <c r="X46" s="1486"/>
      <c r="Y46" s="1487"/>
      <c r="Z46" s="205">
        <v>0</v>
      </c>
      <c r="AA46" s="205">
        <v>1</v>
      </c>
      <c r="AB46" s="206">
        <v>0</v>
      </c>
      <c r="AC46" s="207"/>
      <c r="AD46" s="208"/>
      <c r="AE46" s="158"/>
      <c r="AF46" s="184">
        <f t="shared" si="0"/>
        <v>0.69</v>
      </c>
      <c r="AG46" s="184">
        <f t="shared" si="1"/>
        <v>0.89</v>
      </c>
      <c r="AH46" s="158"/>
      <c r="AI46" s="158"/>
      <c r="AJ46" s="158"/>
      <c r="AK46" s="158"/>
      <c r="AL46" s="158"/>
      <c r="AM46" s="158"/>
      <c r="AN46" s="158"/>
      <c r="AO46" s="158"/>
      <c r="AP46" s="158"/>
      <c r="AQ46" s="158"/>
      <c r="AR46" s="158"/>
      <c r="AS46" s="158"/>
      <c r="AT46" s="158"/>
      <c r="AU46" s="158"/>
      <c r="AV46" s="158"/>
      <c r="AW46" s="158"/>
      <c r="AX46" s="158"/>
      <c r="AY46" s="158"/>
      <c r="AZ46" s="158"/>
      <c r="BA46" s="158"/>
      <c r="BB46" s="199"/>
      <c r="BC46" s="203"/>
      <c r="BD46" s="203"/>
      <c r="BE46" s="203"/>
      <c r="BF46" s="203"/>
      <c r="BG46" s="203"/>
      <c r="BH46" s="203"/>
      <c r="BI46" s="203"/>
      <c r="BJ46" s="203"/>
      <c r="BK46" s="191"/>
      <c r="BL46" s="199"/>
      <c r="BM46" s="203"/>
      <c r="BN46" s="203"/>
      <c r="BO46" s="203"/>
      <c r="BP46" s="203"/>
      <c r="BQ46" s="203"/>
    </row>
    <row r="47" spans="1:69" s="186" customFormat="1" ht="8.25" customHeight="1" thickBot="1">
      <c r="A47" s="158"/>
      <c r="B47" s="1488"/>
      <c r="C47" s="1488"/>
      <c r="D47" s="1488"/>
      <c r="E47" s="210"/>
      <c r="F47" s="210"/>
      <c r="G47" s="210"/>
      <c r="H47" s="210"/>
      <c r="I47" s="211"/>
      <c r="J47" s="211"/>
      <c r="K47" s="211"/>
      <c r="L47" s="212"/>
      <c r="M47" s="211"/>
      <c r="N47" s="211"/>
      <c r="O47" s="211">
        <v>0</v>
      </c>
      <c r="P47" s="211"/>
      <c r="Q47" s="210"/>
      <c r="R47" s="210"/>
      <c r="S47" s="210"/>
      <c r="T47" s="210"/>
      <c r="U47" s="210"/>
      <c r="V47" s="210"/>
      <c r="W47" s="210"/>
      <c r="X47" s="210"/>
      <c r="Y47" s="210"/>
      <c r="Z47" s="213"/>
      <c r="AA47" s="213"/>
      <c r="AB47" s="213"/>
      <c r="AC47" s="213"/>
      <c r="AD47" s="213"/>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row>
    <row r="48" spans="1:69" s="186" customFormat="1" ht="9" hidden="1" customHeight="1" thickBot="1">
      <c r="A48" s="158"/>
      <c r="B48" s="1488"/>
      <c r="C48" s="1488"/>
      <c r="D48" s="1488"/>
      <c r="E48" s="210"/>
      <c r="F48" s="210"/>
      <c r="G48" s="210"/>
      <c r="H48" s="210"/>
      <c r="I48" s="1471" t="s">
        <v>42</v>
      </c>
      <c r="J48" s="1471"/>
      <c r="K48" s="1471"/>
      <c r="L48" s="1471"/>
      <c r="M48" s="211"/>
      <c r="N48" s="211"/>
      <c r="O48" s="211"/>
      <c r="P48" s="211"/>
      <c r="Q48" s="210"/>
      <c r="R48" s="210"/>
      <c r="S48" s="210"/>
      <c r="T48" s="210"/>
      <c r="U48" s="210"/>
      <c r="V48" s="210"/>
      <c r="W48" s="210"/>
      <c r="X48" s="210"/>
      <c r="Y48" s="210"/>
      <c r="Z48" s="213"/>
      <c r="AA48" s="213"/>
      <c r="AB48" s="213"/>
      <c r="AC48" s="213"/>
      <c r="AD48" s="213"/>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row>
    <row r="49" spans="1:69" s="186" customFormat="1" ht="30" hidden="1" customHeight="1" thickBot="1">
      <c r="A49" s="158"/>
      <c r="B49" s="214"/>
      <c r="C49" s="214"/>
      <c r="D49" s="214"/>
      <c r="E49" s="214"/>
      <c r="F49" s="214"/>
      <c r="G49" s="215"/>
      <c r="H49" s="215"/>
      <c r="I49" s="215"/>
      <c r="J49" s="215"/>
      <c r="K49" s="215"/>
      <c r="L49" s="215"/>
      <c r="M49" s="1489" t="s">
        <v>648</v>
      </c>
      <c r="N49" s="1490"/>
      <c r="O49" s="1491"/>
      <c r="P49" s="211"/>
      <c r="Q49" s="1492">
        <f>AF17</f>
        <v>0.88775862068965494</v>
      </c>
      <c r="R49" s="1493"/>
      <c r="S49" s="1494"/>
      <c r="T49" s="214"/>
      <c r="U49" s="214"/>
      <c r="V49" s="215"/>
      <c r="W49" s="215"/>
      <c r="X49" s="215"/>
      <c r="Y49" s="215"/>
      <c r="Z49" s="215"/>
      <c r="AA49" s="215"/>
      <c r="AB49" s="215"/>
      <c r="AC49" s="215"/>
      <c r="AD49" s="215"/>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476"/>
      <c r="BC49" s="1476"/>
      <c r="BD49" s="1476"/>
      <c r="BE49" s="1476"/>
      <c r="BF49" s="1476"/>
      <c r="BG49" s="1476"/>
      <c r="BH49" s="1476"/>
      <c r="BI49" s="1476"/>
      <c r="BJ49" s="1472"/>
      <c r="BK49" s="1472"/>
      <c r="BL49" s="1472"/>
      <c r="BM49" s="1472"/>
      <c r="BN49" s="1472"/>
      <c r="BO49" s="1472"/>
      <c r="BP49" s="1472"/>
      <c r="BQ49" s="1472"/>
    </row>
    <row r="50" spans="1:69" s="186" customFormat="1" ht="15" hidden="1" customHeight="1" thickBot="1">
      <c r="A50" s="158"/>
      <c r="B50" s="216"/>
      <c r="C50" s="216"/>
      <c r="D50" s="216"/>
      <c r="E50" s="216"/>
      <c r="F50" s="216"/>
      <c r="G50" s="217"/>
      <c r="H50" s="217"/>
      <c r="I50" s="217"/>
      <c r="J50" s="217"/>
      <c r="K50" s="217"/>
      <c r="L50" s="217"/>
      <c r="M50" s="217"/>
      <c r="N50" s="217"/>
      <c r="O50" s="217"/>
      <c r="P50" s="211"/>
      <c r="Q50" s="216"/>
      <c r="R50" s="216"/>
      <c r="S50" s="216"/>
      <c r="T50" s="216"/>
      <c r="U50" s="216"/>
      <c r="V50" s="217"/>
      <c r="W50" s="217"/>
      <c r="X50" s="217"/>
      <c r="Y50" s="217"/>
      <c r="Z50" s="217"/>
      <c r="AA50" s="217"/>
      <c r="AB50" s="217"/>
      <c r="AC50" s="217"/>
      <c r="AD50" s="217"/>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472"/>
      <c r="BC50" s="1477"/>
      <c r="BD50" s="1477"/>
      <c r="BE50" s="1477"/>
      <c r="BF50" s="1477"/>
      <c r="BG50" s="1477"/>
      <c r="BH50" s="1477"/>
      <c r="BI50" s="1477"/>
      <c r="BJ50" s="1472"/>
      <c r="BK50" s="1477"/>
      <c r="BL50" s="1477"/>
      <c r="BM50" s="1477"/>
      <c r="BN50" s="1477"/>
      <c r="BO50" s="1477"/>
      <c r="BP50" s="1477"/>
      <c r="BQ50" s="1477"/>
    </row>
    <row r="51" spans="1:69" s="186" customFormat="1" ht="20.100000000000001" customHeight="1" thickBot="1">
      <c r="A51" s="158"/>
      <c r="B51" s="1478" t="s">
        <v>548</v>
      </c>
      <c r="C51" s="1479"/>
      <c r="D51" s="1479"/>
      <c r="E51" s="1479"/>
      <c r="F51" s="1479"/>
      <c r="G51" s="1480"/>
      <c r="H51" s="1480"/>
      <c r="I51" s="1480"/>
      <c r="J51" s="1480"/>
      <c r="K51" s="1480"/>
      <c r="L51" s="1480"/>
      <c r="M51" s="1480"/>
      <c r="N51" s="1480"/>
      <c r="O51" s="1481"/>
      <c r="P51" s="211"/>
      <c r="Q51" s="1478" t="s">
        <v>649</v>
      </c>
      <c r="R51" s="1479"/>
      <c r="S51" s="1479"/>
      <c r="T51" s="1479"/>
      <c r="U51" s="1479"/>
      <c r="V51" s="1480" t="str">
        <f>'General Information'!C9</f>
        <v>Eng. Ahmed Kotbi</v>
      </c>
      <c r="W51" s="1480"/>
      <c r="X51" s="1480"/>
      <c r="Y51" s="1480"/>
      <c r="Z51" s="1480"/>
      <c r="AA51" s="1480"/>
      <c r="AB51" s="1480"/>
      <c r="AC51" s="1480"/>
      <c r="AD51" s="1481"/>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472"/>
      <c r="BC51" s="1472"/>
      <c r="BD51" s="1472"/>
      <c r="BE51" s="1472"/>
      <c r="BF51" s="1472"/>
      <c r="BG51" s="1472"/>
      <c r="BH51" s="1472"/>
      <c r="BI51" s="1472"/>
      <c r="BJ51" s="1472"/>
      <c r="BK51" s="1472"/>
      <c r="BL51" s="1472"/>
      <c r="BM51" s="1472"/>
      <c r="BN51" s="1472"/>
      <c r="BO51" s="1472"/>
      <c r="BP51" s="1472"/>
      <c r="BQ51" s="1472"/>
    </row>
    <row r="52" spans="1:69" s="186" customFormat="1" ht="20.100000000000001" customHeight="1">
      <c r="A52" s="158"/>
      <c r="B52" s="1471"/>
      <c r="C52" s="1471"/>
      <c r="D52" s="1471"/>
      <c r="E52" s="1471"/>
      <c r="F52" s="1471"/>
      <c r="G52" s="1471"/>
      <c r="H52" s="1471"/>
      <c r="I52" s="1471"/>
      <c r="J52" s="1471"/>
      <c r="K52" s="1471"/>
      <c r="L52" s="1471"/>
      <c r="M52" s="1471"/>
      <c r="N52" s="1471"/>
      <c r="O52" s="1471"/>
      <c r="P52" s="1471"/>
      <c r="Q52" s="1471"/>
      <c r="R52" s="1471"/>
      <c r="S52" s="1471"/>
      <c r="T52" s="1471"/>
      <c r="U52" s="1471"/>
      <c r="V52" s="1471"/>
      <c r="W52" s="1471"/>
      <c r="X52" s="1471"/>
      <c r="Y52" s="1471"/>
      <c r="Z52" s="1471"/>
      <c r="AA52" s="1471"/>
      <c r="AB52" s="1471"/>
      <c r="AC52" s="1471"/>
      <c r="AD52" s="1471"/>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472"/>
      <c r="BC52" s="1472"/>
      <c r="BD52" s="1472"/>
      <c r="BE52" s="1472"/>
      <c r="BF52" s="1472"/>
      <c r="BG52" s="1472"/>
      <c r="BH52" s="1472"/>
      <c r="BI52" s="1472"/>
      <c r="BJ52" s="1473"/>
      <c r="BK52" s="1473"/>
      <c r="BL52" s="1473"/>
      <c r="BM52" s="1473"/>
      <c r="BN52" s="1473"/>
      <c r="BO52" s="1473"/>
      <c r="BP52" s="1473"/>
      <c r="BQ52" s="1473"/>
    </row>
    <row r="53" spans="1:69" s="186" customFormat="1" ht="39.9" customHeight="1">
      <c r="A53" s="158"/>
      <c r="B53" s="1474" t="s">
        <v>650</v>
      </c>
      <c r="C53" s="1474"/>
      <c r="D53" s="1474"/>
      <c r="E53" s="1474"/>
      <c r="F53" s="1474"/>
      <c r="G53" s="1474"/>
      <c r="H53" s="1474"/>
      <c r="I53" s="1474"/>
      <c r="J53" s="1474"/>
      <c r="K53" s="1474"/>
      <c r="L53" s="1474"/>
      <c r="M53" s="1475"/>
      <c r="N53" s="1475"/>
      <c r="O53" s="1475"/>
      <c r="P53" s="1475"/>
      <c r="Q53" s="1475"/>
      <c r="R53" s="1475"/>
      <c r="S53" s="1475"/>
      <c r="T53" s="1475"/>
      <c r="U53" s="1475"/>
      <c r="V53" s="1475"/>
      <c r="W53" s="1475"/>
      <c r="X53" s="1475"/>
      <c r="Y53" s="1475"/>
      <c r="Z53" s="1475"/>
      <c r="AA53" s="1475"/>
      <c r="AB53" s="1475"/>
      <c r="AC53" s="1475"/>
      <c r="AD53" s="1475"/>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476"/>
      <c r="BC53" s="1476"/>
      <c r="BD53" s="1476"/>
      <c r="BE53" s="1476"/>
      <c r="BF53" s="1476"/>
      <c r="BG53" s="1476"/>
      <c r="BH53" s="1476"/>
      <c r="BI53" s="1476"/>
      <c r="BJ53" s="1472"/>
      <c r="BK53" s="1472"/>
      <c r="BL53" s="1472"/>
      <c r="BM53" s="1472"/>
      <c r="BN53" s="1472"/>
      <c r="BO53" s="1472"/>
      <c r="BP53" s="1472"/>
      <c r="BQ53" s="1472"/>
    </row>
    <row r="54" spans="1:69">
      <c r="BB54" s="1470"/>
      <c r="BC54" s="1470"/>
      <c r="BD54" s="1470"/>
      <c r="BE54" s="1470"/>
      <c r="BF54" s="1470"/>
      <c r="BG54" s="1470"/>
      <c r="BH54" s="1470"/>
      <c r="BI54" s="1470"/>
      <c r="BJ54" s="1470"/>
      <c r="BK54" s="1470"/>
      <c r="BL54" s="1470"/>
      <c r="BM54" s="1470"/>
      <c r="BN54" s="1470"/>
      <c r="BO54" s="1470"/>
      <c r="BP54" s="1470"/>
      <c r="BQ54" s="1470"/>
    </row>
    <row r="55" spans="1:69">
      <c r="BB55" s="1470"/>
      <c r="BC55" s="1470"/>
      <c r="BD55" s="1470"/>
      <c r="BE55" s="1470"/>
      <c r="BF55" s="1470"/>
      <c r="BG55" s="1470"/>
      <c r="BH55" s="1470"/>
      <c r="BI55" s="1470"/>
      <c r="BJ55" s="1470"/>
      <c r="BK55" s="1470"/>
      <c r="BL55" s="1470"/>
      <c r="BM55" s="1470"/>
      <c r="BN55" s="1470"/>
      <c r="BO55" s="1470"/>
      <c r="BP55" s="1470"/>
      <c r="BQ55" s="1470"/>
    </row>
    <row r="56" spans="1:69">
      <c r="BB56" s="1470"/>
      <c r="BC56" s="1470"/>
      <c r="BD56" s="1470"/>
      <c r="BE56" s="1470"/>
      <c r="BF56" s="1470"/>
      <c r="BG56" s="1470"/>
      <c r="BH56" s="1470"/>
      <c r="BI56" s="1470"/>
      <c r="BJ56" s="1470"/>
      <c r="BK56" s="1470"/>
      <c r="BL56" s="1470"/>
      <c r="BM56" s="1470"/>
      <c r="BN56" s="1470"/>
      <c r="BO56" s="1470"/>
      <c r="BP56" s="1470"/>
      <c r="BQ56" s="1470"/>
    </row>
    <row r="57" spans="1:69">
      <c r="BB57" s="1470"/>
      <c r="BC57" s="1470"/>
      <c r="BD57" s="1470"/>
      <c r="BE57" s="1470"/>
      <c r="BF57" s="1470"/>
      <c r="BG57" s="1470"/>
      <c r="BH57" s="1470"/>
      <c r="BI57" s="1470"/>
      <c r="BJ57" s="1470"/>
      <c r="BK57" s="1470"/>
      <c r="BL57" s="1470"/>
      <c r="BM57" s="1470"/>
      <c r="BN57" s="1470"/>
      <c r="BO57" s="1470"/>
      <c r="BP57" s="1470"/>
      <c r="BQ57" s="1470"/>
    </row>
    <row r="58" spans="1:69">
      <c r="BB58" s="1470"/>
      <c r="BC58" s="1470"/>
      <c r="BD58" s="1470"/>
      <c r="BE58" s="1470"/>
      <c r="BF58" s="1470"/>
      <c r="BG58" s="1470"/>
      <c r="BH58" s="1470"/>
      <c r="BI58" s="1470"/>
      <c r="BJ58" s="1470"/>
      <c r="BK58" s="1470"/>
      <c r="BL58" s="1470"/>
      <c r="BM58" s="1470"/>
      <c r="BN58" s="1470"/>
      <c r="BO58" s="1470"/>
      <c r="BP58" s="1470"/>
      <c r="BQ58" s="1470"/>
    </row>
    <row r="59" spans="1:69">
      <c r="BB59" s="1470"/>
      <c r="BC59" s="1470"/>
      <c r="BD59" s="1470"/>
      <c r="BE59" s="1470"/>
      <c r="BF59" s="1470"/>
      <c r="BG59" s="1470"/>
      <c r="BH59" s="1470"/>
      <c r="BI59" s="1470"/>
      <c r="BJ59" s="1470"/>
      <c r="BK59" s="1470"/>
      <c r="BL59" s="1470"/>
      <c r="BM59" s="1470"/>
      <c r="BN59" s="1470"/>
      <c r="BO59" s="1470"/>
      <c r="BP59" s="1470"/>
      <c r="BQ59" s="1470"/>
    </row>
    <row r="60" spans="1:69">
      <c r="BB60" s="1470"/>
      <c r="BC60" s="1470"/>
      <c r="BD60" s="1470"/>
      <c r="BE60" s="1470"/>
      <c r="BF60" s="1470"/>
      <c r="BG60" s="1470"/>
      <c r="BH60" s="1470"/>
      <c r="BI60" s="1470"/>
      <c r="BJ60" s="1470"/>
      <c r="BK60" s="1470"/>
      <c r="BL60" s="1470"/>
      <c r="BM60" s="1470"/>
      <c r="BN60" s="1470"/>
      <c r="BO60" s="1470"/>
      <c r="BP60" s="1470"/>
      <c r="BQ60" s="1470"/>
    </row>
    <row r="61" spans="1:69">
      <c r="BB61" s="1470"/>
      <c r="BC61" s="1470"/>
      <c r="BD61" s="1470"/>
      <c r="BE61" s="1470"/>
      <c r="BF61" s="1470"/>
      <c r="BG61" s="1470"/>
      <c r="BH61" s="1470"/>
      <c r="BI61" s="1470"/>
      <c r="BJ61" s="1470"/>
      <c r="BK61" s="1470"/>
      <c r="BL61" s="1470"/>
      <c r="BM61" s="1470"/>
      <c r="BN61" s="1470"/>
      <c r="BO61" s="1470"/>
      <c r="BP61" s="1470"/>
      <c r="BQ61" s="1470"/>
    </row>
    <row r="62" spans="1:69">
      <c r="BB62" s="1470"/>
      <c r="BC62" s="1470"/>
      <c r="BD62" s="1470"/>
      <c r="BE62" s="1470"/>
      <c r="BF62" s="1470"/>
      <c r="BG62" s="1470"/>
      <c r="BH62" s="1470"/>
      <c r="BI62" s="1470"/>
      <c r="BJ62" s="1470"/>
      <c r="BK62" s="1470"/>
      <c r="BL62" s="1470"/>
      <c r="BM62" s="1470"/>
      <c r="BN62" s="1470"/>
      <c r="BO62" s="1470"/>
      <c r="BP62" s="1470"/>
      <c r="BQ62" s="1470"/>
    </row>
    <row r="63" spans="1:69">
      <c r="BB63" s="1470"/>
      <c r="BC63" s="1470"/>
      <c r="BD63" s="1470"/>
      <c r="BE63" s="1470"/>
      <c r="BF63" s="1470"/>
      <c r="BG63" s="1470"/>
      <c r="BH63" s="1470"/>
      <c r="BI63" s="1470"/>
      <c r="BJ63" s="1470"/>
      <c r="BK63" s="1470"/>
      <c r="BL63" s="1470"/>
      <c r="BM63" s="1470"/>
      <c r="BN63" s="1470"/>
      <c r="BO63" s="1470"/>
      <c r="BP63" s="1470"/>
      <c r="BQ63" s="1470"/>
    </row>
    <row r="64" spans="1:69">
      <c r="BB64" s="1470"/>
      <c r="BC64" s="1470"/>
      <c r="BD64" s="1470"/>
      <c r="BE64" s="1470"/>
      <c r="BF64" s="1470"/>
      <c r="BG64" s="1470"/>
      <c r="BH64" s="1470"/>
      <c r="BI64" s="1470"/>
      <c r="BJ64" s="1470"/>
      <c r="BK64" s="1470"/>
      <c r="BL64" s="1470"/>
      <c r="BM64" s="1470"/>
      <c r="BN64" s="1470"/>
      <c r="BO64" s="1470"/>
      <c r="BP64" s="1470"/>
      <c r="BQ64" s="1470"/>
    </row>
    <row r="65" spans="54:69">
      <c r="BB65" s="1470"/>
      <c r="BC65" s="1470"/>
      <c r="BD65" s="1470"/>
      <c r="BE65" s="1470"/>
      <c r="BF65" s="1470"/>
      <c r="BG65" s="1470"/>
      <c r="BH65" s="1470"/>
      <c r="BI65" s="1470"/>
      <c r="BJ65" s="1470"/>
      <c r="BK65" s="1470"/>
      <c r="BL65" s="1470"/>
      <c r="BM65" s="1470"/>
      <c r="BN65" s="1470"/>
      <c r="BO65" s="1470"/>
      <c r="BP65" s="1470"/>
      <c r="BQ65" s="1470"/>
    </row>
    <row r="66" spans="54:69">
      <c r="BB66" s="1470"/>
      <c r="BC66" s="1470"/>
      <c r="BD66" s="1470"/>
      <c r="BE66" s="1470"/>
      <c r="BF66" s="1470"/>
      <c r="BG66" s="1470"/>
      <c r="BH66" s="1470"/>
      <c r="BI66" s="1470"/>
      <c r="BJ66" s="1470"/>
      <c r="BK66" s="1470"/>
      <c r="BL66" s="1470"/>
      <c r="BM66" s="1470"/>
      <c r="BN66" s="1470"/>
      <c r="BO66" s="1470"/>
      <c r="BP66" s="1470"/>
      <c r="BQ66" s="1470"/>
    </row>
    <row r="67" spans="54:69">
      <c r="BB67" s="1470"/>
      <c r="BC67" s="1470"/>
      <c r="BD67" s="1470"/>
      <c r="BE67" s="1470"/>
      <c r="BF67" s="1470"/>
      <c r="BG67" s="1470"/>
      <c r="BH67" s="1470"/>
      <c r="BI67" s="1470"/>
      <c r="BJ67" s="1470"/>
      <c r="BK67" s="1470"/>
      <c r="BL67" s="1470"/>
      <c r="BM67" s="1470"/>
      <c r="BN67" s="1470"/>
      <c r="BO67" s="1470"/>
      <c r="BP67" s="1470"/>
      <c r="BQ67" s="1470"/>
    </row>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70" priority="55" stopIfTrue="1">
      <formula>$AC$10&gt;=0.9</formula>
    </cfRule>
  </conditionalFormatting>
  <conditionalFormatting sqref="D11:F11">
    <cfRule type="expression" dxfId="69" priority="54">
      <formula>AND(AC10&gt;=0.8,AC10&lt;=0.89)</formula>
    </cfRule>
  </conditionalFormatting>
  <conditionalFormatting sqref="D12:F12">
    <cfRule type="expression" dxfId="68" priority="53">
      <formula>AND(AC10&gt;=0.7,AC10&lt;=0.79)</formula>
    </cfRule>
  </conditionalFormatting>
  <conditionalFormatting sqref="D13:F13">
    <cfRule type="expression" dxfId="67" priority="52">
      <formula>AND(AC10&gt;=0,AC10&lt;=0.69)</formula>
    </cfRule>
  </conditionalFormatting>
  <conditionalFormatting sqref="K33:K45 M33:O45 L42">
    <cfRule type="cellIs" dxfId="66" priority="8" stopIfTrue="1" operator="equal">
      <formula>0</formula>
    </cfRule>
  </conditionalFormatting>
  <conditionalFormatting sqref="K18:N45 M39:O39">
    <cfRule type="cellIs" dxfId="65" priority="10" stopIfTrue="1" operator="equal">
      <formula>0</formula>
    </cfRule>
  </conditionalFormatting>
  <conditionalFormatting sqref="K18:O45">
    <cfRule type="cellIs" dxfId="64" priority="9" stopIfTrue="1" operator="equal">
      <formula>1</formula>
    </cfRule>
  </conditionalFormatting>
  <conditionalFormatting sqref="K46:O46">
    <cfRule type="cellIs" dxfId="63" priority="1" stopIfTrue="1" operator="equal">
      <formula>1</formula>
    </cfRule>
    <cfRule type="cellIs" dxfId="62" priority="2" stopIfTrue="1" operator="equal">
      <formula>0</formula>
    </cfRule>
  </conditionalFormatting>
  <conditionalFormatting sqref="L45">
    <cfRule type="cellIs" dxfId="61" priority="7" stopIfTrue="1" operator="equal">
      <formula>0</formula>
    </cfRule>
  </conditionalFormatting>
  <conditionalFormatting sqref="L47">
    <cfRule type="cellIs" dxfId="60" priority="60" stopIfTrue="1" operator="equal">
      <formula>1</formula>
    </cfRule>
    <cfRule type="cellIs" dxfId="59" priority="61" stopIfTrue="1" operator="equal">
      <formula>0</formula>
    </cfRule>
  </conditionalFormatting>
  <conditionalFormatting sqref="L39:O39">
    <cfRule type="cellIs" dxfId="58" priority="6" stopIfTrue="1" operator="equal">
      <formula>0</formula>
    </cfRule>
  </conditionalFormatting>
  <conditionalFormatting sqref="M34:M40">
    <cfRule type="cellIs" dxfId="57" priority="5" stopIfTrue="1" operator="equal">
      <formula>0</formula>
    </cfRule>
  </conditionalFormatting>
  <conditionalFormatting sqref="O18:O45 M25:N26 L42:N42">
    <cfRule type="cellIs" dxfId="56" priority="11" stopIfTrue="1" operator="equal">
      <formula>1</formula>
    </cfRule>
    <cfRule type="cellIs" dxfId="55" priority="12" stopIfTrue="1" operator="equal">
      <formula>0</formula>
    </cfRule>
  </conditionalFormatting>
  <conditionalFormatting sqref="Z18:AD46">
    <cfRule type="cellIs" dxfId="54" priority="3" stopIfTrue="1" operator="equal">
      <formula>1</formula>
    </cfRule>
    <cfRule type="cellIs" dxfId="53" priority="4" stopIfTrue="1" operator="equal">
      <formula>0</formula>
    </cfRule>
  </conditionalFormatting>
  <dataValidations disablePrompts="1" count="5">
    <dataValidation type="whole" allowBlank="1" showInputMessage="1" showErrorMessage="1" error="You can only enter a value between 1 or 0" promptTitle="ENTER 1 or 0" sqref="AV33 L43:L47 M43:N46 L18:O39 K18:K46 O40:O46 L40:N42" xr:uid="{00000000-0002-0000-0800-000000000000}">
      <formula1>0</formula1>
      <formula2>1</formula2>
    </dataValidation>
    <dataValidation operator="equal" allowBlank="1" showInputMessage="1" showErrorMessage="1" sqref="AV20:AV25 Z10:Z14 AW25:AY25 AC10" xr:uid="{00000000-0002-0000-0800-000001000000}"/>
    <dataValidation type="whole" errorStyle="information" operator="greaterThan" showInputMessage="1" showErrorMessage="1" errorTitle="Error - review score" error="Only one score can be given for each subject, please revise." sqref="BK40:BK46 BO32:BO39 P18:P46" xr:uid="{00000000-0002-0000-0800-000002000000}">
      <formula1>1</formula1>
    </dataValidation>
    <dataValidation allowBlank="1" sqref="K17:AD17" xr:uid="{00000000-0002-0000-0800-000003000000}"/>
    <dataValidation type="list" allowBlank="1" showInputMessage="1" showErrorMessage="1" error="You can only enter a value between 1 or 0" promptTitle="ENTER 1 or 0" sqref="Z18:AD46" xr:uid="{48EF5885-CD10-4A12-B114-9E669AA9DBD0}">
      <formula1>"0,1"</formula1>
    </dataValidation>
  </dataValidations>
  <pageMargins left="0.7" right="0.7" top="0.75" bottom="0.75" header="0.3" footer="0.3"/>
  <pageSetup paperSize="9" scale="7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9" tint="0.59999389629810485"/>
  </sheetPr>
  <dimension ref="A1:N119"/>
  <sheetViews>
    <sheetView workbookViewId="0">
      <selection activeCell="L71" sqref="L71"/>
    </sheetView>
  </sheetViews>
  <sheetFormatPr defaultRowHeight="14.4"/>
  <cols>
    <col min="1" max="1" width="15.109375" customWidth="1"/>
    <col min="2" max="2" width="11.44140625" customWidth="1"/>
    <col min="3" max="3" width="13.88671875" bestFit="1" customWidth="1"/>
    <col min="4" max="4" width="13.5546875" bestFit="1" customWidth="1"/>
    <col min="5" max="5" width="13" customWidth="1"/>
    <col min="6" max="6" width="11.44140625" customWidth="1"/>
    <col min="7" max="7" width="10.44140625" customWidth="1"/>
    <col min="8" max="8" width="9.109375" customWidth="1"/>
    <col min="9" max="10" width="9.5546875" bestFit="1" customWidth="1"/>
    <col min="11" max="11" width="9" customWidth="1"/>
    <col min="12" max="12" width="13.5546875" bestFit="1" customWidth="1"/>
    <col min="18" max="18" width="34.5546875" bestFit="1" customWidth="1"/>
    <col min="19" max="19" width="14.88671875" customWidth="1"/>
  </cols>
  <sheetData>
    <row r="1" spans="1:14" ht="15">
      <c r="A1" s="1642" t="s">
        <v>223</v>
      </c>
      <c r="B1" s="1643"/>
      <c r="C1" s="1632"/>
      <c r="D1" s="1632"/>
      <c r="E1" s="1632"/>
      <c r="F1" s="1632"/>
      <c r="G1" s="1632"/>
      <c r="H1" s="1632"/>
      <c r="I1" s="1632"/>
      <c r="J1" s="1632"/>
      <c r="K1" s="1634"/>
    </row>
    <row r="2" spans="1:14" ht="15.6" customHeight="1">
      <c r="A2" s="1651" t="s">
        <v>1</v>
      </c>
      <c r="B2" s="1652"/>
      <c r="C2" s="1644" t="s">
        <v>127</v>
      </c>
      <c r="D2" s="1644" t="s">
        <v>93</v>
      </c>
      <c r="E2" s="1644" t="s">
        <v>4</v>
      </c>
      <c r="F2" s="1647" t="s">
        <v>168</v>
      </c>
      <c r="G2" s="1617" t="s">
        <v>162</v>
      </c>
      <c r="H2" s="1618"/>
      <c r="I2" s="1618"/>
      <c r="J2" s="1618"/>
      <c r="K2" s="1619"/>
    </row>
    <row r="3" spans="1:14">
      <c r="A3" s="1653"/>
      <c r="B3" s="1654"/>
      <c r="C3" s="1645"/>
      <c r="D3" s="1645"/>
      <c r="E3" s="1645"/>
      <c r="F3" s="1648"/>
      <c r="G3" s="1650" t="s">
        <v>163</v>
      </c>
      <c r="H3" s="1650" t="s">
        <v>164</v>
      </c>
      <c r="I3" s="1650" t="s">
        <v>165</v>
      </c>
      <c r="J3" s="1650" t="s">
        <v>166</v>
      </c>
      <c r="K3" s="1650" t="s">
        <v>167</v>
      </c>
    </row>
    <row r="4" spans="1:14" ht="22.35" customHeight="1">
      <c r="A4" s="1655"/>
      <c r="B4" s="1656"/>
      <c r="C4" s="1646"/>
      <c r="D4" s="1646"/>
      <c r="E4" s="1646"/>
      <c r="F4" s="1649"/>
      <c r="G4" s="1650"/>
      <c r="H4" s="1650"/>
      <c r="I4" s="1650"/>
      <c r="J4" s="1650"/>
      <c r="K4" s="1650"/>
    </row>
    <row r="5" spans="1:14">
      <c r="A5" s="1613" t="s">
        <v>218</v>
      </c>
      <c r="B5" s="1614"/>
      <c r="C5" s="34">
        <v>17</v>
      </c>
      <c r="D5" s="34">
        <v>17</v>
      </c>
      <c r="E5" s="34">
        <f t="shared" ref="E5:E8" si="0">+C5-D5</f>
        <v>0</v>
      </c>
      <c r="F5" s="34">
        <v>3</v>
      </c>
      <c r="G5" s="35">
        <v>0</v>
      </c>
      <c r="H5" s="35">
        <v>0</v>
      </c>
      <c r="I5" s="34">
        <v>0</v>
      </c>
      <c r="J5" s="34">
        <v>0</v>
      </c>
      <c r="K5" s="36">
        <v>0</v>
      </c>
    </row>
    <row r="6" spans="1:14">
      <c r="A6" s="1615" t="s">
        <v>679</v>
      </c>
      <c r="B6" s="1616"/>
      <c r="C6" s="34">
        <v>18</v>
      </c>
      <c r="D6" s="34">
        <v>18</v>
      </c>
      <c r="E6" s="34">
        <f t="shared" si="0"/>
        <v>0</v>
      </c>
      <c r="F6" s="34">
        <v>3</v>
      </c>
      <c r="G6" s="34">
        <v>0</v>
      </c>
      <c r="H6" s="35">
        <v>0</v>
      </c>
      <c r="I6" s="34">
        <v>0</v>
      </c>
      <c r="J6" s="34">
        <v>0</v>
      </c>
      <c r="K6" s="36">
        <v>0</v>
      </c>
    </row>
    <row r="7" spans="1:14">
      <c r="A7" s="1615" t="s">
        <v>219</v>
      </c>
      <c r="B7" s="1616"/>
      <c r="C7" s="34">
        <v>64</v>
      </c>
      <c r="D7" s="34">
        <v>64</v>
      </c>
      <c r="E7" s="34">
        <f t="shared" si="0"/>
        <v>0</v>
      </c>
      <c r="F7" s="34">
        <v>3</v>
      </c>
      <c r="G7" s="34">
        <v>0</v>
      </c>
      <c r="H7" s="35">
        <v>0</v>
      </c>
      <c r="I7" s="34">
        <v>0</v>
      </c>
      <c r="J7" s="34">
        <v>0</v>
      </c>
      <c r="K7" s="36">
        <v>0</v>
      </c>
    </row>
    <row r="8" spans="1:14">
      <c r="A8" s="1667" t="s">
        <v>324</v>
      </c>
      <c r="B8" s="1668"/>
      <c r="C8" s="37">
        <v>407</v>
      </c>
      <c r="D8" s="37">
        <v>407</v>
      </c>
      <c r="E8" s="37">
        <f t="shared" si="0"/>
        <v>0</v>
      </c>
      <c r="F8" s="37">
        <v>3</v>
      </c>
      <c r="G8" s="37">
        <v>0</v>
      </c>
      <c r="H8" s="38">
        <v>0</v>
      </c>
      <c r="I8" s="37">
        <v>0</v>
      </c>
      <c r="J8" s="37">
        <v>0</v>
      </c>
      <c r="K8" s="39">
        <v>0</v>
      </c>
    </row>
    <row r="10" spans="1:14" ht="15">
      <c r="A10" s="1631" t="s">
        <v>207</v>
      </c>
      <c r="B10" s="1623"/>
      <c r="C10" s="1632"/>
      <c r="D10" s="1632"/>
      <c r="E10" s="1632"/>
      <c r="F10" s="1632"/>
      <c r="G10" s="1632"/>
      <c r="H10" s="1632"/>
      <c r="I10" s="1632"/>
      <c r="J10" s="1632"/>
      <c r="K10" s="1633"/>
      <c r="L10" s="1634"/>
    </row>
    <row r="11" spans="1:14" ht="14.85" customHeight="1">
      <c r="A11" s="1635" t="s">
        <v>216</v>
      </c>
      <c r="B11" s="1636"/>
      <c r="C11" s="1637"/>
      <c r="D11" s="1638" t="s">
        <v>748</v>
      </c>
      <c r="E11" s="30" t="s">
        <v>725</v>
      </c>
      <c r="F11" s="30"/>
      <c r="G11" s="30"/>
      <c r="H11" s="30"/>
      <c r="I11" s="30"/>
      <c r="J11" s="1630" t="s">
        <v>325</v>
      </c>
      <c r="K11" s="32" t="s">
        <v>162</v>
      </c>
      <c r="L11" s="1620" t="s">
        <v>220</v>
      </c>
    </row>
    <row r="12" spans="1:14" ht="42" customHeight="1">
      <c r="A12" s="1635"/>
      <c r="B12" s="1636"/>
      <c r="C12" s="1637"/>
      <c r="D12" s="1638"/>
      <c r="E12" s="31" t="s">
        <v>172</v>
      </c>
      <c r="F12" s="31" t="s">
        <v>208</v>
      </c>
      <c r="G12" s="31" t="s">
        <v>209</v>
      </c>
      <c r="H12" s="31" t="s">
        <v>210</v>
      </c>
      <c r="I12" s="630" t="s">
        <v>26</v>
      </c>
      <c r="J12" s="1630" t="s">
        <v>212</v>
      </c>
      <c r="K12" s="33" t="s">
        <v>217</v>
      </c>
      <c r="L12" s="1620"/>
      <c r="N12" t="s">
        <v>161</v>
      </c>
    </row>
    <row r="13" spans="1:14">
      <c r="A13" s="1627" t="s">
        <v>885</v>
      </c>
      <c r="B13" s="1628"/>
      <c r="C13" s="1629"/>
      <c r="D13" s="29">
        <v>19</v>
      </c>
      <c r="E13" s="29">
        <v>19</v>
      </c>
      <c r="F13" s="29">
        <v>0</v>
      </c>
      <c r="G13" s="29">
        <v>0</v>
      </c>
      <c r="H13" s="29"/>
      <c r="I13" s="29">
        <f>SUM(E13:F13)</f>
        <v>19</v>
      </c>
      <c r="J13" s="29">
        <f>D13-I13</f>
        <v>0</v>
      </c>
      <c r="K13" s="29">
        <v>0</v>
      </c>
      <c r="L13" s="631">
        <f>SUM(E13:H13)+K13</f>
        <v>19</v>
      </c>
      <c r="M13" s="991"/>
    </row>
    <row r="14" spans="1:14">
      <c r="A14" s="1627" t="s">
        <v>1004</v>
      </c>
      <c r="B14" s="1628"/>
      <c r="C14" s="1629"/>
      <c r="D14" s="28">
        <v>15</v>
      </c>
      <c r="E14" s="28">
        <v>15</v>
      </c>
      <c r="F14" s="28">
        <v>0</v>
      </c>
      <c r="G14" s="28">
        <v>0</v>
      </c>
      <c r="H14" s="28"/>
      <c r="I14" s="29">
        <f t="shared" ref="I14:I15" si="1">SUM(E14:F14)</f>
        <v>15</v>
      </c>
      <c r="J14" s="29">
        <f t="shared" ref="J14:J16" si="2">D14-I14</f>
        <v>0</v>
      </c>
      <c r="K14" s="28">
        <v>0</v>
      </c>
      <c r="L14" s="632">
        <f t="shared" ref="L14:L15" si="3">SUM(E14:H14)+K14</f>
        <v>15</v>
      </c>
      <c r="M14" s="991"/>
    </row>
    <row r="15" spans="1:14">
      <c r="A15" s="1627" t="s">
        <v>1284</v>
      </c>
      <c r="B15" s="1628"/>
      <c r="C15" s="1629"/>
      <c r="D15" s="28">
        <v>47</v>
      </c>
      <c r="E15" s="28">
        <v>47</v>
      </c>
      <c r="F15" s="28">
        <v>0</v>
      </c>
      <c r="G15" s="28">
        <v>0</v>
      </c>
      <c r="H15" s="28"/>
      <c r="I15" s="29">
        <f t="shared" si="1"/>
        <v>47</v>
      </c>
      <c r="J15" s="29">
        <f t="shared" si="2"/>
        <v>0</v>
      </c>
      <c r="K15" s="28">
        <v>0</v>
      </c>
      <c r="L15" s="632">
        <f t="shared" si="3"/>
        <v>47</v>
      </c>
      <c r="M15" s="991"/>
    </row>
    <row r="16" spans="1:14">
      <c r="A16" s="1627" t="s">
        <v>1005</v>
      </c>
      <c r="B16" s="1628"/>
      <c r="C16" s="1629"/>
      <c r="D16" s="28">
        <v>12</v>
      </c>
      <c r="E16" s="28">
        <v>12</v>
      </c>
      <c r="F16" s="28">
        <v>0</v>
      </c>
      <c r="G16" s="28">
        <v>0</v>
      </c>
      <c r="H16" s="28"/>
      <c r="I16" s="29">
        <f t="shared" ref="I16" si="4">SUM(E16:F16)</f>
        <v>12</v>
      </c>
      <c r="J16" s="29">
        <f t="shared" si="2"/>
        <v>0</v>
      </c>
      <c r="K16" s="28">
        <v>0</v>
      </c>
      <c r="L16" s="632">
        <f t="shared" ref="L16" si="5">SUM(E16:H16)+K16</f>
        <v>12</v>
      </c>
      <c r="M16" s="991"/>
    </row>
    <row r="17" spans="1:13">
      <c r="A17" s="1639"/>
      <c r="B17" s="1640"/>
      <c r="C17" s="1641"/>
      <c r="D17" s="28"/>
      <c r="E17" s="28"/>
      <c r="F17" s="28"/>
      <c r="G17" s="28"/>
      <c r="H17" s="28"/>
      <c r="I17" s="29"/>
      <c r="J17" s="29"/>
      <c r="K17" s="28"/>
      <c r="L17" s="632"/>
    </row>
    <row r="18" spans="1:13">
      <c r="A18" s="1627"/>
      <c r="B18" s="1628"/>
      <c r="C18" s="1629"/>
      <c r="D18" s="28"/>
      <c r="E18" s="28"/>
      <c r="F18" s="28"/>
      <c r="G18" s="28"/>
      <c r="H18" s="28"/>
      <c r="I18" s="29"/>
      <c r="J18" s="29"/>
      <c r="K18" s="28"/>
      <c r="L18" s="632"/>
    </row>
    <row r="19" spans="1:13">
      <c r="A19" s="1624" t="s">
        <v>215</v>
      </c>
      <c r="B19" s="1625"/>
      <c r="C19" s="1626"/>
      <c r="D19" s="40">
        <f t="shared" ref="D19:L19" si="6">SUM(D13:D18)</f>
        <v>93</v>
      </c>
      <c r="E19" s="40">
        <f t="shared" si="6"/>
        <v>93</v>
      </c>
      <c r="F19" s="40">
        <f t="shared" si="6"/>
        <v>0</v>
      </c>
      <c r="G19" s="40">
        <f t="shared" si="6"/>
        <v>0</v>
      </c>
      <c r="H19" s="40">
        <f t="shared" si="6"/>
        <v>0</v>
      </c>
      <c r="I19" s="40">
        <f t="shared" si="6"/>
        <v>93</v>
      </c>
      <c r="J19" s="40">
        <f t="shared" si="6"/>
        <v>0</v>
      </c>
      <c r="K19" s="40">
        <f t="shared" si="6"/>
        <v>0</v>
      </c>
      <c r="L19" s="41">
        <f t="shared" si="6"/>
        <v>93</v>
      </c>
      <c r="M19" s="991"/>
    </row>
    <row r="20" spans="1:13">
      <c r="A20" s="876"/>
      <c r="B20" s="876"/>
      <c r="C20" s="876"/>
      <c r="D20" s="876"/>
      <c r="E20" s="876"/>
      <c r="F20" s="876"/>
      <c r="G20" s="876"/>
      <c r="H20" s="876"/>
      <c r="I20" s="876"/>
      <c r="J20" s="876"/>
      <c r="K20" s="876"/>
      <c r="L20" s="876"/>
    </row>
    <row r="21" spans="1:13">
      <c r="A21" s="876"/>
      <c r="B21" s="876"/>
      <c r="C21" s="876"/>
      <c r="D21" s="877"/>
      <c r="E21" s="877"/>
      <c r="F21" s="876"/>
      <c r="G21" s="876"/>
      <c r="H21" s="876"/>
      <c r="I21" s="876"/>
      <c r="J21" s="876"/>
      <c r="K21" s="876"/>
      <c r="L21" s="876"/>
    </row>
    <row r="22" spans="1:13" ht="15">
      <c r="A22" s="1631" t="s">
        <v>221</v>
      </c>
      <c r="B22" s="1623"/>
      <c r="C22" s="1632"/>
      <c r="D22" s="1632"/>
      <c r="E22" s="1632"/>
      <c r="F22" s="1632"/>
      <c r="G22" s="1632"/>
      <c r="H22" s="1632"/>
      <c r="I22" s="1632"/>
      <c r="J22" s="1632"/>
      <c r="K22" s="1633"/>
      <c r="L22" s="1634"/>
    </row>
    <row r="23" spans="1:13">
      <c r="A23" s="1635" t="s">
        <v>216</v>
      </c>
      <c r="B23" s="1636"/>
      <c r="C23" s="1637"/>
      <c r="D23" s="1638" t="s">
        <v>748</v>
      </c>
      <c r="E23" s="30" t="s">
        <v>726</v>
      </c>
      <c r="F23" s="30"/>
      <c r="G23" s="30"/>
      <c r="H23" s="30"/>
      <c r="I23" s="30"/>
      <c r="J23" s="1630" t="s">
        <v>326</v>
      </c>
      <c r="K23" s="32" t="s">
        <v>162</v>
      </c>
      <c r="L23" s="1620" t="s">
        <v>220</v>
      </c>
    </row>
    <row r="24" spans="1:13" ht="42" customHeight="1">
      <c r="A24" s="1635"/>
      <c r="B24" s="1636"/>
      <c r="C24" s="1637"/>
      <c r="D24" s="1638"/>
      <c r="E24" s="31" t="s">
        <v>172</v>
      </c>
      <c r="F24" s="31" t="s">
        <v>208</v>
      </c>
      <c r="G24" s="31" t="s">
        <v>209</v>
      </c>
      <c r="H24" s="31" t="s">
        <v>210</v>
      </c>
      <c r="I24" s="630" t="s">
        <v>26</v>
      </c>
      <c r="J24" s="1630" t="s">
        <v>212</v>
      </c>
      <c r="K24" s="33" t="s">
        <v>217</v>
      </c>
      <c r="L24" s="1620"/>
    </row>
    <row r="25" spans="1:13">
      <c r="A25" s="1627" t="s">
        <v>1299</v>
      </c>
      <c r="B25" s="1628"/>
      <c r="C25" s="1629"/>
      <c r="D25" s="29">
        <v>8</v>
      </c>
      <c r="E25" s="29">
        <v>8</v>
      </c>
      <c r="F25" s="29">
        <v>0</v>
      </c>
      <c r="G25" s="29"/>
      <c r="H25" s="29"/>
      <c r="I25" s="29">
        <f>SUM(E25:F25)</f>
        <v>8</v>
      </c>
      <c r="J25" s="29">
        <f>D25-I25</f>
        <v>0</v>
      </c>
      <c r="K25" s="29">
        <v>0</v>
      </c>
      <c r="L25" s="631">
        <f>SUM(E25:H25)+K25</f>
        <v>8</v>
      </c>
    </row>
    <row r="26" spans="1:13">
      <c r="A26" s="1627" t="s">
        <v>885</v>
      </c>
      <c r="B26" s="1628"/>
      <c r="C26" s="1629"/>
      <c r="D26" s="28">
        <v>14</v>
      </c>
      <c r="E26" s="28">
        <v>14</v>
      </c>
      <c r="F26" s="28">
        <v>0</v>
      </c>
      <c r="G26" s="28"/>
      <c r="H26" s="28"/>
      <c r="I26" s="29">
        <f t="shared" ref="I26:I29" si="7">SUM(E26:F26)</f>
        <v>14</v>
      </c>
      <c r="J26" s="29">
        <f t="shared" ref="J26:J29" si="8">D26-I26</f>
        <v>0</v>
      </c>
      <c r="K26" s="28">
        <v>0</v>
      </c>
      <c r="L26" s="632">
        <f t="shared" ref="L26:L27" si="9">SUM(E26:H26)+K26</f>
        <v>14</v>
      </c>
    </row>
    <row r="27" spans="1:13">
      <c r="A27" s="1627" t="s">
        <v>1004</v>
      </c>
      <c r="B27" s="1628"/>
      <c r="C27" s="1629"/>
      <c r="D27" s="28">
        <v>23</v>
      </c>
      <c r="E27" s="28">
        <v>23</v>
      </c>
      <c r="F27" s="28">
        <v>0</v>
      </c>
      <c r="G27" s="28"/>
      <c r="H27" s="28"/>
      <c r="I27" s="29">
        <f t="shared" si="7"/>
        <v>23</v>
      </c>
      <c r="J27" s="29">
        <f t="shared" si="8"/>
        <v>0</v>
      </c>
      <c r="K27" s="28">
        <v>0</v>
      </c>
      <c r="L27" s="632">
        <f t="shared" si="9"/>
        <v>23</v>
      </c>
    </row>
    <row r="28" spans="1:13">
      <c r="A28" s="1627" t="s">
        <v>213</v>
      </c>
      <c r="B28" s="1628"/>
      <c r="C28" s="1629"/>
      <c r="D28" s="28">
        <v>28</v>
      </c>
      <c r="E28" s="28">
        <v>28</v>
      </c>
      <c r="F28" s="28">
        <v>0</v>
      </c>
      <c r="G28" s="28"/>
      <c r="H28" s="28"/>
      <c r="I28" s="29">
        <f t="shared" si="7"/>
        <v>28</v>
      </c>
      <c r="J28" s="29">
        <f t="shared" si="8"/>
        <v>0</v>
      </c>
      <c r="K28" s="28">
        <v>0</v>
      </c>
      <c r="L28" s="632">
        <f t="shared" ref="L28:L29" si="10">SUM(E28:H28)+K28</f>
        <v>28</v>
      </c>
    </row>
    <row r="29" spans="1:13">
      <c r="A29" s="1627" t="s">
        <v>214</v>
      </c>
      <c r="B29" s="1628"/>
      <c r="C29" s="1629"/>
      <c r="D29" s="28">
        <v>22</v>
      </c>
      <c r="E29" s="28">
        <v>22</v>
      </c>
      <c r="F29" s="28">
        <v>0</v>
      </c>
      <c r="G29" s="28"/>
      <c r="H29" s="28"/>
      <c r="I29" s="29">
        <f t="shared" si="7"/>
        <v>22</v>
      </c>
      <c r="J29" s="29">
        <f t="shared" si="8"/>
        <v>0</v>
      </c>
      <c r="K29" s="28">
        <v>0</v>
      </c>
      <c r="L29" s="632">
        <f t="shared" si="10"/>
        <v>22</v>
      </c>
    </row>
    <row r="30" spans="1:13">
      <c r="A30" s="1624" t="s">
        <v>215</v>
      </c>
      <c r="B30" s="1625"/>
      <c r="C30" s="1626"/>
      <c r="D30" s="40">
        <f t="shared" ref="D30:L30" si="11">SUM(D25:D29)</f>
        <v>95</v>
      </c>
      <c r="E30" s="40">
        <f t="shared" si="11"/>
        <v>95</v>
      </c>
      <c r="F30" s="40">
        <f t="shared" si="11"/>
        <v>0</v>
      </c>
      <c r="G30" s="40">
        <f t="shared" si="11"/>
        <v>0</v>
      </c>
      <c r="H30" s="40">
        <f t="shared" si="11"/>
        <v>0</v>
      </c>
      <c r="I30" s="40">
        <f t="shared" si="11"/>
        <v>95</v>
      </c>
      <c r="J30" s="40">
        <f t="shared" si="11"/>
        <v>0</v>
      </c>
      <c r="K30" s="40">
        <f t="shared" si="11"/>
        <v>0</v>
      </c>
      <c r="L30" s="41">
        <f t="shared" si="11"/>
        <v>95</v>
      </c>
      <c r="M30" s="1003"/>
    </row>
    <row r="32" spans="1:13" ht="15">
      <c r="A32" s="1621" t="s">
        <v>317</v>
      </c>
      <c r="B32" s="1622"/>
      <c r="C32" s="1622"/>
      <c r="D32" s="1622"/>
      <c r="E32" s="1622"/>
      <c r="F32" s="1622"/>
      <c r="G32" s="1622"/>
      <c r="H32" s="1622"/>
      <c r="I32" s="1622"/>
      <c r="J32" s="1623"/>
      <c r="K32" s="59"/>
      <c r="L32" s="60"/>
    </row>
    <row r="33" spans="1:13" ht="14.85" customHeight="1">
      <c r="A33" s="1635" t="s">
        <v>216</v>
      </c>
      <c r="B33" s="1636"/>
      <c r="C33" s="1637"/>
      <c r="D33" s="1663" t="s">
        <v>749</v>
      </c>
      <c r="E33" s="1663" t="s">
        <v>318</v>
      </c>
      <c r="F33" s="1663" t="s">
        <v>319</v>
      </c>
      <c r="G33" s="1663" t="s">
        <v>327</v>
      </c>
      <c r="H33" s="1663" t="s">
        <v>328</v>
      </c>
      <c r="I33" s="1663" t="s">
        <v>329</v>
      </c>
      <c r="J33" s="1669" t="s">
        <v>330</v>
      </c>
      <c r="K33" s="1670"/>
      <c r="L33" s="1671"/>
    </row>
    <row r="34" spans="1:13" ht="42" customHeight="1">
      <c r="A34" s="1635"/>
      <c r="B34" s="1636"/>
      <c r="C34" s="1637"/>
      <c r="D34" s="1663"/>
      <c r="E34" s="1663" t="s">
        <v>172</v>
      </c>
      <c r="F34" s="1663" t="s">
        <v>208</v>
      </c>
      <c r="G34" s="1663" t="s">
        <v>209</v>
      </c>
      <c r="H34" s="1663" t="s">
        <v>210</v>
      </c>
      <c r="I34" s="1663" t="s">
        <v>211</v>
      </c>
      <c r="J34" s="1672"/>
      <c r="K34" s="1673"/>
      <c r="L34" s="1674"/>
    </row>
    <row r="35" spans="1:13" ht="14.85" customHeight="1">
      <c r="A35" s="1627" t="s">
        <v>1299</v>
      </c>
      <c r="B35" s="1628"/>
      <c r="C35" s="1629"/>
      <c r="D35" s="29">
        <v>8</v>
      </c>
      <c r="E35" s="29">
        <f>+D35</f>
        <v>8</v>
      </c>
      <c r="F35" s="29">
        <v>8</v>
      </c>
      <c r="G35" s="29">
        <f>E35-F35</f>
        <v>0</v>
      </c>
      <c r="H35" s="29">
        <v>8</v>
      </c>
      <c r="I35" s="29">
        <f>+E35-H35</f>
        <v>0</v>
      </c>
      <c r="J35" s="1657">
        <v>46270</v>
      </c>
      <c r="K35" s="1658"/>
      <c r="L35" s="1659"/>
    </row>
    <row r="36" spans="1:13">
      <c r="A36" s="1627" t="s">
        <v>885</v>
      </c>
      <c r="B36" s="1628"/>
      <c r="C36" s="1629"/>
      <c r="D36" s="28">
        <v>14</v>
      </c>
      <c r="E36" s="29">
        <f t="shared" ref="E36:E39" si="12">+D36</f>
        <v>14</v>
      </c>
      <c r="F36" s="28">
        <v>14</v>
      </c>
      <c r="G36" s="29">
        <f t="shared" ref="G36:G39" si="13">E36-F36</f>
        <v>0</v>
      </c>
      <c r="H36" s="28">
        <v>14</v>
      </c>
      <c r="I36" s="29">
        <f t="shared" ref="I36:I39" si="14">+E36-H36</f>
        <v>0</v>
      </c>
      <c r="J36" s="1660">
        <v>46228</v>
      </c>
      <c r="K36" s="1661"/>
      <c r="L36" s="1662"/>
    </row>
    <row r="37" spans="1:13">
      <c r="A37" s="1627" t="s">
        <v>1004</v>
      </c>
      <c r="B37" s="1628"/>
      <c r="C37" s="1629"/>
      <c r="D37" s="28">
        <v>23</v>
      </c>
      <c r="E37" s="29">
        <f>+D37</f>
        <v>23</v>
      </c>
      <c r="F37" s="28">
        <v>23</v>
      </c>
      <c r="G37" s="29">
        <v>0</v>
      </c>
      <c r="H37" s="28">
        <v>23</v>
      </c>
      <c r="I37" s="29">
        <f t="shared" si="14"/>
        <v>0</v>
      </c>
      <c r="J37" s="1660">
        <v>46270</v>
      </c>
      <c r="K37" s="1661"/>
      <c r="L37" s="1662"/>
    </row>
    <row r="38" spans="1:13">
      <c r="A38" s="1627" t="s">
        <v>213</v>
      </c>
      <c r="B38" s="1628"/>
      <c r="C38" s="1629"/>
      <c r="D38" s="28">
        <v>28</v>
      </c>
      <c r="E38" s="29">
        <f t="shared" si="12"/>
        <v>28</v>
      </c>
      <c r="F38" s="28">
        <v>28</v>
      </c>
      <c r="G38" s="29">
        <f t="shared" si="13"/>
        <v>0</v>
      </c>
      <c r="H38" s="28">
        <v>28</v>
      </c>
      <c r="I38" s="29">
        <f t="shared" si="14"/>
        <v>0</v>
      </c>
      <c r="J38" s="1660">
        <v>46274</v>
      </c>
      <c r="K38" s="1661"/>
      <c r="L38" s="1662"/>
    </row>
    <row r="39" spans="1:13">
      <c r="A39" s="1627" t="s">
        <v>214</v>
      </c>
      <c r="B39" s="1628"/>
      <c r="C39" s="1629"/>
      <c r="D39" s="28">
        <v>22</v>
      </c>
      <c r="E39" s="29">
        <f t="shared" si="12"/>
        <v>22</v>
      </c>
      <c r="F39" s="28">
        <v>22</v>
      </c>
      <c r="G39" s="29">
        <f t="shared" si="13"/>
        <v>0</v>
      </c>
      <c r="H39" s="28">
        <v>22</v>
      </c>
      <c r="I39" s="29">
        <f t="shared" si="14"/>
        <v>0</v>
      </c>
      <c r="J39" s="1660">
        <v>46233</v>
      </c>
      <c r="K39" s="1661"/>
      <c r="L39" s="1662"/>
    </row>
    <row r="40" spans="1:13">
      <c r="A40" s="1624" t="s">
        <v>215</v>
      </c>
      <c r="B40" s="1625"/>
      <c r="C40" s="1626"/>
      <c r="D40" s="40">
        <f>SUM(D35:D39)</f>
        <v>95</v>
      </c>
      <c r="E40" s="40">
        <f t="shared" ref="E40" si="15">SUM(E35:E39)</f>
        <v>95</v>
      </c>
      <c r="F40" s="40">
        <f t="shared" ref="F40" si="16">SUM(F35:F39)</f>
        <v>95</v>
      </c>
      <c r="G40" s="40">
        <f t="shared" ref="G40" si="17">SUM(G35:G39)</f>
        <v>0</v>
      </c>
      <c r="H40" s="40">
        <f t="shared" ref="H40" si="18">SUM(H35:H39)</f>
        <v>95</v>
      </c>
      <c r="I40" s="40">
        <f t="shared" ref="I40" si="19">SUM(I35:I39)</f>
        <v>0</v>
      </c>
      <c r="J40" s="1664">
        <f>MAX(J35:J39)</f>
        <v>46274</v>
      </c>
      <c r="K40" s="1665"/>
      <c r="L40" s="1666"/>
    </row>
    <row r="42" spans="1:13" ht="50.1" customHeight="1">
      <c r="A42" s="1617" t="s">
        <v>746</v>
      </c>
      <c r="B42" s="1618"/>
      <c r="C42" s="1618"/>
      <c r="D42" s="1618"/>
      <c r="E42" s="1618"/>
      <c r="F42" s="1618"/>
      <c r="G42" s="1618"/>
      <c r="I42" s="44" t="s">
        <v>306</v>
      </c>
      <c r="J42" s="45">
        <f>AVERAGE(E44:E118)</f>
        <v>0.88775862068965505</v>
      </c>
      <c r="L42" s="58" t="s">
        <v>315</v>
      </c>
      <c r="M42" s="49">
        <f>AVERAGE(G44:G118)</f>
        <v>1</v>
      </c>
    </row>
    <row r="43" spans="1:13" s="42" customFormat="1" ht="42" customHeight="1">
      <c r="A43" s="25" t="s">
        <v>299</v>
      </c>
      <c r="B43" s="25" t="s">
        <v>303</v>
      </c>
      <c r="C43" s="25" t="s">
        <v>300</v>
      </c>
      <c r="D43" s="25" t="s">
        <v>302</v>
      </c>
      <c r="E43" s="25" t="s">
        <v>39</v>
      </c>
      <c r="F43" s="25" t="s">
        <v>301</v>
      </c>
      <c r="G43" s="25" t="s">
        <v>305</v>
      </c>
      <c r="H43"/>
      <c r="I43" s="44" t="s">
        <v>307</v>
      </c>
      <c r="J43" s="46">
        <f>Quality!AC10</f>
        <v>0.88775862068965494</v>
      </c>
      <c r="K43"/>
      <c r="L43" s="58" t="s">
        <v>316</v>
      </c>
      <c r="M43" s="49">
        <f>AVERAGE(D44:D118)</f>
        <v>0</v>
      </c>
    </row>
    <row r="44" spans="1:13" s="19" customFormat="1">
      <c r="A44" s="777" t="s">
        <v>224</v>
      </c>
      <c r="B44" s="778">
        <v>46118</v>
      </c>
      <c r="C44" s="779">
        <v>46118</v>
      </c>
      <c r="D44" s="775">
        <v>0</v>
      </c>
      <c r="E44" s="845">
        <v>0.88775862068965494</v>
      </c>
      <c r="F44" s="779">
        <f t="shared" ref="F44" si="20">C44+1</f>
        <v>46119</v>
      </c>
      <c r="G44" s="776">
        <f t="shared" ref="G44" si="21">F44-C44</f>
        <v>1</v>
      </c>
    </row>
    <row r="45" spans="1:13" s="19" customFormat="1">
      <c r="A45" s="777" t="s">
        <v>225</v>
      </c>
      <c r="B45" s="778">
        <v>46125</v>
      </c>
      <c r="C45" s="779">
        <f t="shared" ref="C45:C50" si="22">B45</f>
        <v>46125</v>
      </c>
      <c r="D45" s="775">
        <v>0</v>
      </c>
      <c r="E45" s="845">
        <v>0.88775862068965494</v>
      </c>
      <c r="F45" s="779">
        <f t="shared" ref="F45" si="23">C45+1</f>
        <v>46126</v>
      </c>
      <c r="G45" s="776">
        <f t="shared" ref="G45" si="24">F45-C45</f>
        <v>1</v>
      </c>
    </row>
    <row r="46" spans="1:13">
      <c r="A46" s="777" t="s">
        <v>226</v>
      </c>
      <c r="B46" s="778">
        <v>46132</v>
      </c>
      <c r="C46" s="779">
        <f t="shared" si="22"/>
        <v>46132</v>
      </c>
      <c r="D46" s="775">
        <v>0</v>
      </c>
      <c r="E46" s="845">
        <v>0.88775862068965494</v>
      </c>
      <c r="F46" s="779">
        <f t="shared" ref="F46" si="25">C46+1</f>
        <v>46133</v>
      </c>
      <c r="G46" s="776">
        <f t="shared" ref="G46" si="26">F46-C46</f>
        <v>1</v>
      </c>
    </row>
    <row r="47" spans="1:13">
      <c r="A47" s="777" t="s">
        <v>227</v>
      </c>
      <c r="B47" s="778">
        <v>46139</v>
      </c>
      <c r="C47" s="779">
        <f t="shared" si="22"/>
        <v>46139</v>
      </c>
      <c r="D47" s="775">
        <v>0</v>
      </c>
      <c r="E47" s="845">
        <v>0.88775862068965494</v>
      </c>
      <c r="F47" s="779">
        <f t="shared" ref="F47:F48" si="27">C47+1</f>
        <v>46140</v>
      </c>
      <c r="G47" s="776">
        <f t="shared" ref="G47:G48" si="28">F47-C47</f>
        <v>1</v>
      </c>
    </row>
    <row r="48" spans="1:13">
      <c r="A48" s="777" t="s">
        <v>228</v>
      </c>
      <c r="B48" s="778">
        <v>46146</v>
      </c>
      <c r="C48" s="779">
        <f t="shared" si="22"/>
        <v>46146</v>
      </c>
      <c r="D48" s="775">
        <v>0</v>
      </c>
      <c r="E48" s="845">
        <v>0.88775862068965494</v>
      </c>
      <c r="F48" s="779">
        <f t="shared" si="27"/>
        <v>46147</v>
      </c>
      <c r="G48" s="776">
        <f t="shared" si="28"/>
        <v>1</v>
      </c>
    </row>
    <row r="49" spans="1:7">
      <c r="A49" s="777" t="s">
        <v>229</v>
      </c>
      <c r="B49" s="778">
        <v>46153</v>
      </c>
      <c r="C49" s="779">
        <f t="shared" si="22"/>
        <v>46153</v>
      </c>
      <c r="D49" s="775">
        <v>0</v>
      </c>
      <c r="E49" s="845">
        <v>0.88775862068965494</v>
      </c>
      <c r="F49" s="779">
        <f t="shared" ref="F49" si="29">C49+1</f>
        <v>46154</v>
      </c>
      <c r="G49" s="776">
        <f t="shared" ref="G49" si="30">F49-C49</f>
        <v>1</v>
      </c>
    </row>
    <row r="50" spans="1:7">
      <c r="A50" s="777" t="s">
        <v>230</v>
      </c>
      <c r="B50" s="778">
        <v>46160</v>
      </c>
      <c r="C50" s="779">
        <f t="shared" si="22"/>
        <v>46160</v>
      </c>
      <c r="D50" s="775">
        <v>0</v>
      </c>
      <c r="E50" s="845">
        <v>0.88775862068965494</v>
      </c>
      <c r="F50" s="779">
        <f t="shared" ref="F50" si="31">C50+1</f>
        <v>46161</v>
      </c>
      <c r="G50" s="776">
        <f t="shared" ref="G50" si="32">F50-C50</f>
        <v>1</v>
      </c>
    </row>
    <row r="51" spans="1:7">
      <c r="A51" s="777" t="s">
        <v>231</v>
      </c>
      <c r="B51" s="778">
        <v>46166</v>
      </c>
      <c r="C51" s="779">
        <f t="shared" ref="C51" si="33">B51</f>
        <v>46166</v>
      </c>
      <c r="D51" s="775">
        <v>0</v>
      </c>
      <c r="E51" s="845">
        <v>0.88775862068965494</v>
      </c>
      <c r="F51" s="779">
        <f t="shared" ref="F51:F53" si="34">C51+1</f>
        <v>46167</v>
      </c>
      <c r="G51" s="776">
        <f t="shared" ref="G51:G53" si="35">F51-C51</f>
        <v>1</v>
      </c>
    </row>
    <row r="52" spans="1:7">
      <c r="A52" s="777" t="s">
        <v>232</v>
      </c>
      <c r="B52" s="778">
        <v>46174</v>
      </c>
      <c r="C52" s="779">
        <f>B52</f>
        <v>46174</v>
      </c>
      <c r="D52" s="775">
        <v>0</v>
      </c>
      <c r="E52" s="845">
        <v>0.88775862068965494</v>
      </c>
      <c r="F52" s="779">
        <f t="shared" si="34"/>
        <v>46175</v>
      </c>
      <c r="G52" s="776">
        <f t="shared" si="35"/>
        <v>1</v>
      </c>
    </row>
    <row r="53" spans="1:7">
      <c r="A53" s="777" t="s">
        <v>233</v>
      </c>
      <c r="B53" s="778">
        <v>46181</v>
      </c>
      <c r="C53" s="779">
        <f t="shared" ref="C53" si="36">B53</f>
        <v>46181</v>
      </c>
      <c r="D53" s="775">
        <v>0</v>
      </c>
      <c r="E53" s="845">
        <v>0.88775862068965494</v>
      </c>
      <c r="F53" s="779">
        <f t="shared" si="34"/>
        <v>46182</v>
      </c>
      <c r="G53" s="776">
        <f t="shared" si="35"/>
        <v>1</v>
      </c>
    </row>
    <row r="54" spans="1:7">
      <c r="A54" s="777" t="s">
        <v>234</v>
      </c>
      <c r="B54" s="778">
        <v>46188</v>
      </c>
      <c r="C54" s="779">
        <f t="shared" ref="C54" si="37">B54</f>
        <v>46188</v>
      </c>
      <c r="D54" s="775">
        <v>0</v>
      </c>
      <c r="E54" s="845">
        <v>0.88775862068965494</v>
      </c>
      <c r="F54" s="779">
        <f t="shared" ref="F54" si="38">C54+1</f>
        <v>46189</v>
      </c>
      <c r="G54" s="776">
        <f t="shared" ref="G54" si="39">F54-C54</f>
        <v>1</v>
      </c>
    </row>
    <row r="55" spans="1:7">
      <c r="A55" s="50" t="s">
        <v>235</v>
      </c>
      <c r="B55" s="778">
        <v>46195</v>
      </c>
      <c r="C55" s="779">
        <f t="shared" ref="C55" si="40">B55</f>
        <v>46195</v>
      </c>
      <c r="D55" s="775">
        <v>0</v>
      </c>
      <c r="E55" s="845">
        <v>0.88775862068965494</v>
      </c>
      <c r="F55" s="779">
        <f t="shared" ref="F55" si="41">C55+1</f>
        <v>46196</v>
      </c>
      <c r="G55" s="776">
        <f t="shared" ref="G55" si="42">F55-C55</f>
        <v>1</v>
      </c>
    </row>
    <row r="56" spans="1:7">
      <c r="A56" s="50" t="s">
        <v>236</v>
      </c>
      <c r="B56" s="778">
        <v>46202</v>
      </c>
      <c r="C56" s="779">
        <f t="shared" ref="C56" si="43">B56</f>
        <v>46202</v>
      </c>
      <c r="D56" s="775">
        <v>0</v>
      </c>
      <c r="E56" s="845">
        <v>0.88775862068965494</v>
      </c>
      <c r="F56" s="779">
        <f t="shared" ref="F56" si="44">C56+1</f>
        <v>46203</v>
      </c>
      <c r="G56" s="776">
        <f t="shared" ref="G56" si="45">F56-C56</f>
        <v>1</v>
      </c>
    </row>
    <row r="57" spans="1:7">
      <c r="A57" s="50" t="s">
        <v>237</v>
      </c>
      <c r="B57" s="778">
        <v>46209</v>
      </c>
      <c r="C57" s="779">
        <f t="shared" ref="C57" si="46">B57</f>
        <v>46209</v>
      </c>
      <c r="D57" s="775">
        <v>0</v>
      </c>
      <c r="E57" s="845">
        <v>0.88775862068965494</v>
      </c>
      <c r="F57" s="779">
        <f t="shared" ref="F57" si="47">C57+1</f>
        <v>46210</v>
      </c>
      <c r="G57" s="776">
        <f t="shared" ref="G57" si="48">F57-C57</f>
        <v>1</v>
      </c>
    </row>
    <row r="58" spans="1:7">
      <c r="A58" s="50" t="s">
        <v>238</v>
      </c>
      <c r="B58" s="778">
        <v>46216</v>
      </c>
      <c r="C58" s="779">
        <f t="shared" ref="C58" si="49">B58</f>
        <v>46216</v>
      </c>
      <c r="D58" s="775">
        <v>0</v>
      </c>
      <c r="E58" s="845">
        <v>0.88775862068965494</v>
      </c>
      <c r="F58" s="779">
        <f t="shared" ref="F58" si="50">C58+1</f>
        <v>46217</v>
      </c>
      <c r="G58" s="776">
        <f t="shared" ref="G58" si="51">F58-C58</f>
        <v>1</v>
      </c>
    </row>
    <row r="59" spans="1:7">
      <c r="A59" s="50" t="s">
        <v>239</v>
      </c>
      <c r="B59" s="778">
        <v>46223</v>
      </c>
      <c r="C59" s="779">
        <f t="shared" ref="C59" si="52">B59</f>
        <v>46223</v>
      </c>
      <c r="D59" s="775">
        <v>0</v>
      </c>
      <c r="E59" s="845">
        <v>0.88775862068965494</v>
      </c>
      <c r="F59" s="779">
        <f t="shared" ref="F59" si="53">C59+1</f>
        <v>46224</v>
      </c>
      <c r="G59" s="776">
        <f t="shared" ref="G59" si="54">F59-C59</f>
        <v>1</v>
      </c>
    </row>
    <row r="60" spans="1:7">
      <c r="A60" s="50" t="s">
        <v>240</v>
      </c>
      <c r="B60" s="778">
        <v>46230</v>
      </c>
      <c r="C60" s="779">
        <f t="shared" ref="C60" si="55">B60</f>
        <v>46230</v>
      </c>
      <c r="D60" s="775">
        <v>0</v>
      </c>
      <c r="E60" s="845">
        <v>0.88775862068965494</v>
      </c>
      <c r="F60" s="779">
        <f t="shared" ref="F60" si="56">C60+1</f>
        <v>46231</v>
      </c>
      <c r="G60" s="776">
        <f t="shared" ref="G60" si="57">F60-C60</f>
        <v>1</v>
      </c>
    </row>
    <row r="61" spans="1:7">
      <c r="A61" s="50" t="s">
        <v>241</v>
      </c>
      <c r="B61" s="778">
        <v>46237</v>
      </c>
      <c r="C61" s="779">
        <f t="shared" ref="C61" si="58">B61</f>
        <v>46237</v>
      </c>
      <c r="D61" s="775">
        <v>0</v>
      </c>
      <c r="E61" s="845">
        <v>0.88775862068965494</v>
      </c>
      <c r="F61" s="779">
        <f t="shared" ref="F61" si="59">C61+1</f>
        <v>46238</v>
      </c>
      <c r="G61" s="776">
        <f t="shared" ref="G61" si="60">F61-C61</f>
        <v>1</v>
      </c>
    </row>
    <row r="62" spans="1:7">
      <c r="A62" s="50" t="s">
        <v>242</v>
      </c>
      <c r="B62" s="778">
        <v>46244</v>
      </c>
      <c r="C62" s="779">
        <f t="shared" ref="C62" si="61">B62</f>
        <v>46244</v>
      </c>
      <c r="D62" s="775">
        <v>0</v>
      </c>
      <c r="E62" s="845">
        <v>0.88775862068965494</v>
      </c>
      <c r="F62" s="779">
        <f t="shared" ref="F62" si="62">C62+1</f>
        <v>46245</v>
      </c>
      <c r="G62" s="776">
        <f t="shared" ref="G62" si="63">F62-C62</f>
        <v>1</v>
      </c>
    </row>
    <row r="63" spans="1:7">
      <c r="A63" s="50" t="s">
        <v>243</v>
      </c>
      <c r="B63" s="778">
        <v>46251</v>
      </c>
      <c r="C63" s="779">
        <f t="shared" ref="C63" si="64">B63</f>
        <v>46251</v>
      </c>
      <c r="D63" s="775">
        <v>0</v>
      </c>
      <c r="E63" s="845">
        <v>0.88775862068965494</v>
      </c>
      <c r="F63" s="779">
        <f t="shared" ref="F63" si="65">C63+1</f>
        <v>46252</v>
      </c>
      <c r="G63" s="776">
        <f t="shared" ref="G63" si="66">F63-C63</f>
        <v>1</v>
      </c>
    </row>
    <row r="64" spans="1:7">
      <c r="A64" s="50" t="s">
        <v>244</v>
      </c>
      <c r="B64" s="778">
        <v>46258</v>
      </c>
      <c r="C64" s="779">
        <f t="shared" ref="C64" si="67">B64</f>
        <v>46258</v>
      </c>
      <c r="D64" s="775">
        <v>0</v>
      </c>
      <c r="E64" s="845">
        <v>0.88775862068965494</v>
      </c>
      <c r="F64" s="779">
        <f t="shared" ref="F64" si="68">C64+1</f>
        <v>46259</v>
      </c>
      <c r="G64" s="776">
        <f t="shared" ref="G64" si="69">F64-C64</f>
        <v>1</v>
      </c>
    </row>
    <row r="65" spans="1:7">
      <c r="A65" s="50" t="s">
        <v>245</v>
      </c>
      <c r="B65" s="778">
        <v>46265</v>
      </c>
      <c r="C65" s="779">
        <f t="shared" ref="C65" si="70">B65</f>
        <v>46265</v>
      </c>
      <c r="D65" s="775">
        <v>0</v>
      </c>
      <c r="E65" s="845">
        <v>0.88775862068965494</v>
      </c>
      <c r="F65" s="779">
        <f t="shared" ref="F65" si="71">C65+1</f>
        <v>46266</v>
      </c>
      <c r="G65" s="776">
        <f t="shared" ref="G65" si="72">F65-C65</f>
        <v>1</v>
      </c>
    </row>
    <row r="66" spans="1:7">
      <c r="A66" s="50" t="s">
        <v>246</v>
      </c>
      <c r="B66" s="778">
        <v>46272</v>
      </c>
      <c r="C66" s="779">
        <f t="shared" ref="C66" si="73">B66</f>
        <v>46272</v>
      </c>
      <c r="D66" s="775">
        <v>0</v>
      </c>
      <c r="E66" s="845">
        <f t="shared" ref="E66:E71" si="74">E65</f>
        <v>0.88775862068965494</v>
      </c>
      <c r="F66" s="779">
        <f t="shared" ref="F66" si="75">C66+1</f>
        <v>46273</v>
      </c>
      <c r="G66" s="776">
        <f t="shared" ref="G66" si="76">F66-C66</f>
        <v>1</v>
      </c>
    </row>
    <row r="67" spans="1:7">
      <c r="A67" s="50" t="s">
        <v>247</v>
      </c>
      <c r="B67" s="778">
        <v>46279</v>
      </c>
      <c r="C67" s="779">
        <f t="shared" ref="C67" si="77">B67</f>
        <v>46279</v>
      </c>
      <c r="D67" s="775">
        <v>0</v>
      </c>
      <c r="E67" s="845">
        <f t="shared" si="74"/>
        <v>0.88775862068965494</v>
      </c>
      <c r="F67" s="779">
        <f t="shared" ref="F67" si="78">C67+1</f>
        <v>46280</v>
      </c>
      <c r="G67" s="776">
        <f t="shared" ref="G67" si="79">F67-C67</f>
        <v>1</v>
      </c>
    </row>
    <row r="68" spans="1:7">
      <c r="A68" s="50" t="s">
        <v>248</v>
      </c>
      <c r="B68" s="778">
        <v>46286</v>
      </c>
      <c r="C68" s="779">
        <f t="shared" ref="C68" si="80">B68</f>
        <v>46286</v>
      </c>
      <c r="D68" s="775">
        <v>0</v>
      </c>
      <c r="E68" s="845">
        <f t="shared" si="74"/>
        <v>0.88775862068965494</v>
      </c>
      <c r="F68" s="779">
        <f t="shared" ref="F68" si="81">C68+1</f>
        <v>46287</v>
      </c>
      <c r="G68" s="776">
        <f t="shared" ref="G68" si="82">F68-C68</f>
        <v>1</v>
      </c>
    </row>
    <row r="69" spans="1:7">
      <c r="A69" s="50" t="s">
        <v>249</v>
      </c>
      <c r="B69" s="778">
        <v>46293</v>
      </c>
      <c r="C69" s="779">
        <f t="shared" ref="C69" si="83">B69</f>
        <v>46293</v>
      </c>
      <c r="D69" s="775">
        <v>0</v>
      </c>
      <c r="E69" s="845">
        <f t="shared" si="74"/>
        <v>0.88775862068965494</v>
      </c>
      <c r="F69" s="779">
        <f t="shared" ref="F69" si="84">C69+1</f>
        <v>46294</v>
      </c>
      <c r="G69" s="776">
        <f t="shared" ref="G69" si="85">F69-C69</f>
        <v>1</v>
      </c>
    </row>
    <row r="70" spans="1:7">
      <c r="A70" s="50" t="s">
        <v>250</v>
      </c>
      <c r="B70" s="778">
        <v>46300</v>
      </c>
      <c r="C70" s="779">
        <f t="shared" ref="C70" si="86">B70</f>
        <v>46300</v>
      </c>
      <c r="D70" s="775">
        <v>0</v>
      </c>
      <c r="E70" s="845">
        <f t="shared" si="74"/>
        <v>0.88775862068965494</v>
      </c>
      <c r="F70" s="779">
        <f t="shared" ref="F70" si="87">C70+1</f>
        <v>46301</v>
      </c>
      <c r="G70" s="776">
        <f t="shared" ref="G70" si="88">F70-C70</f>
        <v>1</v>
      </c>
    </row>
    <row r="71" spans="1:7">
      <c r="A71" s="50" t="s">
        <v>251</v>
      </c>
      <c r="B71" s="778">
        <v>46307</v>
      </c>
      <c r="C71" s="779">
        <f t="shared" ref="C71" si="89">B71</f>
        <v>46307</v>
      </c>
      <c r="D71" s="775">
        <v>0</v>
      </c>
      <c r="E71" s="845">
        <f t="shared" si="74"/>
        <v>0.88775862068965494</v>
      </c>
      <c r="F71" s="779">
        <f t="shared" ref="F71" si="90">C71+1</f>
        <v>46308</v>
      </c>
      <c r="G71" s="776">
        <f t="shared" ref="G71" si="91">F71-C71</f>
        <v>1</v>
      </c>
    </row>
    <row r="72" spans="1:7">
      <c r="A72" s="50" t="s">
        <v>252</v>
      </c>
      <c r="B72" s="778"/>
      <c r="C72" s="779"/>
      <c r="D72" s="775"/>
      <c r="E72" s="845"/>
      <c r="F72" s="779"/>
      <c r="G72" s="776"/>
    </row>
    <row r="73" spans="1:7">
      <c r="A73" s="50" t="s">
        <v>253</v>
      </c>
      <c r="B73" s="778"/>
      <c r="C73" s="779"/>
      <c r="D73" s="775"/>
      <c r="E73" s="845"/>
      <c r="F73" s="779"/>
      <c r="G73" s="776"/>
    </row>
    <row r="74" spans="1:7">
      <c r="A74" s="50" t="s">
        <v>254</v>
      </c>
      <c r="B74" s="778"/>
      <c r="C74" s="779"/>
      <c r="D74" s="775"/>
      <c r="E74" s="845"/>
      <c r="F74" s="779"/>
      <c r="G74" s="776"/>
    </row>
    <row r="75" spans="1:7">
      <c r="A75" s="50" t="s">
        <v>255</v>
      </c>
      <c r="B75" s="778"/>
      <c r="C75" s="779"/>
      <c r="D75" s="775"/>
      <c r="E75" s="845"/>
      <c r="F75" s="779"/>
      <c r="G75" s="776"/>
    </row>
    <row r="76" spans="1:7">
      <c r="A76" s="50" t="s">
        <v>256</v>
      </c>
      <c r="B76" s="778"/>
      <c r="C76" s="779"/>
      <c r="D76" s="775"/>
      <c r="E76" s="845"/>
      <c r="F76" s="779"/>
      <c r="G76" s="776"/>
    </row>
    <row r="77" spans="1:7">
      <c r="A77" s="50" t="s">
        <v>257</v>
      </c>
      <c r="B77" s="778"/>
      <c r="C77" s="779"/>
      <c r="D77" s="775"/>
      <c r="E77" s="845"/>
      <c r="F77" s="779"/>
      <c r="G77" s="776"/>
    </row>
    <row r="78" spans="1:7">
      <c r="A78" s="50" t="s">
        <v>258</v>
      </c>
      <c r="B78" s="778"/>
      <c r="C78" s="779"/>
      <c r="D78" s="775"/>
      <c r="E78" s="845"/>
      <c r="F78" s="779"/>
      <c r="G78" s="776"/>
    </row>
    <row r="79" spans="1:7">
      <c r="A79" s="50" t="s">
        <v>259</v>
      </c>
      <c r="B79" s="778"/>
      <c r="C79" s="779"/>
      <c r="D79" s="775"/>
      <c r="E79" s="845"/>
      <c r="F79" s="779"/>
      <c r="G79" s="776"/>
    </row>
    <row r="80" spans="1:7">
      <c r="A80" s="50" t="s">
        <v>260</v>
      </c>
      <c r="B80" s="778"/>
      <c r="C80" s="779"/>
      <c r="D80" s="775"/>
      <c r="E80" s="845"/>
      <c r="F80" s="779"/>
      <c r="G80" s="776"/>
    </row>
    <row r="81" spans="1:7">
      <c r="A81" s="50" t="s">
        <v>261</v>
      </c>
      <c r="B81" s="778"/>
      <c r="C81" s="779"/>
      <c r="D81" s="775"/>
      <c r="E81" s="845"/>
      <c r="F81" s="779"/>
      <c r="G81" s="776"/>
    </row>
    <row r="82" spans="1:7">
      <c r="A82" s="50" t="s">
        <v>262</v>
      </c>
      <c r="B82" s="51"/>
      <c r="C82" s="52"/>
      <c r="D82" s="52"/>
      <c r="E82" s="52"/>
      <c r="F82" s="52"/>
      <c r="G82" s="53"/>
    </row>
    <row r="83" spans="1:7">
      <c r="A83" s="50" t="s">
        <v>263</v>
      </c>
      <c r="B83" s="51"/>
      <c r="C83" s="52"/>
      <c r="D83" s="52"/>
      <c r="E83" s="52"/>
      <c r="F83" s="52"/>
      <c r="G83" s="53"/>
    </row>
    <row r="84" spans="1:7">
      <c r="A84" s="50" t="s">
        <v>264</v>
      </c>
      <c r="B84" s="51"/>
      <c r="C84" s="52"/>
      <c r="D84" s="52"/>
      <c r="E84" s="52"/>
      <c r="F84" s="52"/>
      <c r="G84" s="53"/>
    </row>
    <row r="85" spans="1:7">
      <c r="A85" s="50" t="s">
        <v>265</v>
      </c>
      <c r="B85" s="51"/>
      <c r="C85" s="52"/>
      <c r="D85" s="52"/>
      <c r="E85" s="52"/>
      <c r="F85" s="52"/>
      <c r="G85" s="53"/>
    </row>
    <row r="86" spans="1:7">
      <c r="A86" s="50" t="s">
        <v>266</v>
      </c>
      <c r="B86" s="51"/>
      <c r="C86" s="52"/>
      <c r="D86" s="52"/>
      <c r="E86" s="52"/>
      <c r="F86" s="52"/>
      <c r="G86" s="53"/>
    </row>
    <row r="87" spans="1:7">
      <c r="A87" s="50" t="s">
        <v>267</v>
      </c>
      <c r="B87" s="51"/>
      <c r="C87" s="52"/>
      <c r="D87" s="52"/>
      <c r="E87" s="52"/>
      <c r="F87" s="52"/>
      <c r="G87" s="53"/>
    </row>
    <row r="88" spans="1:7">
      <c r="A88" s="50" t="s">
        <v>268</v>
      </c>
      <c r="B88" s="51"/>
      <c r="C88" s="52"/>
      <c r="D88" s="52"/>
      <c r="E88" s="52"/>
      <c r="F88" s="52"/>
      <c r="G88" s="53"/>
    </row>
    <row r="89" spans="1:7">
      <c r="A89" s="50" t="s">
        <v>269</v>
      </c>
      <c r="B89" s="51"/>
      <c r="C89" s="52"/>
      <c r="D89" s="52"/>
      <c r="E89" s="52"/>
      <c r="F89" s="52"/>
      <c r="G89" s="53"/>
    </row>
    <row r="90" spans="1:7">
      <c r="A90" s="50" t="s">
        <v>270</v>
      </c>
      <c r="B90" s="51"/>
      <c r="C90" s="52"/>
      <c r="D90" s="52"/>
      <c r="E90" s="52"/>
      <c r="F90" s="52"/>
      <c r="G90" s="53"/>
    </row>
    <row r="91" spans="1:7">
      <c r="A91" s="50" t="s">
        <v>271</v>
      </c>
      <c r="B91" s="51"/>
      <c r="C91" s="52"/>
      <c r="D91" s="52"/>
      <c r="E91" s="52"/>
      <c r="F91" s="52"/>
      <c r="G91" s="53"/>
    </row>
    <row r="92" spans="1:7">
      <c r="A92" s="50" t="s">
        <v>272</v>
      </c>
      <c r="B92" s="51"/>
      <c r="C92" s="52"/>
      <c r="D92" s="52"/>
      <c r="E92" s="52"/>
      <c r="F92" s="52"/>
      <c r="G92" s="53"/>
    </row>
    <row r="93" spans="1:7">
      <c r="A93" s="50" t="s">
        <v>273</v>
      </c>
      <c r="B93" s="51"/>
      <c r="C93" s="52"/>
      <c r="D93" s="52"/>
      <c r="E93" s="52"/>
      <c r="F93" s="52"/>
      <c r="G93" s="53"/>
    </row>
    <row r="94" spans="1:7">
      <c r="A94" s="50" t="s">
        <v>274</v>
      </c>
      <c r="B94" s="51"/>
      <c r="C94" s="52"/>
      <c r="D94" s="52"/>
      <c r="E94" s="52"/>
      <c r="F94" s="52"/>
      <c r="G94" s="53"/>
    </row>
    <row r="95" spans="1:7">
      <c r="A95" s="50" t="s">
        <v>275</v>
      </c>
      <c r="B95" s="51"/>
      <c r="C95" s="52"/>
      <c r="D95" s="52"/>
      <c r="E95" s="52"/>
      <c r="F95" s="52"/>
      <c r="G95" s="53"/>
    </row>
    <row r="96" spans="1:7">
      <c r="A96" s="50" t="s">
        <v>276</v>
      </c>
      <c r="B96" s="51"/>
      <c r="C96" s="52"/>
      <c r="D96" s="52"/>
      <c r="E96" s="52"/>
      <c r="F96" s="52"/>
      <c r="G96" s="53"/>
    </row>
    <row r="97" spans="1:7">
      <c r="A97" s="50" t="s">
        <v>277</v>
      </c>
      <c r="B97" s="51"/>
      <c r="C97" s="52"/>
      <c r="D97" s="52"/>
      <c r="E97" s="52"/>
      <c r="F97" s="52"/>
      <c r="G97" s="53"/>
    </row>
    <row r="98" spans="1:7">
      <c r="A98" s="50" t="s">
        <v>278</v>
      </c>
      <c r="B98" s="51"/>
      <c r="C98" s="52"/>
      <c r="D98" s="52"/>
      <c r="E98" s="52"/>
      <c r="F98" s="52"/>
      <c r="G98" s="53"/>
    </row>
    <row r="99" spans="1:7">
      <c r="A99" s="50" t="s">
        <v>279</v>
      </c>
      <c r="B99" s="51"/>
      <c r="C99" s="52"/>
      <c r="D99" s="52"/>
      <c r="E99" s="52"/>
      <c r="F99" s="52"/>
      <c r="G99" s="53"/>
    </row>
    <row r="100" spans="1:7">
      <c r="A100" s="50" t="s">
        <v>280</v>
      </c>
      <c r="B100" s="51"/>
      <c r="C100" s="52"/>
      <c r="D100" s="52"/>
      <c r="E100" s="52"/>
      <c r="F100" s="52"/>
      <c r="G100" s="53"/>
    </row>
    <row r="101" spans="1:7">
      <c r="A101" s="50" t="s">
        <v>281</v>
      </c>
      <c r="B101" s="51"/>
      <c r="C101" s="52"/>
      <c r="D101" s="52"/>
      <c r="E101" s="52"/>
      <c r="F101" s="52"/>
      <c r="G101" s="53"/>
    </row>
    <row r="102" spans="1:7">
      <c r="A102" s="50" t="s">
        <v>282</v>
      </c>
      <c r="B102" s="51"/>
      <c r="C102" s="52"/>
      <c r="D102" s="52"/>
      <c r="E102" s="52"/>
      <c r="F102" s="52"/>
      <c r="G102" s="53"/>
    </row>
    <row r="103" spans="1:7">
      <c r="A103" s="50" t="s">
        <v>283</v>
      </c>
      <c r="B103" s="51"/>
      <c r="C103" s="52"/>
      <c r="D103" s="52"/>
      <c r="E103" s="52"/>
      <c r="F103" s="52"/>
      <c r="G103" s="53"/>
    </row>
    <row r="104" spans="1:7">
      <c r="A104" s="50" t="s">
        <v>284</v>
      </c>
      <c r="B104" s="51"/>
      <c r="C104" s="52"/>
      <c r="D104" s="52"/>
      <c r="E104" s="52"/>
      <c r="F104" s="52"/>
      <c r="G104" s="53"/>
    </row>
    <row r="105" spans="1:7">
      <c r="A105" s="50" t="s">
        <v>285</v>
      </c>
      <c r="B105" s="51"/>
      <c r="C105" s="52"/>
      <c r="D105" s="52"/>
      <c r="E105" s="52"/>
      <c r="F105" s="52"/>
      <c r="G105" s="53"/>
    </row>
    <row r="106" spans="1:7">
      <c r="A106" s="50" t="s">
        <v>286</v>
      </c>
      <c r="B106" s="51"/>
      <c r="C106" s="52"/>
      <c r="D106" s="52"/>
      <c r="E106" s="52"/>
      <c r="F106" s="52"/>
      <c r="G106" s="53"/>
    </row>
    <row r="107" spans="1:7">
      <c r="A107" s="50" t="s">
        <v>287</v>
      </c>
      <c r="B107" s="51"/>
      <c r="C107" s="52"/>
      <c r="D107" s="52"/>
      <c r="E107" s="52"/>
      <c r="F107" s="52"/>
      <c r="G107" s="53"/>
    </row>
    <row r="108" spans="1:7">
      <c r="A108" s="50" t="s">
        <v>288</v>
      </c>
      <c r="B108" s="51"/>
      <c r="C108" s="52"/>
      <c r="D108" s="52"/>
      <c r="E108" s="52"/>
      <c r="F108" s="52"/>
      <c r="G108" s="53"/>
    </row>
    <row r="109" spans="1:7">
      <c r="A109" s="50" t="s">
        <v>289</v>
      </c>
      <c r="B109" s="51"/>
      <c r="C109" s="52"/>
      <c r="D109" s="52"/>
      <c r="E109" s="52"/>
      <c r="F109" s="52"/>
      <c r="G109" s="53"/>
    </row>
    <row r="110" spans="1:7">
      <c r="A110" s="50" t="s">
        <v>290</v>
      </c>
      <c r="B110" s="51"/>
      <c r="C110" s="52"/>
      <c r="D110" s="52"/>
      <c r="E110" s="52"/>
      <c r="F110" s="52"/>
      <c r="G110" s="53"/>
    </row>
    <row r="111" spans="1:7">
      <c r="A111" s="50" t="s">
        <v>291</v>
      </c>
      <c r="B111" s="51"/>
      <c r="C111" s="52"/>
      <c r="D111" s="52"/>
      <c r="E111" s="52"/>
      <c r="F111" s="52"/>
      <c r="G111" s="53"/>
    </row>
    <row r="112" spans="1:7">
      <c r="A112" s="50" t="s">
        <v>292</v>
      </c>
      <c r="B112" s="51"/>
      <c r="C112" s="52"/>
      <c r="D112" s="52"/>
      <c r="E112" s="52"/>
      <c r="F112" s="52"/>
      <c r="G112" s="53"/>
    </row>
    <row r="113" spans="1:7">
      <c r="A113" s="50" t="s">
        <v>293</v>
      </c>
      <c r="B113" s="51"/>
      <c r="C113" s="52"/>
      <c r="D113" s="52"/>
      <c r="E113" s="52"/>
      <c r="F113" s="52"/>
      <c r="G113" s="53"/>
    </row>
    <row r="114" spans="1:7">
      <c r="A114" s="50" t="s">
        <v>294</v>
      </c>
      <c r="B114" s="51"/>
      <c r="C114" s="52"/>
      <c r="D114" s="52"/>
      <c r="E114" s="52"/>
      <c r="F114" s="52"/>
      <c r="G114" s="53"/>
    </row>
    <row r="115" spans="1:7">
      <c r="A115" s="50" t="s">
        <v>295</v>
      </c>
      <c r="B115" s="51"/>
      <c r="C115" s="52"/>
      <c r="D115" s="52"/>
      <c r="E115" s="52"/>
      <c r="F115" s="52"/>
      <c r="G115" s="53"/>
    </row>
    <row r="116" spans="1:7">
      <c r="A116" s="50" t="s">
        <v>296</v>
      </c>
      <c r="B116" s="51"/>
      <c r="C116" s="52"/>
      <c r="D116" s="52"/>
      <c r="E116" s="52"/>
      <c r="F116" s="52"/>
      <c r="G116" s="53"/>
    </row>
    <row r="117" spans="1:7">
      <c r="A117" s="50" t="s">
        <v>297</v>
      </c>
      <c r="B117" s="51"/>
      <c r="C117" s="52"/>
      <c r="D117" s="52"/>
      <c r="E117" s="52"/>
      <c r="F117" s="52"/>
      <c r="G117" s="53"/>
    </row>
    <row r="118" spans="1:7">
      <c r="A118" s="54" t="s">
        <v>298</v>
      </c>
      <c r="B118" s="55"/>
      <c r="C118" s="56"/>
      <c r="D118" s="56"/>
      <c r="E118" s="56"/>
      <c r="F118" s="56"/>
      <c r="G118" s="57"/>
    </row>
    <row r="119" spans="1:7">
      <c r="A119" s="43"/>
      <c r="B119" s="43"/>
      <c r="C119" s="43"/>
      <c r="D119" s="43"/>
      <c r="E119" s="43"/>
      <c r="F119" s="43"/>
      <c r="G119" s="43"/>
    </row>
  </sheetData>
  <mergeCells count="61">
    <mergeCell ref="J33:L34"/>
    <mergeCell ref="A10:L10"/>
    <mergeCell ref="D11:D12"/>
    <mergeCell ref="J11:J12"/>
    <mergeCell ref="L11:L12"/>
    <mergeCell ref="A11:C12"/>
    <mergeCell ref="A42:G42"/>
    <mergeCell ref="A39:C39"/>
    <mergeCell ref="A40:C40"/>
    <mergeCell ref="A33:C34"/>
    <mergeCell ref="A7:B7"/>
    <mergeCell ref="A8:B8"/>
    <mergeCell ref="J39:L39"/>
    <mergeCell ref="J40:L40"/>
    <mergeCell ref="A37:C37"/>
    <mergeCell ref="A38:C38"/>
    <mergeCell ref="J37:L37"/>
    <mergeCell ref="J38:L38"/>
    <mergeCell ref="J35:L35"/>
    <mergeCell ref="J36:L36"/>
    <mergeCell ref="A13:C13"/>
    <mergeCell ref="A14:C14"/>
    <mergeCell ref="A15:C15"/>
    <mergeCell ref="E33:E34"/>
    <mergeCell ref="F33:F34"/>
    <mergeCell ref="A19:C19"/>
    <mergeCell ref="A16:C16"/>
    <mergeCell ref="A18:C18"/>
    <mergeCell ref="A35:C35"/>
    <mergeCell ref="A36:C36"/>
    <mergeCell ref="H33:H34"/>
    <mergeCell ref="I33:I34"/>
    <mergeCell ref="G33:G34"/>
    <mergeCell ref="D33:D34"/>
    <mergeCell ref="A1:K1"/>
    <mergeCell ref="C2:C4"/>
    <mergeCell ref="D2:D4"/>
    <mergeCell ref="E2:E4"/>
    <mergeCell ref="F2:F4"/>
    <mergeCell ref="G3:G4"/>
    <mergeCell ref="H3:H4"/>
    <mergeCell ref="I3:I4"/>
    <mergeCell ref="J3:J4"/>
    <mergeCell ref="K3:K4"/>
    <mergeCell ref="A2:B4"/>
    <mergeCell ref="A5:B5"/>
    <mergeCell ref="A6:B6"/>
    <mergeCell ref="G2:K2"/>
    <mergeCell ref="L23:L24"/>
    <mergeCell ref="A32:J32"/>
    <mergeCell ref="A30:C30"/>
    <mergeCell ref="A25:C25"/>
    <mergeCell ref="A26:C26"/>
    <mergeCell ref="A27:C27"/>
    <mergeCell ref="A28:C28"/>
    <mergeCell ref="A29:C29"/>
    <mergeCell ref="J23:J24"/>
    <mergeCell ref="A22:L22"/>
    <mergeCell ref="A23:C24"/>
    <mergeCell ref="D23:D24"/>
    <mergeCell ref="A17:C17"/>
  </mergeCells>
  <dataValidations count="4">
    <dataValidation allowBlank="1" showInputMessage="1" showErrorMessage="1" prompt="Field Inspection Report" sqref="A8" xr:uid="{00000000-0002-0000-0900-000000000000}"/>
    <dataValidation allowBlank="1" showInputMessage="1" showErrorMessage="1" prompt="Material Inspection Report" sqref="A7" xr:uid="{00000000-0002-0000-0900-000001000000}"/>
    <dataValidation allowBlank="1" showInputMessage="1" showErrorMessage="1" prompt="Non-Conformance Report" sqref="A5" xr:uid="{00000000-0002-0000-0900-000002000000}"/>
    <dataValidation allowBlank="1" sqref="A6:B6" xr:uid="{00000000-0002-0000-0900-000003000000}"/>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3D42-4D01-4E40-8B0D-442768BEA3EA}">
  <sheetPr codeName="Sheet20">
    <tabColor theme="9" tint="0.59999389629810485"/>
  </sheetPr>
  <dimension ref="B1:BE119"/>
  <sheetViews>
    <sheetView view="pageBreakPreview" zoomScale="115" zoomScaleNormal="70" zoomScaleSheetLayoutView="115" workbookViewId="0">
      <selection activeCell="B5" sqref="B5:AH5"/>
    </sheetView>
  </sheetViews>
  <sheetFormatPr defaultColWidth="9.109375" defaultRowHeight="13.8"/>
  <cols>
    <col min="1" max="1" width="0.44140625" style="1093" customWidth="1"/>
    <col min="2" max="2" width="3" style="1093" customWidth="1"/>
    <col min="3" max="3" width="4.44140625" style="1093" customWidth="1"/>
    <col min="4" max="4" width="4.5546875" style="1093" customWidth="1"/>
    <col min="5" max="5" width="6.44140625" style="1093" customWidth="1"/>
    <col min="6" max="6" width="5.5546875" style="1093" customWidth="1"/>
    <col min="7" max="8" width="4.44140625" style="1093" customWidth="1"/>
    <col min="9" max="10" width="4.109375" style="1093" customWidth="1"/>
    <col min="11" max="11" width="0.44140625" style="1093" hidden="1" customWidth="1"/>
    <col min="12" max="12" width="1.5546875" style="1093" customWidth="1"/>
    <col min="13" max="13" width="1.44140625" style="1093" customWidth="1"/>
    <col min="14" max="14" width="1.5546875" style="1093" customWidth="1"/>
    <col min="15" max="15" width="2" style="1093" customWidth="1"/>
    <col min="16" max="17" width="1.5546875" style="1093" customWidth="1"/>
    <col min="18" max="18" width="2" style="1093" customWidth="1"/>
    <col min="19" max="19" width="3.5546875" style="1093" customWidth="1"/>
    <col min="20" max="20" width="5.44140625" style="1093" customWidth="1"/>
    <col min="21" max="21" width="5.109375" style="1093" customWidth="1"/>
    <col min="22" max="22" width="6.44140625" style="1093" customWidth="1"/>
    <col min="23" max="23" width="4.44140625" style="1093" customWidth="1"/>
    <col min="24" max="24" width="5.109375" style="1093" customWidth="1"/>
    <col min="25" max="25" width="4.44140625" style="1093" customWidth="1"/>
    <col min="26" max="26" width="3.109375" style="1093" customWidth="1"/>
    <col min="27" max="27" width="3.44140625" style="1093" customWidth="1"/>
    <col min="28" max="28" width="3.5546875" style="1093" hidden="1" customWidth="1"/>
    <col min="29" max="33" width="1.5546875" style="1093" customWidth="1"/>
    <col min="34" max="34" width="2.5546875" style="1093" customWidth="1"/>
    <col min="35" max="36" width="3.5546875" style="1096" customWidth="1"/>
    <col min="37" max="37" width="9.109375" style="1093" customWidth="1"/>
    <col min="38" max="49" width="9.109375" style="1093" hidden="1" customWidth="1"/>
    <col min="50" max="16384" width="9.109375" style="1093"/>
  </cols>
  <sheetData>
    <row r="1" spans="2:57" ht="20.399999999999999">
      <c r="B1" s="1688" t="s">
        <v>498</v>
      </c>
      <c r="C1" s="1689"/>
      <c r="D1" s="1689"/>
      <c r="E1" s="1689"/>
      <c r="F1" s="1689"/>
      <c r="G1" s="1689"/>
      <c r="H1" s="1689"/>
      <c r="I1" s="1689"/>
      <c r="J1" s="1689"/>
      <c r="K1" s="1689"/>
      <c r="L1" s="1689"/>
      <c r="M1" s="1689"/>
      <c r="N1" s="1689"/>
      <c r="O1" s="1689"/>
      <c r="P1" s="1689"/>
      <c r="Q1" s="1689"/>
      <c r="R1" s="1689"/>
      <c r="S1" s="1689"/>
      <c r="T1" s="1689"/>
      <c r="U1" s="1689"/>
      <c r="V1" s="1689"/>
      <c r="W1" s="1689"/>
      <c r="X1" s="1689"/>
      <c r="Y1" s="1689"/>
      <c r="Z1" s="1689"/>
      <c r="AA1" s="1689"/>
      <c r="AB1" s="1689"/>
      <c r="AC1" s="1689"/>
      <c r="AD1" s="1689"/>
      <c r="AE1" s="1689"/>
      <c r="AF1" s="1689"/>
      <c r="AG1" s="1689"/>
      <c r="AH1" s="1690"/>
      <c r="AI1" s="1093"/>
      <c r="AJ1" s="1093"/>
    </row>
    <row r="2" spans="2:57" ht="17.100000000000001" customHeight="1">
      <c r="B2" s="1675" t="s">
        <v>14</v>
      </c>
      <c r="C2" s="1676"/>
      <c r="D2" s="1677"/>
      <c r="E2" s="1691">
        <v>46307</v>
      </c>
      <c r="F2" s="1692"/>
      <c r="G2" s="1692"/>
      <c r="H2" s="1692"/>
      <c r="I2" s="1692"/>
      <c r="J2" s="1693"/>
      <c r="K2" s="1094"/>
      <c r="L2" s="1694" t="s">
        <v>499</v>
      </c>
      <c r="M2" s="1695"/>
      <c r="N2" s="1695"/>
      <c r="O2" s="1695"/>
      <c r="P2" s="1695"/>
      <c r="Q2" s="1695"/>
      <c r="R2" s="1695"/>
      <c r="S2" s="1695"/>
      <c r="T2" s="1095"/>
      <c r="U2" s="1696"/>
      <c r="V2" s="1697"/>
      <c r="W2" s="1697"/>
      <c r="X2" s="1697"/>
      <c r="Y2" s="1697"/>
      <c r="Z2" s="1697"/>
      <c r="AA2" s="1697"/>
      <c r="AB2" s="1697"/>
      <c r="AC2" s="1697"/>
      <c r="AD2" s="1697"/>
      <c r="AE2" s="1697"/>
      <c r="AF2" s="1697"/>
      <c r="AG2" s="1697"/>
      <c r="AH2" s="1698"/>
      <c r="AI2" s="1093"/>
      <c r="AJ2" s="1093"/>
    </row>
    <row r="3" spans="2:57" ht="5.0999999999999996" customHeight="1">
      <c r="B3" s="1699"/>
      <c r="C3" s="1700"/>
      <c r="D3" s="1700"/>
      <c r="E3" s="1700"/>
      <c r="F3" s="1700"/>
      <c r="G3" s="1700"/>
      <c r="H3" s="1700"/>
      <c r="I3" s="1700"/>
      <c r="J3" s="1700"/>
      <c r="K3" s="1700"/>
      <c r="L3" s="1700"/>
      <c r="M3" s="1700"/>
      <c r="N3" s="1700"/>
      <c r="O3" s="1700"/>
      <c r="P3" s="1700"/>
      <c r="Q3" s="1700"/>
      <c r="R3" s="1700"/>
      <c r="S3" s="1700"/>
      <c r="T3" s="1700"/>
      <c r="U3" s="1700"/>
      <c r="V3" s="1700"/>
      <c r="W3" s="1700"/>
      <c r="X3" s="1700"/>
      <c r="Y3" s="1700"/>
      <c r="Z3" s="1700"/>
      <c r="AA3" s="1700"/>
      <c r="AB3" s="1700"/>
      <c r="AC3" s="1700"/>
      <c r="AD3" s="1700"/>
      <c r="AE3" s="1700"/>
      <c r="AF3" s="1700"/>
      <c r="AG3" s="1700"/>
      <c r="AH3" s="1701"/>
      <c r="AI3" s="1093"/>
      <c r="AJ3" s="1093"/>
    </row>
    <row r="4" spans="2:57" ht="18" customHeight="1">
      <c r="B4" s="1675" t="s">
        <v>500</v>
      </c>
      <c r="C4" s="1676"/>
      <c r="D4" s="1677"/>
      <c r="E4" s="1678" t="s">
        <v>1405</v>
      </c>
      <c r="F4" s="1679"/>
      <c r="G4" s="1679"/>
      <c r="H4" s="1679"/>
      <c r="I4" s="1679"/>
      <c r="J4" s="1679"/>
      <c r="K4" s="1680"/>
      <c r="L4" s="1681" t="s">
        <v>501</v>
      </c>
      <c r="M4" s="1676"/>
      <c r="N4" s="1676"/>
      <c r="O4" s="1677"/>
      <c r="P4" s="1682">
        <v>29</v>
      </c>
      <c r="Q4" s="1683"/>
      <c r="R4" s="1683"/>
      <c r="S4" s="1683"/>
      <c r="T4" s="1683"/>
      <c r="U4" s="1683"/>
      <c r="V4" s="1684"/>
      <c r="W4" s="1681" t="s">
        <v>502</v>
      </c>
      <c r="X4" s="1677"/>
      <c r="Y4" s="1685" t="s">
        <v>1355</v>
      </c>
      <c r="Z4" s="1686"/>
      <c r="AA4" s="1686"/>
      <c r="AB4" s="1686"/>
      <c r="AC4" s="1686"/>
      <c r="AD4" s="1686"/>
      <c r="AE4" s="1686"/>
      <c r="AF4" s="1686"/>
      <c r="AG4" s="1686"/>
      <c r="AH4" s="1687"/>
    </row>
    <row r="5" spans="2:57" ht="5.0999999999999996" customHeight="1">
      <c r="B5" s="1714"/>
      <c r="C5" s="1695"/>
      <c r="D5" s="1695"/>
      <c r="E5" s="1695"/>
      <c r="F5" s="1695"/>
      <c r="G5" s="1695"/>
      <c r="H5" s="1695"/>
      <c r="I5" s="1695"/>
      <c r="J5" s="1695"/>
      <c r="K5" s="1695"/>
      <c r="L5" s="1695"/>
      <c r="M5" s="1695"/>
      <c r="N5" s="1695"/>
      <c r="O5" s="1695"/>
      <c r="P5" s="1695"/>
      <c r="Q5" s="1695"/>
      <c r="R5" s="1695"/>
      <c r="S5" s="1695"/>
      <c r="T5" s="1695"/>
      <c r="U5" s="1695"/>
      <c r="V5" s="1695"/>
      <c r="W5" s="1695"/>
      <c r="X5" s="1695"/>
      <c r="Y5" s="1695"/>
      <c r="Z5" s="1695"/>
      <c r="AA5" s="1695"/>
      <c r="AB5" s="1695"/>
      <c r="AC5" s="1695"/>
      <c r="AD5" s="1695"/>
      <c r="AE5" s="1695"/>
      <c r="AF5" s="1695"/>
      <c r="AG5" s="1695"/>
      <c r="AH5" s="1715"/>
    </row>
    <row r="6" spans="2:57" ht="23.1" customHeight="1">
      <c r="B6" s="1097" t="s">
        <v>503</v>
      </c>
      <c r="C6" s="1098"/>
      <c r="D6" s="1098"/>
      <c r="E6" s="1678" t="s">
        <v>996</v>
      </c>
      <c r="F6" s="1679"/>
      <c r="G6" s="1679"/>
      <c r="H6" s="1679"/>
      <c r="I6" s="1679"/>
      <c r="J6" s="1680"/>
      <c r="K6" s="1099"/>
      <c r="L6" s="1679" t="s">
        <v>504</v>
      </c>
      <c r="M6" s="1679"/>
      <c r="N6" s="1679"/>
      <c r="O6" s="1679"/>
      <c r="P6" s="1679"/>
      <c r="Q6" s="1680"/>
      <c r="R6" s="1716" t="s">
        <v>826</v>
      </c>
      <c r="S6" s="1717"/>
      <c r="T6" s="1717"/>
      <c r="U6" s="1717"/>
      <c r="V6" s="1717"/>
      <c r="W6" s="1718"/>
      <c r="X6" s="1716" t="s">
        <v>505</v>
      </c>
      <c r="Y6" s="1717"/>
      <c r="Z6" s="1718"/>
      <c r="AA6" s="1719">
        <v>2</v>
      </c>
      <c r="AB6" s="1720"/>
      <c r="AC6" s="1720"/>
      <c r="AD6" s="1721"/>
      <c r="AE6" s="1722">
        <v>0.83</v>
      </c>
      <c r="AF6" s="1723"/>
      <c r="AG6" s="1723"/>
      <c r="AH6" s="1724"/>
    </row>
    <row r="7" spans="2:57" ht="5.0999999999999996" customHeight="1" thickBot="1">
      <c r="B7" s="1702"/>
      <c r="C7" s="1703"/>
      <c r="D7" s="1703"/>
      <c r="E7" s="1703"/>
      <c r="F7" s="1703"/>
      <c r="G7" s="1703"/>
      <c r="H7" s="1703"/>
      <c r="I7" s="1703"/>
      <c r="J7" s="1703"/>
      <c r="K7" s="1703"/>
      <c r="L7" s="1703"/>
      <c r="M7" s="1703"/>
      <c r="N7" s="1703"/>
      <c r="O7" s="1703"/>
      <c r="P7" s="1703"/>
      <c r="Q7" s="1703"/>
      <c r="R7" s="1703"/>
      <c r="S7" s="1703"/>
      <c r="T7" s="1703"/>
      <c r="U7" s="1703"/>
      <c r="V7" s="1703"/>
      <c r="W7" s="1703"/>
      <c r="X7" s="1703"/>
      <c r="Y7" s="1703"/>
      <c r="Z7" s="1703"/>
      <c r="AA7" s="1703"/>
      <c r="AB7" s="1703"/>
      <c r="AC7" s="1703"/>
      <c r="AD7" s="1703"/>
      <c r="AE7" s="1703"/>
      <c r="AF7" s="1703"/>
      <c r="AG7" s="1703"/>
      <c r="AH7" s="1704"/>
      <c r="AI7" s="1093"/>
      <c r="AJ7" s="1093"/>
    </row>
    <row r="8" spans="2:57" ht="32.4" customHeight="1">
      <c r="B8" s="1705" t="s">
        <v>506</v>
      </c>
      <c r="C8" s="1706"/>
      <c r="D8" s="1706"/>
      <c r="E8" s="1706"/>
      <c r="F8" s="1706"/>
      <c r="G8" s="1706"/>
      <c r="H8" s="1706"/>
      <c r="I8" s="1706"/>
      <c r="J8" s="1706"/>
      <c r="K8" s="1706"/>
      <c r="L8" s="1706"/>
      <c r="M8" s="1706"/>
      <c r="N8" s="1706"/>
      <c r="O8" s="1706"/>
      <c r="P8" s="1706"/>
      <c r="Q8" s="1706"/>
      <c r="R8" s="1706"/>
      <c r="S8" s="1706"/>
      <c r="T8" s="1706"/>
      <c r="U8" s="1706"/>
      <c r="V8" s="1706"/>
      <c r="W8" s="1706"/>
      <c r="X8" s="1706"/>
      <c r="Y8" s="1706"/>
      <c r="Z8" s="1706"/>
      <c r="AA8" s="1706"/>
      <c r="AB8" s="1706"/>
      <c r="AC8" s="1706"/>
      <c r="AD8" s="1706"/>
      <c r="AE8" s="1706"/>
      <c r="AF8" s="1706"/>
      <c r="AG8" s="1706"/>
      <c r="AH8" s="1707"/>
      <c r="AI8" s="1093"/>
      <c r="AJ8" s="1093"/>
    </row>
    <row r="9" spans="2:57" ht="31.35" customHeight="1">
      <c r="B9" s="1708">
        <v>1</v>
      </c>
      <c r="C9" s="1709"/>
      <c r="D9" s="1710" t="s">
        <v>507</v>
      </c>
      <c r="E9" s="1711"/>
      <c r="F9" s="1711"/>
      <c r="G9" s="1712"/>
      <c r="H9" s="1100">
        <v>2</v>
      </c>
      <c r="I9" s="1710" t="s">
        <v>508</v>
      </c>
      <c r="J9" s="1711"/>
      <c r="K9" s="1711"/>
      <c r="L9" s="1711"/>
      <c r="M9" s="1711"/>
      <c r="N9" s="1711"/>
      <c r="O9" s="1711"/>
      <c r="P9" s="1711"/>
      <c r="Q9" s="1711"/>
      <c r="R9" s="1711"/>
      <c r="S9" s="1712"/>
      <c r="T9" s="1101">
        <v>3</v>
      </c>
      <c r="U9" s="1710" t="s">
        <v>509</v>
      </c>
      <c r="V9" s="1711"/>
      <c r="W9" s="1712"/>
      <c r="X9" s="1102" t="s">
        <v>510</v>
      </c>
      <c r="Y9" s="1710" t="s">
        <v>511</v>
      </c>
      <c r="Z9" s="1711"/>
      <c r="AA9" s="1711"/>
      <c r="AB9" s="1711"/>
      <c r="AC9" s="1711"/>
      <c r="AD9" s="1711"/>
      <c r="AE9" s="1711"/>
      <c r="AF9" s="1711"/>
      <c r="AG9" s="1711"/>
      <c r="AH9" s="1713"/>
    </row>
    <row r="10" spans="2:57" hidden="1">
      <c r="B10" s="1725"/>
      <c r="C10" s="1726"/>
      <c r="D10" s="1726"/>
      <c r="E10" s="1726"/>
      <c r="F10" s="1726"/>
      <c r="G10" s="1726"/>
      <c r="H10" s="1726"/>
      <c r="I10" s="1726"/>
      <c r="J10" s="1726"/>
      <c r="K10" s="1726"/>
      <c r="L10" s="1726"/>
      <c r="M10" s="1726"/>
      <c r="N10" s="1726"/>
      <c r="O10" s="1726"/>
      <c r="P10" s="1726"/>
      <c r="Q10" s="1726"/>
      <c r="R10" s="1726"/>
      <c r="S10" s="1726"/>
      <c r="T10" s="1726"/>
      <c r="U10" s="1726"/>
      <c r="V10" s="1726"/>
      <c r="W10" s="1726"/>
      <c r="X10" s="1726"/>
      <c r="Y10" s="1726"/>
      <c r="Z10" s="1726"/>
      <c r="AA10" s="1726"/>
      <c r="AB10" s="1726"/>
      <c r="AC10" s="1726"/>
      <c r="AD10" s="1726"/>
      <c r="AE10" s="1726"/>
      <c r="AF10" s="1726"/>
      <c r="AG10" s="1726"/>
      <c r="AH10" s="1727"/>
      <c r="AI10" s="1093"/>
      <c r="AJ10" s="1093"/>
    </row>
    <row r="11" spans="2:57" ht="16.350000000000001" customHeight="1">
      <c r="B11" s="1728" t="s">
        <v>512</v>
      </c>
      <c r="C11" s="1730" t="s">
        <v>513</v>
      </c>
      <c r="D11" s="1731"/>
      <c r="E11" s="1731"/>
      <c r="F11" s="1731"/>
      <c r="G11" s="1731"/>
      <c r="H11" s="1731"/>
      <c r="I11" s="1731"/>
      <c r="J11" s="1732"/>
      <c r="K11" s="1736" t="s">
        <v>514</v>
      </c>
      <c r="L11" s="1738" t="s">
        <v>515</v>
      </c>
      <c r="M11" s="1739"/>
      <c r="N11" s="1739"/>
      <c r="O11" s="1739"/>
      <c r="P11" s="1739"/>
      <c r="Q11" s="1740"/>
      <c r="R11" s="1103"/>
      <c r="S11" s="1744" t="s">
        <v>512</v>
      </c>
      <c r="T11" s="1730" t="s">
        <v>513</v>
      </c>
      <c r="U11" s="1731"/>
      <c r="V11" s="1731"/>
      <c r="W11" s="1731"/>
      <c r="X11" s="1731"/>
      <c r="Y11" s="1731"/>
      <c r="Z11" s="1731"/>
      <c r="AA11" s="1732"/>
      <c r="AB11" s="1736" t="s">
        <v>514</v>
      </c>
      <c r="AC11" s="1738" t="s">
        <v>515</v>
      </c>
      <c r="AD11" s="1739"/>
      <c r="AE11" s="1739"/>
      <c r="AF11" s="1739"/>
      <c r="AG11" s="1739"/>
      <c r="AH11" s="1746"/>
      <c r="AI11" s="1093"/>
      <c r="AJ11" s="1093"/>
      <c r="AL11" s="1104"/>
      <c r="AM11" s="1105"/>
    </row>
    <row r="12" spans="2:57">
      <c r="B12" s="1729"/>
      <c r="C12" s="1733"/>
      <c r="D12" s="1734"/>
      <c r="E12" s="1734"/>
      <c r="F12" s="1734"/>
      <c r="G12" s="1734"/>
      <c r="H12" s="1734"/>
      <c r="I12" s="1734"/>
      <c r="J12" s="1735"/>
      <c r="K12" s="1737"/>
      <c r="L12" s="1741"/>
      <c r="M12" s="1742"/>
      <c r="N12" s="1742"/>
      <c r="O12" s="1742"/>
      <c r="P12" s="1742"/>
      <c r="Q12" s="1743"/>
      <c r="R12" s="1103"/>
      <c r="S12" s="1745"/>
      <c r="T12" s="1733"/>
      <c r="U12" s="1734"/>
      <c r="V12" s="1734"/>
      <c r="W12" s="1734"/>
      <c r="X12" s="1734"/>
      <c r="Y12" s="1734"/>
      <c r="Z12" s="1734"/>
      <c r="AA12" s="1735"/>
      <c r="AB12" s="1737"/>
      <c r="AC12" s="1741"/>
      <c r="AD12" s="1742"/>
      <c r="AE12" s="1742"/>
      <c r="AF12" s="1742"/>
      <c r="AG12" s="1742"/>
      <c r="AH12" s="1747"/>
      <c r="AI12" s="1093"/>
      <c r="AJ12" s="1093"/>
      <c r="AO12" s="1105"/>
    </row>
    <row r="13" spans="2:57" ht="58.35" customHeight="1">
      <c r="B13" s="1106">
        <v>1</v>
      </c>
      <c r="C13" s="1748" t="s">
        <v>516</v>
      </c>
      <c r="D13" s="1749"/>
      <c r="E13" s="1749"/>
      <c r="F13" s="1749"/>
      <c r="G13" s="1749"/>
      <c r="H13" s="1749"/>
      <c r="I13" s="1749"/>
      <c r="J13" s="1750"/>
      <c r="K13" s="1107">
        <v>0.05</v>
      </c>
      <c r="L13" s="1719">
        <v>1</v>
      </c>
      <c r="M13" s="1720"/>
      <c r="N13" s="1720"/>
      <c r="O13" s="1720"/>
      <c r="P13" s="1720"/>
      <c r="Q13" s="1721"/>
      <c r="R13" s="1108"/>
      <c r="S13" s="1109">
        <v>14</v>
      </c>
      <c r="T13" s="1748" t="s">
        <v>1461</v>
      </c>
      <c r="U13" s="1749"/>
      <c r="V13" s="1749"/>
      <c r="W13" s="1749"/>
      <c r="X13" s="1749"/>
      <c r="Y13" s="1749"/>
      <c r="Z13" s="1749"/>
      <c r="AA13" s="1750"/>
      <c r="AB13" s="1110">
        <v>0.05</v>
      </c>
      <c r="AC13" s="1719" t="s">
        <v>510</v>
      </c>
      <c r="AD13" s="1720"/>
      <c r="AE13" s="1720"/>
      <c r="AF13" s="1720"/>
      <c r="AG13" s="1720"/>
      <c r="AH13" s="1751"/>
      <c r="AI13" s="1093"/>
      <c r="AJ13" s="1093"/>
      <c r="AK13" s="1111"/>
      <c r="AL13" s="1111"/>
      <c r="AP13" s="1752">
        <v>1</v>
      </c>
      <c r="AQ13" s="1709"/>
      <c r="AR13" s="1112">
        <v>100</v>
      </c>
      <c r="AU13" s="1113">
        <v>1</v>
      </c>
    </row>
    <row r="14" spans="2:57" s="1114" customFormat="1" ht="46.35" customHeight="1">
      <c r="B14" s="1106">
        <v>2</v>
      </c>
      <c r="C14" s="1748" t="s">
        <v>517</v>
      </c>
      <c r="D14" s="1749"/>
      <c r="E14" s="1749"/>
      <c r="F14" s="1749"/>
      <c r="G14" s="1749"/>
      <c r="H14" s="1749"/>
      <c r="I14" s="1749"/>
      <c r="J14" s="1750"/>
      <c r="K14" s="1107">
        <v>0.03</v>
      </c>
      <c r="L14" s="1719">
        <v>1</v>
      </c>
      <c r="M14" s="1720"/>
      <c r="N14" s="1720"/>
      <c r="O14" s="1720"/>
      <c r="P14" s="1720"/>
      <c r="Q14" s="1721"/>
      <c r="R14" s="1108"/>
      <c r="S14" s="1109">
        <v>15</v>
      </c>
      <c r="T14" s="1748" t="s">
        <v>518</v>
      </c>
      <c r="U14" s="1749"/>
      <c r="V14" s="1749"/>
      <c r="W14" s="1749"/>
      <c r="X14" s="1749"/>
      <c r="Y14" s="1749"/>
      <c r="Z14" s="1749"/>
      <c r="AA14" s="1750"/>
      <c r="AB14" s="1110">
        <v>0.04</v>
      </c>
      <c r="AC14" s="1719" t="s">
        <v>510</v>
      </c>
      <c r="AD14" s="1720"/>
      <c r="AE14" s="1720"/>
      <c r="AF14" s="1720"/>
      <c r="AG14" s="1720"/>
      <c r="AH14" s="1751"/>
      <c r="AI14" s="1093"/>
      <c r="AJ14" s="1093"/>
      <c r="AK14" s="1111"/>
      <c r="AL14" s="1111"/>
      <c r="AM14" s="1093"/>
      <c r="AN14" s="1093"/>
      <c r="AO14" s="1093"/>
      <c r="AP14" s="1752">
        <v>2</v>
      </c>
      <c r="AQ14" s="1709"/>
      <c r="AR14" s="1112">
        <v>75</v>
      </c>
      <c r="AS14" s="1093"/>
      <c r="AT14" s="1093"/>
      <c r="AU14" s="1113">
        <v>2</v>
      </c>
      <c r="AV14" s="1093"/>
      <c r="AW14" s="1093"/>
      <c r="AX14" s="1093"/>
      <c r="AY14" s="1093"/>
      <c r="AZ14" s="1093"/>
      <c r="BA14" s="1093"/>
      <c r="BB14" s="1093"/>
      <c r="BC14" s="1093"/>
      <c r="BD14" s="1093"/>
      <c r="BE14" s="1093"/>
    </row>
    <row r="15" spans="2:57" s="1114" customFormat="1" ht="48" customHeight="1">
      <c r="B15" s="1106">
        <v>3</v>
      </c>
      <c r="C15" s="1748" t="s">
        <v>519</v>
      </c>
      <c r="D15" s="1749"/>
      <c r="E15" s="1749"/>
      <c r="F15" s="1749"/>
      <c r="G15" s="1749"/>
      <c r="H15" s="1749"/>
      <c r="I15" s="1749"/>
      <c r="J15" s="1750"/>
      <c r="K15" s="1107">
        <v>0.02</v>
      </c>
      <c r="L15" s="1719">
        <v>1</v>
      </c>
      <c r="M15" s="1720"/>
      <c r="N15" s="1720"/>
      <c r="O15" s="1720"/>
      <c r="P15" s="1720"/>
      <c r="Q15" s="1721"/>
      <c r="R15" s="1108"/>
      <c r="S15" s="1109">
        <v>16</v>
      </c>
      <c r="T15" s="1748" t="s">
        <v>520</v>
      </c>
      <c r="U15" s="1749"/>
      <c r="V15" s="1749"/>
      <c r="W15" s="1749"/>
      <c r="X15" s="1749"/>
      <c r="Y15" s="1749"/>
      <c r="Z15" s="1749"/>
      <c r="AA15" s="1750"/>
      <c r="AB15" s="1110">
        <v>0.04</v>
      </c>
      <c r="AC15" s="1719" t="s">
        <v>510</v>
      </c>
      <c r="AD15" s="1720"/>
      <c r="AE15" s="1720"/>
      <c r="AF15" s="1720"/>
      <c r="AG15" s="1720"/>
      <c r="AH15" s="1751"/>
      <c r="AI15" s="1093"/>
      <c r="AJ15" s="1093"/>
      <c r="AK15" s="1111"/>
      <c r="AL15" s="1111"/>
      <c r="AM15" s="1093"/>
      <c r="AN15" s="1093"/>
      <c r="AO15" s="1093"/>
      <c r="AP15" s="1752">
        <v>3</v>
      </c>
      <c r="AQ15" s="1709"/>
      <c r="AR15" s="1112">
        <v>0</v>
      </c>
      <c r="AS15" s="1093"/>
      <c r="AT15" s="1093"/>
      <c r="AU15" s="1113">
        <v>3</v>
      </c>
      <c r="AV15" s="1093"/>
      <c r="AW15" s="1093"/>
      <c r="AX15" s="1093"/>
      <c r="AY15" s="1093"/>
      <c r="AZ15" s="1093"/>
      <c r="BA15" s="1093"/>
      <c r="BB15" s="1093"/>
      <c r="BC15" s="1093"/>
      <c r="BD15" s="1093"/>
      <c r="BE15" s="1093"/>
    </row>
    <row r="16" spans="2:57" s="1114" customFormat="1" ht="51" customHeight="1">
      <c r="B16" s="1106">
        <v>4</v>
      </c>
      <c r="C16" s="1748" t="s">
        <v>521</v>
      </c>
      <c r="D16" s="1749"/>
      <c r="E16" s="1749"/>
      <c r="F16" s="1749"/>
      <c r="G16" s="1749"/>
      <c r="H16" s="1749"/>
      <c r="I16" s="1749"/>
      <c r="J16" s="1750"/>
      <c r="K16" s="1107">
        <v>0.05</v>
      </c>
      <c r="L16" s="1719">
        <v>2</v>
      </c>
      <c r="M16" s="1720"/>
      <c r="N16" s="1720"/>
      <c r="O16" s="1720"/>
      <c r="P16" s="1720"/>
      <c r="Q16" s="1721"/>
      <c r="R16" s="1108"/>
      <c r="S16" s="1109">
        <v>17</v>
      </c>
      <c r="T16" s="1748" t="s">
        <v>522</v>
      </c>
      <c r="U16" s="1749"/>
      <c r="V16" s="1749"/>
      <c r="W16" s="1749"/>
      <c r="X16" s="1749"/>
      <c r="Y16" s="1749"/>
      <c r="Z16" s="1749"/>
      <c r="AA16" s="1750"/>
      <c r="AB16" s="1110">
        <v>0.03</v>
      </c>
      <c r="AC16" s="1719" t="s">
        <v>510</v>
      </c>
      <c r="AD16" s="1720"/>
      <c r="AE16" s="1720"/>
      <c r="AF16" s="1720"/>
      <c r="AG16" s="1720"/>
      <c r="AH16" s="1751"/>
      <c r="AI16" s="1093"/>
      <c r="AJ16" s="1093"/>
      <c r="AK16" s="1111"/>
      <c r="AL16" s="1111"/>
      <c r="AM16" s="1093"/>
      <c r="AN16" s="1093"/>
      <c r="AO16" s="1093"/>
      <c r="AP16" s="1753"/>
      <c r="AQ16" s="1753"/>
      <c r="AR16" s="1115"/>
      <c r="AS16" s="1115"/>
      <c r="AT16" s="1093"/>
      <c r="AU16" s="1113" t="s">
        <v>510</v>
      </c>
      <c r="AV16" s="1093"/>
      <c r="AW16" s="1093"/>
      <c r="AX16" s="1093"/>
      <c r="AY16" s="1093"/>
      <c r="AZ16" s="1093"/>
      <c r="BA16" s="1093"/>
      <c r="BB16" s="1093"/>
      <c r="BC16" s="1093"/>
      <c r="BD16" s="1093"/>
      <c r="BE16" s="1093"/>
    </row>
    <row r="17" spans="2:57" s="1114" customFormat="1" ht="40.799999999999997" customHeight="1">
      <c r="B17" s="1106">
        <v>5</v>
      </c>
      <c r="C17" s="1754" t="s">
        <v>523</v>
      </c>
      <c r="D17" s="1755"/>
      <c r="E17" s="1755"/>
      <c r="F17" s="1755"/>
      <c r="G17" s="1755"/>
      <c r="H17" s="1755"/>
      <c r="I17" s="1755"/>
      <c r="J17" s="1756"/>
      <c r="K17" s="1107">
        <v>0.03</v>
      </c>
      <c r="L17" s="1719">
        <v>2</v>
      </c>
      <c r="M17" s="1720"/>
      <c r="N17" s="1720"/>
      <c r="O17" s="1720"/>
      <c r="P17" s="1720"/>
      <c r="Q17" s="1721"/>
      <c r="R17" s="1108"/>
      <c r="S17" s="1109">
        <v>18</v>
      </c>
      <c r="T17" s="1748" t="s">
        <v>524</v>
      </c>
      <c r="U17" s="1749"/>
      <c r="V17" s="1749"/>
      <c r="W17" s="1749"/>
      <c r="X17" s="1749"/>
      <c r="Y17" s="1749"/>
      <c r="Z17" s="1749"/>
      <c r="AA17" s="1750"/>
      <c r="AB17" s="1110">
        <v>0.05</v>
      </c>
      <c r="AC17" s="1719" t="s">
        <v>510</v>
      </c>
      <c r="AD17" s="1720"/>
      <c r="AE17" s="1720"/>
      <c r="AF17" s="1720"/>
      <c r="AG17" s="1720"/>
      <c r="AH17" s="1751"/>
      <c r="AI17" s="1093"/>
      <c r="AJ17" s="1093"/>
      <c r="AK17" s="1111"/>
      <c r="AL17" s="1111"/>
      <c r="AM17" s="1093"/>
      <c r="AN17" s="1116"/>
      <c r="AO17" s="1116"/>
      <c r="AP17" s="1116"/>
      <c r="AQ17" s="1116"/>
      <c r="AR17" s="1116"/>
      <c r="AS17" s="1116"/>
      <c r="AT17" s="1116"/>
      <c r="AU17" s="1116"/>
      <c r="AV17" s="1093"/>
      <c r="AW17" s="1093"/>
      <c r="AX17" s="1093"/>
      <c r="AY17" s="1093"/>
      <c r="AZ17" s="1093"/>
      <c r="BA17" s="1093"/>
      <c r="BB17" s="1093"/>
      <c r="BC17" s="1093"/>
      <c r="BD17" s="1093"/>
      <c r="BE17" s="1093"/>
    </row>
    <row r="18" spans="2:57" s="1114" customFormat="1" ht="43.8" customHeight="1">
      <c r="B18" s="1106">
        <v>6</v>
      </c>
      <c r="C18" s="1754" t="s">
        <v>525</v>
      </c>
      <c r="D18" s="1755"/>
      <c r="E18" s="1755"/>
      <c r="F18" s="1755"/>
      <c r="G18" s="1755"/>
      <c r="H18" s="1755"/>
      <c r="I18" s="1755"/>
      <c r="J18" s="1756"/>
      <c r="K18" s="1107"/>
      <c r="L18" s="1719">
        <v>2</v>
      </c>
      <c r="M18" s="1720"/>
      <c r="N18" s="1720"/>
      <c r="O18" s="1720"/>
      <c r="P18" s="1720"/>
      <c r="Q18" s="1721"/>
      <c r="R18" s="1108"/>
      <c r="S18" s="1109">
        <v>19</v>
      </c>
      <c r="T18" s="1748" t="s">
        <v>526</v>
      </c>
      <c r="U18" s="1749"/>
      <c r="V18" s="1749"/>
      <c r="W18" s="1749"/>
      <c r="X18" s="1749"/>
      <c r="Y18" s="1749"/>
      <c r="Z18" s="1749"/>
      <c r="AA18" s="1750"/>
      <c r="AB18" s="1110"/>
      <c r="AC18" s="1719">
        <v>1</v>
      </c>
      <c r="AD18" s="1720"/>
      <c r="AE18" s="1720"/>
      <c r="AF18" s="1720"/>
      <c r="AG18" s="1720"/>
      <c r="AH18" s="1721"/>
      <c r="AI18" s="1093"/>
      <c r="AJ18" s="1093"/>
      <c r="AK18" s="1111"/>
      <c r="AL18" s="1111" t="s">
        <v>527</v>
      </c>
      <c r="AM18" s="1093" t="s">
        <v>528</v>
      </c>
      <c r="AN18" s="1117"/>
      <c r="AO18" s="1117"/>
      <c r="AP18" s="1117"/>
      <c r="AQ18" s="1117"/>
      <c r="AR18" s="1117"/>
      <c r="AS18" s="1117"/>
      <c r="AT18" s="1117"/>
      <c r="AU18" s="1117"/>
      <c r="AV18" s="1093"/>
      <c r="AW18" s="1093"/>
      <c r="AX18" s="1093"/>
      <c r="AY18" s="1093"/>
      <c r="AZ18" s="1093"/>
      <c r="BA18" s="1093"/>
      <c r="BB18" s="1093"/>
      <c r="BC18" s="1093"/>
      <c r="BD18" s="1093"/>
      <c r="BE18" s="1093"/>
    </row>
    <row r="19" spans="2:57" s="1114" customFormat="1" ht="52.8" customHeight="1">
      <c r="B19" s="1106">
        <v>7</v>
      </c>
      <c r="C19" s="1754" t="s">
        <v>529</v>
      </c>
      <c r="D19" s="1755"/>
      <c r="E19" s="1755"/>
      <c r="F19" s="1755"/>
      <c r="G19" s="1755"/>
      <c r="H19" s="1755"/>
      <c r="I19" s="1755"/>
      <c r="J19" s="1756"/>
      <c r="K19" s="1107"/>
      <c r="L19" s="1719">
        <v>2</v>
      </c>
      <c r="M19" s="1720"/>
      <c r="N19" s="1720"/>
      <c r="O19" s="1720"/>
      <c r="P19" s="1720"/>
      <c r="Q19" s="1721"/>
      <c r="R19" s="1108"/>
      <c r="S19" s="1109">
        <v>20</v>
      </c>
      <c r="T19" s="1748" t="s">
        <v>530</v>
      </c>
      <c r="U19" s="1749"/>
      <c r="V19" s="1749"/>
      <c r="W19" s="1749"/>
      <c r="X19" s="1749"/>
      <c r="Y19" s="1749"/>
      <c r="Z19" s="1749"/>
      <c r="AA19" s="1750"/>
      <c r="AB19" s="1110"/>
      <c r="AC19" s="1719">
        <v>2</v>
      </c>
      <c r="AD19" s="1720"/>
      <c r="AE19" s="1720"/>
      <c r="AF19" s="1720"/>
      <c r="AG19" s="1720"/>
      <c r="AH19" s="1751"/>
      <c r="AI19" s="1093"/>
      <c r="AJ19" s="1093"/>
      <c r="AK19" s="1111"/>
      <c r="AL19" s="1111" t="s">
        <v>531</v>
      </c>
      <c r="AM19" s="1093" t="s">
        <v>532</v>
      </c>
      <c r="AN19" s="1117"/>
      <c r="AO19" s="1117"/>
      <c r="AP19" s="1117"/>
      <c r="AQ19" s="1117"/>
      <c r="AR19" s="1117"/>
      <c r="AS19" s="1117"/>
      <c r="AT19" s="1117"/>
      <c r="AU19" s="1117"/>
      <c r="AV19" s="1093"/>
      <c r="AW19" s="1093"/>
      <c r="AX19" s="1093"/>
      <c r="AY19" s="1093"/>
      <c r="AZ19" s="1093"/>
      <c r="BA19" s="1093"/>
      <c r="BB19" s="1093"/>
      <c r="BC19" s="1093"/>
      <c r="BD19" s="1093"/>
      <c r="BE19" s="1093"/>
    </row>
    <row r="20" spans="2:57" s="1114" customFormat="1" ht="51.6" customHeight="1">
      <c r="B20" s="1106">
        <v>8</v>
      </c>
      <c r="C20" s="1748" t="s">
        <v>533</v>
      </c>
      <c r="D20" s="1749"/>
      <c r="E20" s="1749"/>
      <c r="F20" s="1749"/>
      <c r="G20" s="1749"/>
      <c r="H20" s="1749"/>
      <c r="I20" s="1749"/>
      <c r="J20" s="1750"/>
      <c r="K20" s="1107">
        <v>0.03</v>
      </c>
      <c r="L20" s="1719">
        <v>1</v>
      </c>
      <c r="M20" s="1720"/>
      <c r="N20" s="1720"/>
      <c r="O20" s="1720"/>
      <c r="P20" s="1720"/>
      <c r="Q20" s="1721"/>
      <c r="R20" s="1108"/>
      <c r="S20" s="1109">
        <v>21</v>
      </c>
      <c r="T20" s="1748" t="s">
        <v>534</v>
      </c>
      <c r="U20" s="1749"/>
      <c r="V20" s="1749"/>
      <c r="W20" s="1749"/>
      <c r="X20" s="1749"/>
      <c r="Y20" s="1749"/>
      <c r="Z20" s="1749"/>
      <c r="AA20" s="1750"/>
      <c r="AB20" s="1110">
        <v>0.05</v>
      </c>
      <c r="AC20" s="1719">
        <v>1</v>
      </c>
      <c r="AD20" s="1720"/>
      <c r="AE20" s="1720"/>
      <c r="AF20" s="1720"/>
      <c r="AG20" s="1720"/>
      <c r="AH20" s="1751"/>
      <c r="AI20" s="1093"/>
      <c r="AJ20" s="1093"/>
      <c r="AK20" s="1111"/>
      <c r="AL20" s="1111" t="s">
        <v>535</v>
      </c>
      <c r="AM20" s="1093" t="s">
        <v>536</v>
      </c>
      <c r="AN20" s="1093"/>
      <c r="AO20" s="1093"/>
      <c r="AP20" s="1093"/>
      <c r="AQ20" s="1093"/>
      <c r="AR20" s="1093"/>
      <c r="AS20" s="1093"/>
      <c r="AT20" s="1093"/>
      <c r="AU20" s="1093"/>
      <c r="AV20" s="1093"/>
      <c r="AW20" s="1093"/>
      <c r="AX20" s="1093"/>
      <c r="AY20" s="1093"/>
      <c r="AZ20" s="1093"/>
      <c r="BA20" s="1093"/>
      <c r="BB20" s="1093"/>
      <c r="BC20" s="1093"/>
      <c r="BD20" s="1093"/>
      <c r="BE20" s="1093"/>
    </row>
    <row r="21" spans="2:57" s="1114" customFormat="1" ht="37.799999999999997" customHeight="1">
      <c r="B21" s="1106">
        <v>9</v>
      </c>
      <c r="C21" s="1748" t="s">
        <v>537</v>
      </c>
      <c r="D21" s="1749"/>
      <c r="E21" s="1749"/>
      <c r="F21" s="1749"/>
      <c r="G21" s="1749"/>
      <c r="H21" s="1749"/>
      <c r="I21" s="1749"/>
      <c r="J21" s="1750"/>
      <c r="K21" s="1107">
        <v>0.05</v>
      </c>
      <c r="L21" s="1719">
        <v>2</v>
      </c>
      <c r="M21" s="1720"/>
      <c r="N21" s="1720"/>
      <c r="O21" s="1720"/>
      <c r="P21" s="1720"/>
      <c r="Q21" s="1721"/>
      <c r="R21" s="1108"/>
      <c r="S21" s="1109">
        <v>22</v>
      </c>
      <c r="T21" s="1748" t="s">
        <v>538</v>
      </c>
      <c r="U21" s="1749"/>
      <c r="V21" s="1749"/>
      <c r="W21" s="1749"/>
      <c r="X21" s="1749"/>
      <c r="Y21" s="1749"/>
      <c r="Z21" s="1749"/>
      <c r="AA21" s="1750"/>
      <c r="AB21" s="1110">
        <v>0.05</v>
      </c>
      <c r="AC21" s="1719">
        <v>2</v>
      </c>
      <c r="AD21" s="1720"/>
      <c r="AE21" s="1720"/>
      <c r="AF21" s="1720"/>
      <c r="AG21" s="1720"/>
      <c r="AH21" s="1751"/>
      <c r="AI21" s="1093"/>
      <c r="AJ21" s="1093"/>
      <c r="AK21" s="1111"/>
      <c r="AL21" s="1111"/>
      <c r="AM21" s="1093"/>
      <c r="AN21" s="1093"/>
      <c r="AO21" s="1093"/>
      <c r="AP21" s="1093"/>
      <c r="AQ21" s="1093"/>
      <c r="AR21" s="1093"/>
      <c r="AS21" s="1093"/>
      <c r="AT21" s="1093"/>
      <c r="AU21" s="1093"/>
      <c r="AV21" s="1093"/>
      <c r="AW21" s="1093"/>
      <c r="AX21" s="1093"/>
      <c r="AY21" s="1093"/>
      <c r="AZ21" s="1093"/>
      <c r="BA21" s="1093"/>
      <c r="BB21" s="1093"/>
      <c r="BC21" s="1093"/>
      <c r="BD21" s="1093"/>
      <c r="BE21" s="1093"/>
    </row>
    <row r="22" spans="2:57" s="1114" customFormat="1" ht="46.35" customHeight="1">
      <c r="B22" s="1106">
        <v>10</v>
      </c>
      <c r="C22" s="1748" t="s">
        <v>539</v>
      </c>
      <c r="D22" s="1749"/>
      <c r="E22" s="1749"/>
      <c r="F22" s="1749"/>
      <c r="G22" s="1749"/>
      <c r="H22" s="1749"/>
      <c r="I22" s="1749"/>
      <c r="J22" s="1750"/>
      <c r="K22" s="1107">
        <v>0.03</v>
      </c>
      <c r="L22" s="1719">
        <v>2</v>
      </c>
      <c r="M22" s="1720"/>
      <c r="N22" s="1720"/>
      <c r="O22" s="1720"/>
      <c r="P22" s="1720"/>
      <c r="Q22" s="1721"/>
      <c r="R22" s="1108"/>
      <c r="S22" s="1109">
        <v>23</v>
      </c>
      <c r="T22" s="1748" t="s">
        <v>540</v>
      </c>
      <c r="U22" s="1749"/>
      <c r="V22" s="1749"/>
      <c r="W22" s="1749"/>
      <c r="X22" s="1749"/>
      <c r="Y22" s="1749"/>
      <c r="Z22" s="1749"/>
      <c r="AA22" s="1750"/>
      <c r="AB22" s="1110">
        <v>0.03</v>
      </c>
      <c r="AC22" s="1719">
        <v>2</v>
      </c>
      <c r="AD22" s="1720"/>
      <c r="AE22" s="1720"/>
      <c r="AF22" s="1720"/>
      <c r="AG22" s="1720"/>
      <c r="AH22" s="1721"/>
      <c r="AI22" s="1093"/>
      <c r="AJ22" s="1093"/>
      <c r="AK22" s="1111"/>
      <c r="AL22" s="1111" t="s">
        <v>541</v>
      </c>
      <c r="AM22" s="1093"/>
      <c r="AN22" s="1118"/>
      <c r="AO22" s="1119"/>
      <c r="AP22" s="1119"/>
      <c r="AQ22" s="1119"/>
      <c r="AR22" s="1119"/>
      <c r="AS22" s="1119"/>
      <c r="AT22" s="1119"/>
      <c r="AU22" s="1119"/>
      <c r="AV22" s="1093"/>
      <c r="AW22" s="1093"/>
      <c r="AX22" s="1093"/>
      <c r="AY22" s="1093"/>
      <c r="AZ22" s="1093"/>
      <c r="BA22" s="1093"/>
      <c r="BB22" s="1093"/>
      <c r="BC22" s="1093"/>
      <c r="BD22" s="1093"/>
      <c r="BE22" s="1093"/>
    </row>
    <row r="23" spans="2:57" s="1114" customFormat="1" ht="51" customHeight="1">
      <c r="B23" s="1106">
        <v>11</v>
      </c>
      <c r="C23" s="1748" t="s">
        <v>542</v>
      </c>
      <c r="D23" s="1749"/>
      <c r="E23" s="1749"/>
      <c r="F23" s="1749"/>
      <c r="G23" s="1749"/>
      <c r="H23" s="1749"/>
      <c r="I23" s="1749"/>
      <c r="J23" s="1750"/>
      <c r="K23" s="1107">
        <v>0.03</v>
      </c>
      <c r="L23" s="1719">
        <v>1</v>
      </c>
      <c r="M23" s="1720"/>
      <c r="N23" s="1720"/>
      <c r="O23" s="1720"/>
      <c r="P23" s="1720"/>
      <c r="Q23" s="1721"/>
      <c r="R23" s="1108"/>
      <c r="S23" s="1109">
        <v>24</v>
      </c>
      <c r="T23" s="1748" t="s">
        <v>543</v>
      </c>
      <c r="U23" s="1749"/>
      <c r="V23" s="1749"/>
      <c r="W23" s="1749"/>
      <c r="X23" s="1749"/>
      <c r="Y23" s="1749"/>
      <c r="Z23" s="1749"/>
      <c r="AA23" s="1750"/>
      <c r="AB23" s="1110">
        <v>0.03</v>
      </c>
      <c r="AC23" s="1719">
        <v>2</v>
      </c>
      <c r="AD23" s="1720"/>
      <c r="AE23" s="1720"/>
      <c r="AF23" s="1720"/>
      <c r="AG23" s="1720"/>
      <c r="AH23" s="1751"/>
      <c r="AI23" s="1093"/>
      <c r="AJ23" s="1093"/>
      <c r="AK23" s="1111"/>
      <c r="AL23" s="1111"/>
      <c r="AM23" s="1093"/>
      <c r="AN23" s="1093"/>
      <c r="AO23" s="1093"/>
      <c r="AP23" s="1104"/>
      <c r="AQ23" s="1104"/>
      <c r="AR23" s="1093"/>
      <c r="AS23" s="1093"/>
      <c r="AT23" s="1093"/>
      <c r="AU23" s="1093"/>
      <c r="AV23" s="1093"/>
      <c r="AW23" s="1093"/>
      <c r="AX23" s="1093"/>
      <c r="AY23" s="1093"/>
      <c r="AZ23" s="1093"/>
      <c r="BA23" s="1093"/>
      <c r="BB23" s="1093"/>
      <c r="BC23" s="1093"/>
      <c r="BD23" s="1093"/>
      <c r="BE23" s="1093"/>
    </row>
    <row r="24" spans="2:57" s="1114" customFormat="1" ht="48" customHeight="1">
      <c r="B24" s="1106">
        <v>12</v>
      </c>
      <c r="C24" s="1748" t="s">
        <v>544</v>
      </c>
      <c r="D24" s="1749"/>
      <c r="E24" s="1749"/>
      <c r="F24" s="1749"/>
      <c r="G24" s="1749"/>
      <c r="H24" s="1749"/>
      <c r="I24" s="1749"/>
      <c r="J24" s="1750"/>
      <c r="K24" s="1107">
        <v>0.05</v>
      </c>
      <c r="L24" s="1719">
        <v>1</v>
      </c>
      <c r="M24" s="1720"/>
      <c r="N24" s="1720"/>
      <c r="O24" s="1720"/>
      <c r="P24" s="1720"/>
      <c r="Q24" s="1721"/>
      <c r="R24" s="1108"/>
      <c r="S24" s="1109">
        <v>25</v>
      </c>
      <c r="T24" s="1748" t="s">
        <v>545</v>
      </c>
      <c r="U24" s="1749"/>
      <c r="V24" s="1749"/>
      <c r="W24" s="1749"/>
      <c r="X24" s="1749"/>
      <c r="Y24" s="1749"/>
      <c r="Z24" s="1749"/>
      <c r="AA24" s="1750"/>
      <c r="AB24" s="1110">
        <v>0.04</v>
      </c>
      <c r="AC24" s="1719">
        <v>1</v>
      </c>
      <c r="AD24" s="1720"/>
      <c r="AE24" s="1720"/>
      <c r="AF24" s="1720"/>
      <c r="AG24" s="1720"/>
      <c r="AH24" s="1751"/>
      <c r="AI24" s="1093"/>
      <c r="AJ24" s="1093"/>
      <c r="AK24" s="1111"/>
      <c r="AL24" s="1111"/>
      <c r="AM24" s="1093"/>
      <c r="AN24" s="1118"/>
      <c r="AO24" s="1119"/>
      <c r="AP24" s="1119"/>
      <c r="AQ24" s="1119"/>
      <c r="AR24" s="1119"/>
      <c r="AS24" s="1119"/>
      <c r="AT24" s="1119"/>
      <c r="AU24" s="1119"/>
      <c r="AV24" s="1093"/>
      <c r="AW24" s="1093"/>
      <c r="AX24" s="1093"/>
      <c r="AY24" s="1093"/>
      <c r="AZ24" s="1093"/>
      <c r="BA24" s="1093"/>
      <c r="BB24" s="1093"/>
      <c r="BC24" s="1093"/>
      <c r="BD24" s="1093"/>
      <c r="BE24" s="1093"/>
    </row>
    <row r="25" spans="2:57" s="1114" customFormat="1" ht="61.2" customHeight="1">
      <c r="B25" s="1106">
        <v>13</v>
      </c>
      <c r="C25" s="1748" t="s">
        <v>546</v>
      </c>
      <c r="D25" s="1749"/>
      <c r="E25" s="1749"/>
      <c r="F25" s="1749"/>
      <c r="G25" s="1749"/>
      <c r="H25" s="1749"/>
      <c r="I25" s="1749"/>
      <c r="J25" s="1750"/>
      <c r="K25" s="1107"/>
      <c r="L25" s="1719" t="s">
        <v>510</v>
      </c>
      <c r="M25" s="1720"/>
      <c r="N25" s="1720"/>
      <c r="O25" s="1720"/>
      <c r="P25" s="1720"/>
      <c r="Q25" s="1721"/>
      <c r="R25" s="1108"/>
      <c r="S25" s="1109">
        <v>26</v>
      </c>
      <c r="T25" s="1748" t="s">
        <v>547</v>
      </c>
      <c r="U25" s="1749"/>
      <c r="V25" s="1749"/>
      <c r="W25" s="1749"/>
      <c r="X25" s="1749"/>
      <c r="Y25" s="1749"/>
      <c r="Z25" s="1749"/>
      <c r="AA25" s="1750"/>
      <c r="AB25" s="1110"/>
      <c r="AC25" s="1719">
        <v>1</v>
      </c>
      <c r="AD25" s="1720"/>
      <c r="AE25" s="1720"/>
      <c r="AF25" s="1720"/>
      <c r="AG25" s="1720"/>
      <c r="AH25" s="1751"/>
      <c r="AI25" s="1093"/>
      <c r="AJ25" s="1093"/>
      <c r="AK25" s="1111"/>
      <c r="AL25" s="1111"/>
      <c r="AM25" s="1093"/>
      <c r="AN25" s="1120"/>
      <c r="AO25" s="1119"/>
      <c r="AP25" s="1119"/>
      <c r="AQ25" s="1119"/>
      <c r="AR25" s="1119"/>
      <c r="AS25" s="1119"/>
      <c r="AT25" s="1119"/>
      <c r="AU25" s="1119"/>
      <c r="AV25" s="1093"/>
      <c r="AW25" s="1093"/>
      <c r="AX25" s="1093"/>
      <c r="AY25" s="1093"/>
      <c r="AZ25" s="1093"/>
      <c r="BA25" s="1093"/>
      <c r="BB25" s="1093"/>
      <c r="BC25" s="1093"/>
      <c r="BD25" s="1093"/>
      <c r="BE25" s="1093"/>
    </row>
    <row r="26" spans="2:57" s="1114" customFormat="1" ht="2.1" customHeight="1" thickBot="1">
      <c r="B26" s="1121"/>
      <c r="AH26" s="1122"/>
      <c r="AI26" s="1093"/>
      <c r="AJ26" s="1093"/>
      <c r="AK26" s="1093"/>
      <c r="AL26" s="1093"/>
      <c r="AM26" s="1093"/>
      <c r="AN26" s="1093"/>
      <c r="AO26" s="1093"/>
      <c r="AP26" s="1093"/>
      <c r="AQ26" s="1093"/>
      <c r="AR26" s="1093"/>
      <c r="AS26" s="1093"/>
      <c r="AT26" s="1093"/>
      <c r="AU26" s="1093"/>
      <c r="AV26" s="1093"/>
      <c r="AW26" s="1093"/>
      <c r="AX26" s="1093"/>
      <c r="AY26" s="1093"/>
      <c r="AZ26" s="1093"/>
      <c r="BA26" s="1093"/>
      <c r="BB26" s="1093"/>
      <c r="BC26" s="1093"/>
      <c r="BD26" s="1093"/>
      <c r="BE26" s="1093"/>
    </row>
    <row r="27" spans="2:57" s="1114" customFormat="1" ht="22.35" customHeight="1" thickBot="1">
      <c r="B27" s="1766" t="s">
        <v>548</v>
      </c>
      <c r="C27" s="1767"/>
      <c r="D27" s="1767"/>
      <c r="E27" s="1767"/>
      <c r="F27" s="1768"/>
      <c r="G27" s="1769">
        <f>U2</f>
        <v>0</v>
      </c>
      <c r="H27" s="1770"/>
      <c r="I27" s="1770"/>
      <c r="J27" s="1770"/>
      <c r="K27" s="1770"/>
      <c r="L27" s="1770"/>
      <c r="M27" s="1770"/>
      <c r="N27" s="1770"/>
      <c r="O27" s="1770"/>
      <c r="P27" s="1770"/>
      <c r="Q27" s="1771"/>
      <c r="R27" s="1123"/>
      <c r="S27" s="1766" t="s">
        <v>549</v>
      </c>
      <c r="T27" s="1767"/>
      <c r="U27" s="1767"/>
      <c r="V27" s="1767"/>
      <c r="W27" s="1768"/>
      <c r="X27" s="1772" t="str">
        <f>Y4</f>
        <v>Eng. Ahmed Kotbi</v>
      </c>
      <c r="Y27" s="1773"/>
      <c r="Z27" s="1773"/>
      <c r="AA27" s="1773"/>
      <c r="AB27" s="1773"/>
      <c r="AC27" s="1773"/>
      <c r="AD27" s="1773"/>
      <c r="AE27" s="1773"/>
      <c r="AF27" s="1773"/>
      <c r="AG27" s="1773"/>
      <c r="AH27" s="1774"/>
      <c r="AI27" s="1093"/>
      <c r="AJ27" s="1093"/>
      <c r="AK27" s="1093"/>
      <c r="AL27" s="1093"/>
      <c r="AM27" s="1093"/>
      <c r="AN27" s="1093"/>
      <c r="AO27" s="1093"/>
      <c r="AP27" s="1093"/>
      <c r="AQ27" s="1093"/>
      <c r="AR27" s="1093"/>
      <c r="AS27" s="1093"/>
      <c r="AT27" s="1093"/>
      <c r="AU27" s="1093"/>
      <c r="AV27" s="1093"/>
      <c r="AW27" s="1093"/>
      <c r="AX27" s="1093"/>
      <c r="AY27" s="1093"/>
      <c r="AZ27" s="1093"/>
      <c r="BA27" s="1093"/>
      <c r="BB27" s="1093"/>
      <c r="BC27" s="1093"/>
      <c r="BD27" s="1093"/>
      <c r="BE27" s="1093"/>
    </row>
    <row r="28" spans="2:57" ht="15" thickBot="1">
      <c r="B28" s="1757" t="s">
        <v>550</v>
      </c>
      <c r="C28" s="1758"/>
      <c r="D28" s="1758"/>
      <c r="E28" s="1758"/>
      <c r="F28" s="1758"/>
      <c r="G28" s="1758"/>
      <c r="H28" s="1758"/>
      <c r="I28" s="1758"/>
      <c r="J28" s="1758"/>
      <c r="K28" s="1758"/>
      <c r="L28" s="1758"/>
      <c r="M28" s="1758"/>
      <c r="N28" s="1758"/>
      <c r="O28" s="1758"/>
      <c r="P28" s="1758"/>
      <c r="Q28" s="1758"/>
      <c r="R28" s="1758"/>
      <c r="S28" s="1758"/>
      <c r="T28" s="1758"/>
      <c r="U28" s="1758"/>
      <c r="V28" s="1758"/>
      <c r="W28" s="1758"/>
      <c r="X28" s="1758"/>
      <c r="Y28" s="1758"/>
      <c r="Z28" s="1758"/>
      <c r="AA28" s="1758"/>
      <c r="AB28" s="1758"/>
      <c r="AC28" s="1758"/>
      <c r="AD28" s="1758"/>
      <c r="AE28" s="1758"/>
      <c r="AF28" s="1758"/>
      <c r="AG28" s="1758"/>
      <c r="AH28" s="1758"/>
      <c r="AI28" s="1093"/>
      <c r="AJ28" s="1093"/>
    </row>
    <row r="29" spans="2:57" ht="14.4" thickBot="1">
      <c r="B29" s="1759">
        <v>1</v>
      </c>
      <c r="C29" s="1760"/>
      <c r="D29" s="1761">
        <f>COUNTIF(L13:Q26,"1")+COUNTIF(AB13:AG26,"1")</f>
        <v>10</v>
      </c>
      <c r="E29" s="1762"/>
      <c r="F29" s="1762"/>
      <c r="G29" s="1762"/>
      <c r="H29" s="1763"/>
      <c r="I29" s="1764">
        <v>2</v>
      </c>
      <c r="J29" s="1765"/>
      <c r="K29" s="1124"/>
      <c r="L29" s="1761">
        <f>COUNTIF(L13:Q26,"2")+COUNTIF(AB13:AG26,"2")</f>
        <v>10</v>
      </c>
      <c r="M29" s="1762"/>
      <c r="N29" s="1762"/>
      <c r="O29" s="1762"/>
      <c r="P29" s="1762"/>
      <c r="Q29" s="1762"/>
      <c r="R29" s="1762"/>
      <c r="S29" s="1762"/>
      <c r="T29" s="1763"/>
      <c r="U29" s="1764">
        <v>3</v>
      </c>
      <c r="V29" s="1765"/>
      <c r="W29" s="1761">
        <f>COUNTIF(L13:Q26,"3")+COUNTIF(AB13:AG26,"3")</f>
        <v>0</v>
      </c>
      <c r="X29" s="1762"/>
      <c r="Y29" s="1762"/>
      <c r="Z29" s="1762"/>
      <c r="AA29" s="1762"/>
      <c r="AB29" s="1762"/>
      <c r="AC29" s="1762"/>
      <c r="AD29" s="1762"/>
      <c r="AE29" s="1762"/>
      <c r="AF29" s="1762"/>
      <c r="AG29" s="1762"/>
      <c r="AH29" s="1763"/>
      <c r="AI29" s="1093"/>
      <c r="AJ29" s="1093"/>
    </row>
    <row r="30" spans="2:57">
      <c r="AI30" s="1093"/>
      <c r="AJ30" s="1093"/>
    </row>
    <row r="31" spans="2:57">
      <c r="AI31" s="1093"/>
      <c r="AJ31" s="1093"/>
    </row>
    <row r="32" spans="2:57">
      <c r="AI32" s="1093"/>
      <c r="AJ32" s="1093"/>
    </row>
    <row r="33" s="1093" customFormat="1"/>
    <row r="34" s="1093" customFormat="1"/>
    <row r="35" s="1093" customFormat="1"/>
    <row r="36" s="1093" customFormat="1"/>
    <row r="37" s="1093" customFormat="1"/>
    <row r="38" s="1093" customFormat="1"/>
    <row r="39" s="1093" customFormat="1"/>
    <row r="40" s="1093" customFormat="1"/>
    <row r="41" s="1093" customFormat="1"/>
    <row r="42" s="1093" customFormat="1"/>
    <row r="43" s="1093" customFormat="1"/>
    <row r="44" s="1093" customFormat="1"/>
    <row r="45" s="1093" customFormat="1"/>
    <row r="46" s="1093" customFormat="1"/>
    <row r="47" s="1093" customFormat="1"/>
    <row r="48" s="1093" customFormat="1"/>
    <row r="49" s="1093" customFormat="1"/>
    <row r="50" s="1093" customFormat="1"/>
    <row r="51" s="1093" customFormat="1"/>
    <row r="52" s="1093" customFormat="1"/>
    <row r="53" s="1093" customFormat="1"/>
    <row r="54" s="1093" customFormat="1"/>
    <row r="55" s="1093" customFormat="1"/>
    <row r="56" s="1093" customFormat="1"/>
    <row r="57" s="1093" customFormat="1"/>
    <row r="58" s="1093" customFormat="1"/>
    <row r="59" s="1093" customFormat="1"/>
    <row r="60" s="1093" customFormat="1"/>
    <row r="61" s="1093" customFormat="1"/>
    <row r="62" s="1093" customFormat="1"/>
    <row r="63" s="1093" customFormat="1"/>
    <row r="64" s="1093" customFormat="1"/>
    <row r="65" s="1093" customFormat="1"/>
    <row r="66" s="1093" customFormat="1"/>
    <row r="67" s="1093" customFormat="1"/>
    <row r="68" s="1093" customFormat="1"/>
    <row r="69" s="1093" customFormat="1"/>
    <row r="70" s="1093" customFormat="1"/>
    <row r="71" s="1093" customFormat="1"/>
    <row r="72" s="1093" customFormat="1"/>
    <row r="73" s="1093" customFormat="1"/>
    <row r="74" s="1093" customFormat="1"/>
    <row r="75" s="1093" customFormat="1"/>
    <row r="76" s="1093" customFormat="1"/>
    <row r="77" s="1093" customFormat="1"/>
    <row r="78" s="1093" customFormat="1"/>
    <row r="79" s="1093" customFormat="1"/>
    <row r="80" s="1093" customFormat="1"/>
    <row r="81" s="1093" customFormat="1"/>
    <row r="82" s="1093" customFormat="1"/>
    <row r="83" s="1093" customFormat="1"/>
    <row r="84" s="1093" customFormat="1"/>
    <row r="85" s="1093" customFormat="1"/>
    <row r="86" s="1093" customFormat="1"/>
    <row r="87" s="1093" customFormat="1"/>
    <row r="88" s="1093" customFormat="1"/>
    <row r="89" s="1093" customFormat="1"/>
    <row r="90" s="1093" customFormat="1"/>
    <row r="91" s="1093" customFormat="1"/>
    <row r="92" s="1093" customFormat="1"/>
    <row r="93" s="1093" customFormat="1"/>
    <row r="94" s="1093" customFormat="1"/>
    <row r="95" s="1093" customFormat="1"/>
    <row r="96" s="1093" customFormat="1"/>
    <row r="97" s="1093" customFormat="1"/>
    <row r="98" s="1093" customFormat="1"/>
    <row r="99" s="1093" customFormat="1"/>
    <row r="100" s="1093" customFormat="1"/>
    <row r="101" s="1093" customFormat="1"/>
    <row r="102" s="1093" customFormat="1"/>
    <row r="103" s="1093" customFormat="1"/>
    <row r="104" s="1093" customFormat="1"/>
    <row r="105" s="1093" customFormat="1"/>
    <row r="106" s="1093" customFormat="1"/>
    <row r="107" s="1093" customFormat="1"/>
    <row r="108" s="1093" customFormat="1"/>
    <row r="109" s="1093" customFormat="1"/>
    <row r="110" s="1093" customFormat="1"/>
    <row r="111" s="1093" customFormat="1"/>
    <row r="112" s="1093" customFormat="1"/>
    <row r="113" s="1093" customFormat="1"/>
    <row r="114" s="1093" customFormat="1"/>
    <row r="115" s="1093" customFormat="1"/>
    <row r="116" s="1093" customFormat="1"/>
    <row r="117" s="1093" customFormat="1"/>
    <row r="118" s="1093" customFormat="1"/>
    <row r="119" s="1093" customFormat="1"/>
  </sheetData>
  <sheetProtection selectLockedCells="1"/>
  <mergeCells count="10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15:J15"/>
    <mergeCell ref="L15:Q15"/>
    <mergeCell ref="T15:AA15"/>
    <mergeCell ref="AC15:AH15"/>
    <mergeCell ref="AP15:AQ15"/>
    <mergeCell ref="C16:J16"/>
    <mergeCell ref="L16:Q16"/>
    <mergeCell ref="T16:AA16"/>
    <mergeCell ref="AC16:AH16"/>
    <mergeCell ref="AP16:AQ16"/>
    <mergeCell ref="C13:J13"/>
    <mergeCell ref="L13:Q13"/>
    <mergeCell ref="T13:AA13"/>
    <mergeCell ref="AC13:AH13"/>
    <mergeCell ref="AP13:AQ13"/>
    <mergeCell ref="C14:J14"/>
    <mergeCell ref="L14:Q14"/>
    <mergeCell ref="T14:AA14"/>
    <mergeCell ref="AC14:AH14"/>
    <mergeCell ref="AP14:AQ14"/>
    <mergeCell ref="B10:AH10"/>
    <mergeCell ref="B11:B12"/>
    <mergeCell ref="C11:J12"/>
    <mergeCell ref="K11:K12"/>
    <mergeCell ref="L11:Q12"/>
    <mergeCell ref="S11:S12"/>
    <mergeCell ref="T11:AA12"/>
    <mergeCell ref="AB11:AB12"/>
    <mergeCell ref="AC11:AH12"/>
    <mergeCell ref="B7:AH7"/>
    <mergeCell ref="B8:AH8"/>
    <mergeCell ref="B9:C9"/>
    <mergeCell ref="D9:G9"/>
    <mergeCell ref="I9:S9"/>
    <mergeCell ref="U9:W9"/>
    <mergeCell ref="Y9:AH9"/>
    <mergeCell ref="B5:AH5"/>
    <mergeCell ref="E6:J6"/>
    <mergeCell ref="L6:Q6"/>
    <mergeCell ref="R6:W6"/>
    <mergeCell ref="X6:Z6"/>
    <mergeCell ref="AA6:AD6"/>
    <mergeCell ref="AE6:AH6"/>
    <mergeCell ref="B4:D4"/>
    <mergeCell ref="E4:K4"/>
    <mergeCell ref="L4:O4"/>
    <mergeCell ref="P4:V4"/>
    <mergeCell ref="W4:X4"/>
    <mergeCell ref="Y4:AH4"/>
    <mergeCell ref="B1:AH1"/>
    <mergeCell ref="B2:D2"/>
    <mergeCell ref="E2:J2"/>
    <mergeCell ref="L2:S2"/>
    <mergeCell ref="U2:AH2"/>
    <mergeCell ref="B3:AH3"/>
  </mergeCells>
  <conditionalFormatting sqref="B9:C9">
    <cfRule type="iconSet" priority="12">
      <iconSet showValue="0" reverse="1">
        <cfvo type="percent" val="0"/>
        <cfvo type="num" val="1" gte="0"/>
        <cfvo type="num" val="2" gte="0"/>
      </iconSet>
    </cfRule>
  </conditionalFormatting>
  <conditionalFormatting sqref="B29:C29">
    <cfRule type="iconSet" priority="11">
      <iconSet showValue="0" reverse="1">
        <cfvo type="percent" val="0"/>
        <cfvo type="num" val="1" gte="0"/>
        <cfvo type="num" val="2" gte="0"/>
      </iconSet>
    </cfRule>
  </conditionalFormatting>
  <conditionalFormatting sqref="H9">
    <cfRule type="iconSet" priority="10">
      <iconSet showValue="0" reverse="1">
        <cfvo type="percent" val="0"/>
        <cfvo type="num" val="1" gte="0"/>
        <cfvo type="num" val="2" gte="0"/>
      </iconSet>
    </cfRule>
  </conditionalFormatting>
  <conditionalFormatting sqref="I29:J29">
    <cfRule type="iconSet" priority="9">
      <iconSet showValue="0" reverse="1">
        <cfvo type="percent" val="0"/>
        <cfvo type="num" val="1" gte="0"/>
        <cfvo type="num" val="2" gte="0"/>
      </iconSet>
    </cfRule>
  </conditionalFormatting>
  <conditionalFormatting sqref="T9">
    <cfRule type="iconSet" priority="7">
      <iconSet showValue="0" reverse="1">
        <cfvo type="percent" val="0"/>
        <cfvo type="num" val="1"/>
        <cfvo type="num" val="2"/>
      </iconSet>
    </cfRule>
  </conditionalFormatting>
  <conditionalFormatting sqref="U29:V29">
    <cfRule type="iconSet" priority="6">
      <iconSet showValue="0" reverse="1">
        <cfvo type="percent" val="0"/>
        <cfvo type="num" val="1"/>
        <cfvo type="num" val="2"/>
      </iconSet>
    </cfRule>
  </conditionalFormatting>
  <conditionalFormatting sqref="AP13:AQ13">
    <cfRule type="iconSet" priority="13">
      <iconSet showValue="0" reverse="1">
        <cfvo type="percent" val="0"/>
        <cfvo type="num" val="1" gte="0"/>
        <cfvo type="num" val="2" gte="0"/>
      </iconSet>
    </cfRule>
  </conditionalFormatting>
  <conditionalFormatting sqref="AP14:AQ14">
    <cfRule type="iconSet" priority="14">
      <iconSet showValue="0" reverse="1">
        <cfvo type="percent" val="0"/>
        <cfvo type="num" val="1" gte="0"/>
        <cfvo type="num" val="2" gte="0"/>
      </iconSet>
    </cfRule>
  </conditionalFormatting>
  <conditionalFormatting sqref="AP15:AQ15">
    <cfRule type="iconSet" priority="15">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xr:uid="{B6EAF62A-CB03-4AB0-9FEF-2BDC102D8010}">
      <formula1>1</formula1>
    </dataValidation>
    <dataValidation type="whole" operator="greaterThan" allowBlank="1" showErrorMessage="1" sqref="I26" xr:uid="{9D97E131-659E-4203-96A1-AA3DED87E343}">
      <formula1>120</formula1>
    </dataValidation>
    <dataValidation type="list" allowBlank="1" showErrorMessage="1" error="Number Should be from 1 to 3" sqref="AC18 AC22 L13:L25 AC13:AH17 AC19:AH21 AC23:AH25" xr:uid="{D6424873-2715-4C23-BC78-0BA883C814D2}">
      <formula1>$AU$13:$AU$16</formula1>
    </dataValidation>
  </dataValidations>
  <printOptions horizontalCentered="1" verticalCentered="1"/>
  <pageMargins left="0" right="0" top="0.25" bottom="0" header="0.3" footer="0.3"/>
  <pageSetup paperSize="9" scale="9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261A2A4B-90B3-4DD7-9324-58CB31B76AD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6" id="{37296475-DF0C-45D8-BC0C-C96F6DFB93B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5" id="{A608484C-EB55-4708-BDD9-F0033FB83F1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4" id="{86C7DADC-DA76-4955-B952-94032BE6126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3" id="{A99C2937-C1F1-4A83-930B-11355C6EE87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AC14:AC17 AC19:AC21 AC23:AC25</xm:sqref>
        </x14:conditionalFormatting>
        <x14:conditionalFormatting xmlns:xm="http://schemas.microsoft.com/office/excel/2006/main">
          <x14:cfRule type="iconSet" priority="2" id="{B7155AA2-7791-4549-ACE1-8257FFE1949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AC18</xm:sqref>
        </x14:conditionalFormatting>
        <x14:conditionalFormatting xmlns:xm="http://schemas.microsoft.com/office/excel/2006/main">
          <x14:cfRule type="iconSet" priority="1" id="{ADAF917B-5451-473C-B9EA-EE6CECC7429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72AF-7904-4E4E-878E-F82A0CE5D68A}">
  <sheetPr codeName="Sheet21">
    <tabColor theme="9" tint="0.59999389629810485"/>
  </sheetPr>
  <dimension ref="A1:O98"/>
  <sheetViews>
    <sheetView topLeftCell="A13" workbookViewId="0">
      <selection activeCell="O50" sqref="O50"/>
    </sheetView>
  </sheetViews>
  <sheetFormatPr defaultRowHeight="14.4"/>
  <cols>
    <col min="2" max="2" width="12.5546875" customWidth="1"/>
    <col min="3" max="3" width="24.44140625" customWidth="1"/>
    <col min="4" max="6" width="14.5546875" customWidth="1"/>
    <col min="7" max="7" width="16" customWidth="1"/>
    <col min="14" max="14" width="14.5546875" customWidth="1"/>
    <col min="15" max="15" width="22.88671875" customWidth="1"/>
  </cols>
  <sheetData>
    <row r="1" spans="1:14" ht="15.6" customHeight="1">
      <c r="A1" s="1775" t="s">
        <v>313</v>
      </c>
      <c r="B1" s="1776"/>
      <c r="C1" s="1776"/>
      <c r="D1" s="1776"/>
      <c r="E1" s="1776"/>
      <c r="F1" s="1776"/>
      <c r="G1" s="1777"/>
    </row>
    <row r="2" spans="1:14" ht="15.6" customHeight="1">
      <c r="A2" s="1778"/>
      <c r="B2" s="1779"/>
      <c r="C2" s="1779"/>
      <c r="D2" s="1779"/>
      <c r="E2" s="1779"/>
      <c r="F2" s="1779"/>
      <c r="G2" s="1780"/>
    </row>
    <row r="3" spans="1:14" ht="43.35" customHeight="1">
      <c r="A3" s="996" t="s">
        <v>323</v>
      </c>
      <c r="B3" s="1781" t="s">
        <v>1</v>
      </c>
      <c r="C3" s="1781"/>
      <c r="D3" s="996" t="s">
        <v>308</v>
      </c>
      <c r="E3" s="996" t="s">
        <v>309</v>
      </c>
      <c r="F3" s="996" t="s">
        <v>310</v>
      </c>
      <c r="G3" s="996" t="s">
        <v>20</v>
      </c>
      <c r="I3" s="13"/>
      <c r="J3" s="13"/>
      <c r="K3" s="13"/>
      <c r="L3" s="13"/>
      <c r="M3" s="13"/>
      <c r="N3" s="13"/>
    </row>
    <row r="4" spans="1:14" ht="15">
      <c r="A4" s="997" t="s">
        <v>323</v>
      </c>
      <c r="B4" s="1782" t="s">
        <v>111</v>
      </c>
      <c r="C4" s="1783"/>
      <c r="D4" s="967">
        <v>1920</v>
      </c>
      <c r="E4" s="967">
        <v>3960</v>
      </c>
      <c r="F4" s="967">
        <v>82166</v>
      </c>
      <c r="G4" s="967">
        <v>82166</v>
      </c>
    </row>
    <row r="5" spans="1:14" ht="15">
      <c r="A5" s="252"/>
      <c r="B5" s="1784" t="s">
        <v>110</v>
      </c>
      <c r="C5" s="1785"/>
      <c r="D5" s="967">
        <v>2040</v>
      </c>
      <c r="E5" s="967">
        <v>3960</v>
      </c>
      <c r="F5" s="967">
        <v>82166</v>
      </c>
      <c r="G5" s="967">
        <v>82166</v>
      </c>
    </row>
    <row r="6" spans="1:14" ht="15">
      <c r="A6" s="1786" t="s">
        <v>321</v>
      </c>
      <c r="B6" s="1788" t="s">
        <v>691</v>
      </c>
      <c r="C6" s="1789"/>
      <c r="D6" s="951">
        <v>0</v>
      </c>
      <c r="E6" s="951">
        <v>0</v>
      </c>
      <c r="F6" s="951">
        <v>0</v>
      </c>
      <c r="G6" s="951">
        <v>0</v>
      </c>
    </row>
    <row r="7" spans="1:14" ht="15">
      <c r="A7" s="1786"/>
      <c r="B7" s="1788" t="s">
        <v>701</v>
      </c>
      <c r="C7" s="1789"/>
      <c r="D7" s="951">
        <v>0</v>
      </c>
      <c r="E7" s="951">
        <v>0</v>
      </c>
      <c r="F7" s="951">
        <v>0</v>
      </c>
      <c r="G7" s="951">
        <v>0</v>
      </c>
    </row>
    <row r="8" spans="1:14" ht="15">
      <c r="A8" s="1786"/>
      <c r="B8" s="1788" t="s">
        <v>702</v>
      </c>
      <c r="C8" s="1789"/>
      <c r="D8" s="951">
        <v>0</v>
      </c>
      <c r="E8" s="951">
        <v>0</v>
      </c>
      <c r="F8" s="951">
        <v>0</v>
      </c>
      <c r="G8" s="951">
        <v>0</v>
      </c>
    </row>
    <row r="9" spans="1:14" ht="15">
      <c r="A9" s="1786"/>
      <c r="B9" s="1788" t="s">
        <v>700</v>
      </c>
      <c r="C9" s="1789"/>
      <c r="D9" s="951">
        <v>0</v>
      </c>
      <c r="E9" s="951">
        <v>0</v>
      </c>
      <c r="F9" s="951">
        <v>9</v>
      </c>
      <c r="G9" s="951">
        <v>0</v>
      </c>
    </row>
    <row r="10" spans="1:14" ht="15">
      <c r="A10" s="1786"/>
      <c r="B10" s="1790" t="s">
        <v>692</v>
      </c>
      <c r="C10" s="1791"/>
      <c r="D10" s="951">
        <v>0</v>
      </c>
      <c r="E10" s="951">
        <v>2</v>
      </c>
      <c r="F10" s="951">
        <v>2</v>
      </c>
      <c r="G10" s="951">
        <v>2</v>
      </c>
    </row>
    <row r="11" spans="1:14" ht="15">
      <c r="A11" s="1786"/>
      <c r="B11" s="1790" t="s">
        <v>693</v>
      </c>
      <c r="C11" s="1791"/>
      <c r="D11" s="951">
        <v>0</v>
      </c>
      <c r="E11" s="951">
        <v>0</v>
      </c>
      <c r="F11" s="951">
        <v>0</v>
      </c>
      <c r="G11" s="951">
        <v>0</v>
      </c>
    </row>
    <row r="12" spans="1:14" ht="15">
      <c r="A12" s="1786"/>
      <c r="B12" s="1790" t="s">
        <v>311</v>
      </c>
      <c r="C12" s="1791"/>
      <c r="D12" s="951">
        <v>0</v>
      </c>
      <c r="E12" s="951">
        <v>0</v>
      </c>
      <c r="F12" s="951">
        <v>0</v>
      </c>
      <c r="G12" s="951">
        <v>0</v>
      </c>
    </row>
    <row r="13" spans="1:14" ht="15">
      <c r="A13" s="1786"/>
      <c r="B13" s="1790" t="s">
        <v>694</v>
      </c>
      <c r="C13" s="1791"/>
      <c r="D13" s="951">
        <v>0</v>
      </c>
      <c r="E13" s="951">
        <v>0</v>
      </c>
      <c r="F13" s="951">
        <v>0</v>
      </c>
      <c r="G13" s="951">
        <v>0</v>
      </c>
    </row>
    <row r="14" spans="1:14" ht="15">
      <c r="A14" s="1787"/>
      <c r="B14" s="1790" t="s">
        <v>695</v>
      </c>
      <c r="C14" s="1791"/>
      <c r="D14" s="951">
        <v>0</v>
      </c>
      <c r="E14" s="951">
        <v>0</v>
      </c>
      <c r="F14" s="951">
        <v>0</v>
      </c>
      <c r="G14" s="951">
        <v>0</v>
      </c>
      <c r="N14" s="968"/>
    </row>
    <row r="15" spans="1:14" ht="15">
      <c r="A15" s="1792" t="s">
        <v>322</v>
      </c>
      <c r="B15" s="1784" t="s">
        <v>314</v>
      </c>
      <c r="C15" s="1785"/>
      <c r="D15" s="954" t="s">
        <v>1413</v>
      </c>
      <c r="E15" s="954" t="s">
        <v>1413</v>
      </c>
      <c r="F15" s="952" t="s">
        <v>1457</v>
      </c>
      <c r="G15" s="952" t="s">
        <v>1457</v>
      </c>
    </row>
    <row r="16" spans="1:14" ht="15">
      <c r="A16" s="1786"/>
      <c r="B16" s="1784" t="s">
        <v>696</v>
      </c>
      <c r="C16" s="1785"/>
      <c r="D16" s="954" t="s">
        <v>1409</v>
      </c>
      <c r="E16" s="954" t="s">
        <v>1409</v>
      </c>
      <c r="F16" s="952" t="s">
        <v>1438</v>
      </c>
      <c r="G16" s="952" t="s">
        <v>1438</v>
      </c>
    </row>
    <row r="17" spans="1:15" ht="15">
      <c r="A17" s="1786"/>
      <c r="B17" s="1784" t="s">
        <v>697</v>
      </c>
      <c r="C17" s="1785"/>
      <c r="D17" s="952" t="s">
        <v>1409</v>
      </c>
      <c r="E17" s="952" t="s">
        <v>1409</v>
      </c>
      <c r="F17" s="952" t="s">
        <v>1413</v>
      </c>
      <c r="G17" s="952" t="s">
        <v>1413</v>
      </c>
    </row>
    <row r="18" spans="1:15" ht="15">
      <c r="A18" s="1786"/>
      <c r="B18" s="1784" t="s">
        <v>698</v>
      </c>
      <c r="C18" s="1785"/>
      <c r="D18" s="952">
        <v>1</v>
      </c>
      <c r="E18" s="952" t="s">
        <v>1439</v>
      </c>
      <c r="F18" s="952" t="s">
        <v>1458</v>
      </c>
      <c r="G18" s="952" t="s">
        <v>1458</v>
      </c>
    </row>
    <row r="19" spans="1:15" ht="15">
      <c r="A19" s="1787"/>
      <c r="B19" s="1793" t="s">
        <v>699</v>
      </c>
      <c r="C19" s="1794"/>
      <c r="D19" s="953" t="s">
        <v>1413</v>
      </c>
      <c r="E19" s="953" t="s">
        <v>1413</v>
      </c>
      <c r="F19" s="956" t="s">
        <v>1459</v>
      </c>
      <c r="G19" s="956" t="s">
        <v>1459</v>
      </c>
    </row>
    <row r="20" spans="1:15">
      <c r="I20" s="996" t="s">
        <v>323</v>
      </c>
      <c r="J20" s="1781" t="s">
        <v>1</v>
      </c>
      <c r="K20" s="1781"/>
      <c r="L20" s="996" t="s">
        <v>308</v>
      </c>
      <c r="M20" s="996" t="s">
        <v>309</v>
      </c>
      <c r="N20" s="996" t="s">
        <v>310</v>
      </c>
      <c r="O20" s="996" t="s">
        <v>20</v>
      </c>
    </row>
    <row r="22" spans="1:15" ht="46.35" customHeight="1">
      <c r="A22" s="1617" t="s">
        <v>747</v>
      </c>
      <c r="B22" s="1618"/>
      <c r="C22" s="1618"/>
      <c r="D22" s="1618"/>
      <c r="E22" s="1618"/>
      <c r="F22" s="1618"/>
      <c r="G22" s="1618"/>
      <c r="I22" s="44" t="s">
        <v>306</v>
      </c>
      <c r="J22" s="45">
        <v>0.82</v>
      </c>
    </row>
    <row r="23" spans="1:15" ht="43.35" customHeight="1">
      <c r="A23" s="25" t="s">
        <v>299</v>
      </c>
      <c r="B23" s="25" t="s">
        <v>303</v>
      </c>
      <c r="C23" s="25" t="s">
        <v>300</v>
      </c>
      <c r="D23" s="25" t="s">
        <v>302</v>
      </c>
      <c r="E23" s="25" t="s">
        <v>304</v>
      </c>
      <c r="F23" s="25" t="s">
        <v>301</v>
      </c>
      <c r="G23" s="25" t="s">
        <v>305</v>
      </c>
      <c r="I23" s="44" t="s">
        <v>307</v>
      </c>
      <c r="J23" s="46">
        <v>0.83</v>
      </c>
    </row>
    <row r="24" spans="1:15" s="19" customFormat="1">
      <c r="A24" s="777" t="s">
        <v>224</v>
      </c>
      <c r="B24" s="778">
        <v>46118</v>
      </c>
      <c r="C24" s="779">
        <f t="shared" ref="C24:C37" si="0">B24</f>
        <v>46118</v>
      </c>
      <c r="D24" s="775">
        <v>0</v>
      </c>
      <c r="E24" s="845">
        <v>0.84090909090909094</v>
      </c>
      <c r="F24" s="779">
        <f t="shared" ref="F24:F37" si="1">C24+1</f>
        <v>46119</v>
      </c>
      <c r="G24" s="776">
        <f t="shared" ref="G24:G37" si="2">F24-C24</f>
        <v>1</v>
      </c>
    </row>
    <row r="25" spans="1:15" s="19" customFormat="1">
      <c r="A25" s="777" t="s">
        <v>225</v>
      </c>
      <c r="B25" s="778">
        <v>46125</v>
      </c>
      <c r="C25" s="779">
        <f t="shared" si="0"/>
        <v>46125</v>
      </c>
      <c r="D25" s="775">
        <v>0</v>
      </c>
      <c r="E25" s="845">
        <v>0.84090909090909094</v>
      </c>
      <c r="F25" s="779">
        <f t="shared" si="1"/>
        <v>46126</v>
      </c>
      <c r="G25" s="776">
        <f t="shared" si="2"/>
        <v>1</v>
      </c>
    </row>
    <row r="26" spans="1:15" s="19" customFormat="1">
      <c r="A26" s="777" t="s">
        <v>226</v>
      </c>
      <c r="B26" s="778">
        <v>46132</v>
      </c>
      <c r="C26" s="779">
        <f t="shared" si="0"/>
        <v>46132</v>
      </c>
      <c r="D26" s="775">
        <v>0</v>
      </c>
      <c r="E26" s="845">
        <v>0.84090909090909094</v>
      </c>
      <c r="F26" s="779">
        <f t="shared" si="1"/>
        <v>46133</v>
      </c>
      <c r="G26" s="776">
        <f t="shared" si="2"/>
        <v>1</v>
      </c>
    </row>
    <row r="27" spans="1:15" s="19" customFormat="1">
      <c r="A27" s="777" t="s">
        <v>227</v>
      </c>
      <c r="B27" s="778">
        <v>46139</v>
      </c>
      <c r="C27" s="779">
        <f t="shared" si="0"/>
        <v>46139</v>
      </c>
      <c r="D27" s="775">
        <v>0</v>
      </c>
      <c r="E27" s="845">
        <v>0.84090909090909094</v>
      </c>
      <c r="F27" s="779">
        <f t="shared" si="1"/>
        <v>46140</v>
      </c>
      <c r="G27" s="776">
        <f t="shared" si="2"/>
        <v>1</v>
      </c>
    </row>
    <row r="28" spans="1:15" s="19" customFormat="1">
      <c r="A28" s="777" t="s">
        <v>228</v>
      </c>
      <c r="B28" s="778">
        <v>46146</v>
      </c>
      <c r="C28" s="779">
        <f t="shared" si="0"/>
        <v>46146</v>
      </c>
      <c r="D28" s="775">
        <v>0</v>
      </c>
      <c r="E28" s="845">
        <v>0.84090909090909094</v>
      </c>
      <c r="F28" s="779">
        <f t="shared" si="1"/>
        <v>46147</v>
      </c>
      <c r="G28" s="776">
        <f t="shared" si="2"/>
        <v>1</v>
      </c>
    </row>
    <row r="29" spans="1:15" s="19" customFormat="1">
      <c r="A29" s="777" t="s">
        <v>229</v>
      </c>
      <c r="B29" s="778">
        <v>46153</v>
      </c>
      <c r="C29" s="779">
        <f t="shared" si="0"/>
        <v>46153</v>
      </c>
      <c r="D29" s="775">
        <v>0</v>
      </c>
      <c r="E29" s="845">
        <v>0.84090909090909094</v>
      </c>
      <c r="F29" s="779">
        <f t="shared" si="1"/>
        <v>46154</v>
      </c>
      <c r="G29" s="776">
        <f t="shared" si="2"/>
        <v>1</v>
      </c>
    </row>
    <row r="30" spans="1:15" s="19" customFormat="1">
      <c r="A30" s="777" t="s">
        <v>230</v>
      </c>
      <c r="B30" s="778">
        <v>46160</v>
      </c>
      <c r="C30" s="779">
        <f t="shared" si="0"/>
        <v>46160</v>
      </c>
      <c r="D30" s="775">
        <v>0</v>
      </c>
      <c r="E30" s="845">
        <v>0.84090909090909094</v>
      </c>
      <c r="F30" s="779">
        <f t="shared" si="1"/>
        <v>46161</v>
      </c>
      <c r="G30" s="776">
        <f t="shared" si="2"/>
        <v>1</v>
      </c>
    </row>
    <row r="31" spans="1:15" s="19" customFormat="1">
      <c r="A31" s="777" t="s">
        <v>231</v>
      </c>
      <c r="B31" s="778">
        <v>46166</v>
      </c>
      <c r="C31" s="779">
        <f t="shared" si="0"/>
        <v>46166</v>
      </c>
      <c r="D31" s="775">
        <v>0</v>
      </c>
      <c r="E31" s="845">
        <v>0.84090909090909094</v>
      </c>
      <c r="F31" s="779">
        <f t="shared" si="1"/>
        <v>46167</v>
      </c>
      <c r="G31" s="776">
        <f t="shared" si="2"/>
        <v>1</v>
      </c>
    </row>
    <row r="32" spans="1:15" s="19" customFormat="1">
      <c r="A32" s="777" t="s">
        <v>232</v>
      </c>
      <c r="B32" s="778">
        <v>46174</v>
      </c>
      <c r="C32" s="779">
        <f t="shared" si="0"/>
        <v>46174</v>
      </c>
      <c r="D32" s="775">
        <v>0</v>
      </c>
      <c r="E32" s="845">
        <v>0.84090909090909094</v>
      </c>
      <c r="F32" s="779">
        <f t="shared" si="1"/>
        <v>46175</v>
      </c>
      <c r="G32" s="776">
        <f t="shared" si="2"/>
        <v>1</v>
      </c>
    </row>
    <row r="33" spans="1:7" s="19" customFormat="1">
      <c r="A33" s="777" t="s">
        <v>233</v>
      </c>
      <c r="B33" s="778">
        <v>46181</v>
      </c>
      <c r="C33" s="779">
        <f t="shared" si="0"/>
        <v>46181</v>
      </c>
      <c r="D33" s="775">
        <v>0</v>
      </c>
      <c r="E33" s="845">
        <v>0.84090909090909094</v>
      </c>
      <c r="F33" s="779">
        <f t="shared" si="1"/>
        <v>46182</v>
      </c>
      <c r="G33" s="776">
        <f t="shared" si="2"/>
        <v>1</v>
      </c>
    </row>
    <row r="34" spans="1:7" s="19" customFormat="1">
      <c r="A34" s="777" t="s">
        <v>234</v>
      </c>
      <c r="B34" s="778">
        <v>46188</v>
      </c>
      <c r="C34" s="779">
        <f t="shared" si="0"/>
        <v>46188</v>
      </c>
      <c r="D34" s="775">
        <v>0</v>
      </c>
      <c r="E34" s="845">
        <v>0.84090909090909094</v>
      </c>
      <c r="F34" s="779">
        <f t="shared" si="1"/>
        <v>46189</v>
      </c>
      <c r="G34" s="776">
        <f t="shared" si="2"/>
        <v>1</v>
      </c>
    </row>
    <row r="35" spans="1:7">
      <c r="A35" s="50" t="s">
        <v>235</v>
      </c>
      <c r="B35" s="778">
        <v>46195</v>
      </c>
      <c r="C35" s="779">
        <f t="shared" si="0"/>
        <v>46195</v>
      </c>
      <c r="D35" s="775">
        <v>0</v>
      </c>
      <c r="E35" s="845">
        <v>0.84090909090909094</v>
      </c>
      <c r="F35" s="779">
        <f t="shared" si="1"/>
        <v>46196</v>
      </c>
      <c r="G35" s="776">
        <f t="shared" si="2"/>
        <v>1</v>
      </c>
    </row>
    <row r="36" spans="1:7">
      <c r="A36" s="50" t="s">
        <v>236</v>
      </c>
      <c r="B36" s="778">
        <v>46202</v>
      </c>
      <c r="C36" s="779">
        <f t="shared" si="0"/>
        <v>46202</v>
      </c>
      <c r="D36" s="775">
        <v>0</v>
      </c>
      <c r="E36" s="845">
        <v>0.84090909090909094</v>
      </c>
      <c r="F36" s="779">
        <f t="shared" si="1"/>
        <v>46203</v>
      </c>
      <c r="G36" s="776">
        <f t="shared" si="2"/>
        <v>1</v>
      </c>
    </row>
    <row r="37" spans="1:7">
      <c r="A37" s="50" t="s">
        <v>237</v>
      </c>
      <c r="B37" s="778">
        <v>46209</v>
      </c>
      <c r="C37" s="779">
        <f t="shared" si="0"/>
        <v>46209</v>
      </c>
      <c r="D37" s="775">
        <v>0</v>
      </c>
      <c r="E37" s="845">
        <v>0.84090909090909094</v>
      </c>
      <c r="F37" s="779">
        <f t="shared" si="1"/>
        <v>46210</v>
      </c>
      <c r="G37" s="776">
        <f t="shared" si="2"/>
        <v>1</v>
      </c>
    </row>
    <row r="38" spans="1:7">
      <c r="A38" s="50" t="s">
        <v>238</v>
      </c>
      <c r="B38" s="778">
        <v>46216</v>
      </c>
      <c r="C38" s="779">
        <v>46216</v>
      </c>
      <c r="D38" s="775">
        <v>0</v>
      </c>
      <c r="E38" s="845">
        <v>0.82</v>
      </c>
      <c r="F38" s="779">
        <v>46216</v>
      </c>
      <c r="G38" s="776">
        <v>1</v>
      </c>
    </row>
    <row r="39" spans="1:7">
      <c r="A39" s="50" t="s">
        <v>239</v>
      </c>
      <c r="B39" s="778">
        <v>46223</v>
      </c>
      <c r="C39" s="779">
        <v>46223</v>
      </c>
      <c r="D39" s="775">
        <v>0</v>
      </c>
      <c r="E39" s="845">
        <v>0.83</v>
      </c>
      <c r="F39" s="779">
        <f t="shared" ref="F39:F45" si="3">C39+1</f>
        <v>46224</v>
      </c>
      <c r="G39" s="776">
        <v>1</v>
      </c>
    </row>
    <row r="40" spans="1:7">
      <c r="A40" s="50" t="s">
        <v>240</v>
      </c>
      <c r="B40" s="778">
        <v>46230</v>
      </c>
      <c r="C40" s="779">
        <v>46230</v>
      </c>
      <c r="D40" s="775">
        <v>0</v>
      </c>
      <c r="E40" s="845">
        <v>0.83</v>
      </c>
      <c r="F40" s="779">
        <f t="shared" si="3"/>
        <v>46231</v>
      </c>
      <c r="G40" s="776">
        <v>1</v>
      </c>
    </row>
    <row r="41" spans="1:7">
      <c r="A41" s="50" t="s">
        <v>241</v>
      </c>
      <c r="B41" s="778">
        <v>46237</v>
      </c>
      <c r="C41" s="779">
        <f t="shared" ref="C41:C46" si="4">B41</f>
        <v>46237</v>
      </c>
      <c r="D41" s="775">
        <v>0</v>
      </c>
      <c r="E41" s="845">
        <v>0.83</v>
      </c>
      <c r="F41" s="779">
        <f t="shared" si="3"/>
        <v>46238</v>
      </c>
      <c r="G41" s="776">
        <v>1</v>
      </c>
    </row>
    <row r="42" spans="1:7">
      <c r="A42" s="50" t="s">
        <v>242</v>
      </c>
      <c r="B42" s="778">
        <v>46244</v>
      </c>
      <c r="C42" s="779">
        <f t="shared" si="4"/>
        <v>46244</v>
      </c>
      <c r="D42" s="775">
        <v>0</v>
      </c>
      <c r="E42" s="845">
        <v>0.83</v>
      </c>
      <c r="F42" s="779">
        <f t="shared" si="3"/>
        <v>46245</v>
      </c>
      <c r="G42" s="776">
        <v>1</v>
      </c>
    </row>
    <row r="43" spans="1:7">
      <c r="A43" s="50" t="s">
        <v>243</v>
      </c>
      <c r="B43" s="778">
        <v>46251</v>
      </c>
      <c r="C43" s="779">
        <f t="shared" si="4"/>
        <v>46251</v>
      </c>
      <c r="D43" s="775">
        <v>0</v>
      </c>
      <c r="E43" s="845">
        <v>0.83</v>
      </c>
      <c r="F43" s="779">
        <f t="shared" si="3"/>
        <v>46252</v>
      </c>
      <c r="G43" s="776">
        <v>1</v>
      </c>
    </row>
    <row r="44" spans="1:7">
      <c r="A44" s="50" t="s">
        <v>244</v>
      </c>
      <c r="B44" s="778">
        <v>46258</v>
      </c>
      <c r="C44" s="779">
        <f t="shared" si="4"/>
        <v>46258</v>
      </c>
      <c r="D44" s="775">
        <v>0</v>
      </c>
      <c r="E44" s="845">
        <v>0.83</v>
      </c>
      <c r="F44" s="779">
        <f t="shared" si="3"/>
        <v>46259</v>
      </c>
      <c r="G44" s="776">
        <v>1</v>
      </c>
    </row>
    <row r="45" spans="1:7">
      <c r="A45" s="50" t="s">
        <v>245</v>
      </c>
      <c r="B45" s="778">
        <v>46265</v>
      </c>
      <c r="C45" s="779">
        <f t="shared" si="4"/>
        <v>46265</v>
      </c>
      <c r="D45" s="775">
        <v>0</v>
      </c>
      <c r="E45" s="845">
        <v>0.83</v>
      </c>
      <c r="F45" s="779">
        <f t="shared" si="3"/>
        <v>46266</v>
      </c>
      <c r="G45" s="776">
        <v>1</v>
      </c>
    </row>
    <row r="46" spans="1:7">
      <c r="A46" s="50" t="s">
        <v>246</v>
      </c>
      <c r="B46" s="778">
        <v>46272</v>
      </c>
      <c r="C46" s="779">
        <f t="shared" si="4"/>
        <v>46272</v>
      </c>
      <c r="D46" s="775">
        <v>0</v>
      </c>
      <c r="E46" s="845">
        <v>0.83</v>
      </c>
      <c r="F46" s="779">
        <f t="shared" ref="F46" si="5">C46+1</f>
        <v>46273</v>
      </c>
      <c r="G46" s="776">
        <v>1</v>
      </c>
    </row>
    <row r="47" spans="1:7">
      <c r="A47" s="50" t="s">
        <v>247</v>
      </c>
      <c r="B47" s="778">
        <v>46279</v>
      </c>
      <c r="C47" s="779">
        <f t="shared" ref="C47" si="6">B47</f>
        <v>46279</v>
      </c>
      <c r="D47" s="775">
        <v>0</v>
      </c>
      <c r="E47" s="845">
        <v>0.83</v>
      </c>
      <c r="F47" s="779">
        <f t="shared" ref="F47" si="7">C47+1</f>
        <v>46280</v>
      </c>
      <c r="G47" s="776">
        <v>1</v>
      </c>
    </row>
    <row r="48" spans="1:7">
      <c r="A48" s="50" t="s">
        <v>248</v>
      </c>
      <c r="B48" s="778">
        <v>46286</v>
      </c>
      <c r="C48" s="779">
        <f t="shared" ref="C48" si="8">B48</f>
        <v>46286</v>
      </c>
      <c r="D48" s="775">
        <v>0</v>
      </c>
      <c r="E48" s="845">
        <v>0.83</v>
      </c>
      <c r="F48" s="779">
        <f t="shared" ref="F48" si="9">C48+1</f>
        <v>46287</v>
      </c>
      <c r="G48" s="776">
        <v>1</v>
      </c>
    </row>
    <row r="49" spans="1:7">
      <c r="A49" s="50" t="s">
        <v>249</v>
      </c>
      <c r="B49" s="778">
        <v>46293</v>
      </c>
      <c r="C49" s="779">
        <f t="shared" ref="C49" si="10">B49</f>
        <v>46293</v>
      </c>
      <c r="D49" s="775">
        <v>0</v>
      </c>
      <c r="E49" s="845">
        <v>0.83</v>
      </c>
      <c r="F49" s="779">
        <f t="shared" ref="F49" si="11">C49+1</f>
        <v>46294</v>
      </c>
      <c r="G49" s="776">
        <v>1</v>
      </c>
    </row>
    <row r="50" spans="1:7">
      <c r="A50" s="50" t="s">
        <v>250</v>
      </c>
      <c r="B50" s="778">
        <v>46300</v>
      </c>
      <c r="C50" s="779">
        <f t="shared" ref="C50" si="12">B50</f>
        <v>46300</v>
      </c>
      <c r="D50" s="775">
        <v>0</v>
      </c>
      <c r="E50" s="845">
        <v>0.83</v>
      </c>
      <c r="F50" s="779">
        <f t="shared" ref="F50" si="13">C50+1</f>
        <v>46301</v>
      </c>
      <c r="G50" s="776">
        <v>1</v>
      </c>
    </row>
    <row r="51" spans="1:7">
      <c r="A51" s="50" t="s">
        <v>251</v>
      </c>
      <c r="B51" s="778">
        <v>46307</v>
      </c>
      <c r="C51" s="779">
        <f t="shared" ref="C51" si="14">B51</f>
        <v>46307</v>
      </c>
      <c r="D51" s="775">
        <v>0</v>
      </c>
      <c r="E51" s="845">
        <v>0.83</v>
      </c>
      <c r="F51" s="779">
        <f t="shared" ref="F51" si="15">C51+1</f>
        <v>46308</v>
      </c>
      <c r="G51" s="776">
        <v>1</v>
      </c>
    </row>
    <row r="52" spans="1:7">
      <c r="A52" s="50" t="s">
        <v>252</v>
      </c>
      <c r="B52" s="778"/>
      <c r="C52" s="779"/>
      <c r="D52" s="775"/>
      <c r="E52" s="845"/>
      <c r="F52" s="779"/>
      <c r="G52" s="776"/>
    </row>
    <row r="53" spans="1:7">
      <c r="A53" s="50" t="s">
        <v>253</v>
      </c>
      <c r="B53" s="778"/>
      <c r="C53" s="779"/>
      <c r="D53" s="775"/>
      <c r="E53" s="845"/>
      <c r="F53" s="779"/>
      <c r="G53" s="776"/>
    </row>
    <row r="54" spans="1:7">
      <c r="A54" s="50" t="s">
        <v>254</v>
      </c>
      <c r="B54" s="778"/>
      <c r="C54" s="779"/>
      <c r="D54" s="775"/>
      <c r="E54" s="845"/>
      <c r="F54" s="779"/>
      <c r="G54" s="776"/>
    </row>
    <row r="55" spans="1:7">
      <c r="A55" s="50" t="s">
        <v>255</v>
      </c>
      <c r="B55" s="778"/>
      <c r="C55" s="779"/>
      <c r="D55" s="775"/>
      <c r="E55" s="845"/>
      <c r="F55" s="779"/>
      <c r="G55" s="776"/>
    </row>
    <row r="56" spans="1:7">
      <c r="A56" s="50" t="s">
        <v>256</v>
      </c>
      <c r="B56" s="778"/>
      <c r="C56" s="779"/>
      <c r="D56" s="775"/>
      <c r="E56" s="845"/>
      <c r="F56" s="779"/>
      <c r="G56" s="776"/>
    </row>
    <row r="57" spans="1:7">
      <c r="A57" s="50" t="s">
        <v>257</v>
      </c>
      <c r="B57" s="778"/>
      <c r="C57" s="779"/>
      <c r="D57" s="775"/>
      <c r="E57" s="845"/>
      <c r="F57" s="779"/>
      <c r="G57" s="776"/>
    </row>
    <row r="58" spans="1:7">
      <c r="A58" s="50" t="s">
        <v>258</v>
      </c>
      <c r="B58" s="778"/>
      <c r="C58" s="779"/>
      <c r="D58" s="775"/>
      <c r="E58" s="845"/>
      <c r="F58" s="779"/>
      <c r="G58" s="776"/>
    </row>
    <row r="59" spans="1:7">
      <c r="A59" s="50" t="s">
        <v>259</v>
      </c>
      <c r="B59" s="778"/>
      <c r="C59" s="779"/>
      <c r="D59" s="775"/>
      <c r="E59" s="845"/>
      <c r="F59" s="779"/>
      <c r="G59" s="776"/>
    </row>
    <row r="60" spans="1:7">
      <c r="A60" s="50" t="s">
        <v>260</v>
      </c>
      <c r="B60" s="778"/>
      <c r="C60" s="779"/>
      <c r="D60" s="775"/>
      <c r="E60" s="845"/>
      <c r="F60" s="779"/>
      <c r="G60" s="776"/>
    </row>
    <row r="61" spans="1:7">
      <c r="A61" s="50" t="s">
        <v>261</v>
      </c>
      <c r="B61" s="778"/>
      <c r="C61" s="779"/>
      <c r="D61" s="775"/>
      <c r="E61" s="845"/>
      <c r="F61" s="779"/>
      <c r="G61" s="776"/>
    </row>
    <row r="62" spans="1:7">
      <c r="A62" s="50" t="s">
        <v>262</v>
      </c>
      <c r="B62" s="51"/>
      <c r="C62" s="52"/>
      <c r="D62" s="52"/>
      <c r="E62" s="52"/>
      <c r="F62" s="52"/>
      <c r="G62" s="53"/>
    </row>
    <row r="63" spans="1:7">
      <c r="A63" s="50" t="s">
        <v>263</v>
      </c>
      <c r="B63" s="51"/>
      <c r="C63" s="52"/>
      <c r="D63" s="52"/>
      <c r="E63" s="52"/>
      <c r="F63" s="52"/>
      <c r="G63" s="53"/>
    </row>
    <row r="64" spans="1:7">
      <c r="A64" s="50" t="s">
        <v>264</v>
      </c>
      <c r="B64" s="51"/>
      <c r="C64" s="52"/>
      <c r="D64" s="52"/>
      <c r="E64" s="52"/>
      <c r="F64" s="52"/>
      <c r="G64" s="53"/>
    </row>
    <row r="65" spans="1:7">
      <c r="A65" s="50" t="s">
        <v>265</v>
      </c>
      <c r="B65" s="51"/>
      <c r="C65" s="52"/>
      <c r="D65" s="52"/>
      <c r="E65" s="52"/>
      <c r="F65" s="52"/>
      <c r="G65" s="53"/>
    </row>
    <row r="66" spans="1:7">
      <c r="A66" s="50" t="s">
        <v>266</v>
      </c>
      <c r="B66" s="51"/>
      <c r="C66" s="52"/>
      <c r="D66" s="52"/>
      <c r="E66" s="52"/>
      <c r="F66" s="52"/>
      <c r="G66" s="53"/>
    </row>
    <row r="67" spans="1:7">
      <c r="A67" s="50" t="s">
        <v>267</v>
      </c>
      <c r="B67" s="51"/>
      <c r="C67" s="52"/>
      <c r="D67" s="52"/>
      <c r="E67" s="52"/>
      <c r="F67" s="52"/>
      <c r="G67" s="53"/>
    </row>
    <row r="68" spans="1:7">
      <c r="A68" s="50" t="s">
        <v>268</v>
      </c>
      <c r="B68" s="51"/>
      <c r="C68" s="52"/>
      <c r="D68" s="52"/>
      <c r="E68" s="52"/>
      <c r="F68" s="52"/>
      <c r="G68" s="53"/>
    </row>
    <row r="69" spans="1:7">
      <c r="A69" s="50" t="s">
        <v>269</v>
      </c>
      <c r="B69" s="51"/>
      <c r="C69" s="52"/>
      <c r="D69" s="52"/>
      <c r="E69" s="52"/>
      <c r="F69" s="52"/>
      <c r="G69" s="53"/>
    </row>
    <row r="70" spans="1:7">
      <c r="A70" s="50" t="s">
        <v>270</v>
      </c>
      <c r="B70" s="51"/>
      <c r="C70" s="52"/>
      <c r="D70" s="52"/>
      <c r="E70" s="52"/>
      <c r="F70" s="52"/>
      <c r="G70" s="53"/>
    </row>
    <row r="71" spans="1:7">
      <c r="A71" s="50" t="s">
        <v>271</v>
      </c>
      <c r="B71" s="51"/>
      <c r="C71" s="52"/>
      <c r="D71" s="52"/>
      <c r="E71" s="52"/>
      <c r="F71" s="52"/>
      <c r="G71" s="53"/>
    </row>
    <row r="72" spans="1:7">
      <c r="A72" s="50" t="s">
        <v>272</v>
      </c>
      <c r="B72" s="51"/>
      <c r="C72" s="52"/>
      <c r="D72" s="52"/>
      <c r="E72" s="52"/>
      <c r="F72" s="52"/>
      <c r="G72" s="53"/>
    </row>
    <row r="73" spans="1:7">
      <c r="A73" s="50" t="s">
        <v>273</v>
      </c>
      <c r="B73" s="51"/>
      <c r="C73" s="52"/>
      <c r="D73" s="52"/>
      <c r="E73" s="52"/>
      <c r="F73" s="52"/>
      <c r="G73" s="53"/>
    </row>
    <row r="74" spans="1:7">
      <c r="A74" s="50" t="s">
        <v>274</v>
      </c>
      <c r="B74" s="51"/>
      <c r="C74" s="52"/>
      <c r="D74" s="52"/>
      <c r="E74" s="52"/>
      <c r="F74" s="52"/>
      <c r="G74" s="53"/>
    </row>
    <row r="75" spans="1:7">
      <c r="A75" s="50" t="s">
        <v>275</v>
      </c>
      <c r="B75" s="51"/>
      <c r="C75" s="52"/>
      <c r="D75" s="52"/>
      <c r="E75" s="52"/>
      <c r="F75" s="52"/>
      <c r="G75" s="53"/>
    </row>
    <row r="76" spans="1:7">
      <c r="A76" s="50" t="s">
        <v>276</v>
      </c>
      <c r="B76" s="51"/>
      <c r="C76" s="52"/>
      <c r="D76" s="52"/>
      <c r="E76" s="52"/>
      <c r="F76" s="52"/>
      <c r="G76" s="53"/>
    </row>
    <row r="77" spans="1:7">
      <c r="A77" s="50" t="s">
        <v>277</v>
      </c>
      <c r="B77" s="51"/>
      <c r="C77" s="52"/>
      <c r="D77" s="52"/>
      <c r="E77" s="52"/>
      <c r="F77" s="52"/>
      <c r="G77" s="53"/>
    </row>
    <row r="78" spans="1:7">
      <c r="A78" s="50" t="s">
        <v>278</v>
      </c>
      <c r="B78" s="51"/>
      <c r="C78" s="52"/>
      <c r="D78" s="52"/>
      <c r="E78" s="52"/>
      <c r="F78" s="52"/>
      <c r="G78" s="53"/>
    </row>
    <row r="79" spans="1:7">
      <c r="A79" s="50" t="s">
        <v>279</v>
      </c>
      <c r="B79" s="51"/>
      <c r="C79" s="52"/>
      <c r="D79" s="52"/>
      <c r="E79" s="52"/>
      <c r="F79" s="52"/>
      <c r="G79" s="53"/>
    </row>
    <row r="80" spans="1:7">
      <c r="A80" s="50" t="s">
        <v>280</v>
      </c>
      <c r="B80" s="51"/>
      <c r="C80" s="52"/>
      <c r="D80" s="52"/>
      <c r="E80" s="52"/>
      <c r="F80" s="52"/>
      <c r="G80" s="53"/>
    </row>
    <row r="81" spans="1:7">
      <c r="A81" s="50" t="s">
        <v>281</v>
      </c>
      <c r="B81" s="51"/>
      <c r="C81" s="52"/>
      <c r="D81" s="52"/>
      <c r="E81" s="52"/>
      <c r="F81" s="52"/>
      <c r="G81" s="53"/>
    </row>
    <row r="82" spans="1:7">
      <c r="A82" s="50" t="s">
        <v>282</v>
      </c>
      <c r="B82" s="51"/>
      <c r="C82" s="52"/>
      <c r="D82" s="52"/>
      <c r="E82" s="52"/>
      <c r="F82" s="52"/>
      <c r="G82" s="53"/>
    </row>
    <row r="83" spans="1:7">
      <c r="A83" s="50" t="s">
        <v>283</v>
      </c>
      <c r="B83" s="51"/>
      <c r="C83" s="52"/>
      <c r="D83" s="52"/>
      <c r="E83" s="52"/>
      <c r="F83" s="52"/>
      <c r="G83" s="53"/>
    </row>
    <row r="84" spans="1:7">
      <c r="A84" s="50" t="s">
        <v>284</v>
      </c>
      <c r="B84" s="51"/>
      <c r="C84" s="52"/>
      <c r="D84" s="52"/>
      <c r="E84" s="52"/>
      <c r="F84" s="52"/>
      <c r="G84" s="53"/>
    </row>
    <row r="85" spans="1:7">
      <c r="A85" s="50" t="s">
        <v>285</v>
      </c>
      <c r="B85" s="51"/>
      <c r="C85" s="52"/>
      <c r="D85" s="52"/>
      <c r="E85" s="52"/>
      <c r="F85" s="52"/>
      <c r="G85" s="53"/>
    </row>
    <row r="86" spans="1:7">
      <c r="A86" s="50" t="s">
        <v>286</v>
      </c>
      <c r="B86" s="51"/>
      <c r="C86" s="52"/>
      <c r="D86" s="52"/>
      <c r="E86" s="52"/>
      <c r="F86" s="52"/>
      <c r="G86" s="53"/>
    </row>
    <row r="87" spans="1:7">
      <c r="A87" s="50" t="s">
        <v>287</v>
      </c>
      <c r="B87" s="51"/>
      <c r="C87" s="52"/>
      <c r="D87" s="52"/>
      <c r="E87" s="52"/>
      <c r="F87" s="52"/>
      <c r="G87" s="53"/>
    </row>
    <row r="88" spans="1:7">
      <c r="A88" s="50" t="s">
        <v>288</v>
      </c>
      <c r="B88" s="51"/>
      <c r="C88" s="52"/>
      <c r="D88" s="52"/>
      <c r="E88" s="52"/>
      <c r="F88" s="52"/>
      <c r="G88" s="53"/>
    </row>
    <row r="89" spans="1:7">
      <c r="A89" s="50" t="s">
        <v>289</v>
      </c>
      <c r="B89" s="51"/>
      <c r="C89" s="52"/>
      <c r="D89" s="52"/>
      <c r="E89" s="52"/>
      <c r="F89" s="52"/>
      <c r="G89" s="53"/>
    </row>
    <row r="90" spans="1:7">
      <c r="A90" s="50" t="s">
        <v>290</v>
      </c>
      <c r="B90" s="51"/>
      <c r="C90" s="52"/>
      <c r="D90" s="52"/>
      <c r="E90" s="52"/>
      <c r="F90" s="52"/>
      <c r="G90" s="53"/>
    </row>
    <row r="91" spans="1:7">
      <c r="A91" s="50" t="s">
        <v>291</v>
      </c>
      <c r="B91" s="51"/>
      <c r="C91" s="52"/>
      <c r="D91" s="52"/>
      <c r="E91" s="52"/>
      <c r="F91" s="52"/>
      <c r="G91" s="53"/>
    </row>
    <row r="92" spans="1:7">
      <c r="A92" s="50" t="s">
        <v>292</v>
      </c>
      <c r="B92" s="51"/>
      <c r="C92" s="52"/>
      <c r="D92" s="52"/>
      <c r="E92" s="52"/>
      <c r="F92" s="52"/>
      <c r="G92" s="53"/>
    </row>
    <row r="93" spans="1:7">
      <c r="A93" s="50" t="s">
        <v>293</v>
      </c>
      <c r="B93" s="51"/>
      <c r="C93" s="52"/>
      <c r="D93" s="52"/>
      <c r="E93" s="52"/>
      <c r="F93" s="52"/>
      <c r="G93" s="53"/>
    </row>
    <row r="94" spans="1:7">
      <c r="A94" s="50" t="s">
        <v>294</v>
      </c>
      <c r="B94" s="51"/>
      <c r="C94" s="52"/>
      <c r="D94" s="52"/>
      <c r="E94" s="52"/>
      <c r="F94" s="52"/>
      <c r="G94" s="53"/>
    </row>
    <row r="95" spans="1:7">
      <c r="A95" s="50" t="s">
        <v>295</v>
      </c>
      <c r="B95" s="51"/>
      <c r="C95" s="52"/>
      <c r="D95" s="52"/>
      <c r="E95" s="52"/>
      <c r="F95" s="52"/>
      <c r="G95" s="53"/>
    </row>
    <row r="96" spans="1:7">
      <c r="A96" s="50" t="s">
        <v>296</v>
      </c>
      <c r="B96" s="51"/>
      <c r="C96" s="52"/>
      <c r="D96" s="52"/>
      <c r="E96" s="52"/>
      <c r="F96" s="52"/>
      <c r="G96" s="53"/>
    </row>
    <row r="97" spans="1:7">
      <c r="A97" s="50" t="s">
        <v>297</v>
      </c>
      <c r="B97" s="51"/>
      <c r="C97" s="52"/>
      <c r="D97" s="52"/>
      <c r="E97" s="52"/>
      <c r="F97" s="52"/>
      <c r="G97" s="53"/>
    </row>
    <row r="98" spans="1:7">
      <c r="A98" s="54" t="s">
        <v>298</v>
      </c>
      <c r="B98" s="55"/>
      <c r="C98" s="56"/>
      <c r="D98" s="56"/>
      <c r="E98" s="56"/>
      <c r="F98" s="56"/>
      <c r="G98" s="57"/>
    </row>
  </sheetData>
  <mergeCells count="22">
    <mergeCell ref="J20:K20"/>
    <mergeCell ref="A22:G22"/>
    <mergeCell ref="B11:C11"/>
    <mergeCell ref="B12:C12"/>
    <mergeCell ref="B13:C13"/>
    <mergeCell ref="B14:C14"/>
    <mergeCell ref="A15:A19"/>
    <mergeCell ref="B15:C15"/>
    <mergeCell ref="B16:C16"/>
    <mergeCell ref="B17:C17"/>
    <mergeCell ref="B18:C18"/>
    <mergeCell ref="B19:C19"/>
    <mergeCell ref="A1:G2"/>
    <mergeCell ref="B3:C3"/>
    <mergeCell ref="B4:C4"/>
    <mergeCell ref="B5:C5"/>
    <mergeCell ref="A6:A14"/>
    <mergeCell ref="B6:C6"/>
    <mergeCell ref="B7:C7"/>
    <mergeCell ref="B8:C8"/>
    <mergeCell ref="B9:C9"/>
    <mergeCell ref="B10:C10"/>
  </mergeCells>
  <dataValidations disablePrompts="1" count="1">
    <dataValidation allowBlank="1" showInputMessage="1" showErrorMessage="1" prompt="Medical Treatment Cases (Healed without Disabilities)" sqref="B7:C8" xr:uid="{042B88C4-65D2-4410-B0F5-C50E5C74D0E8}"/>
  </dataValidation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9" tint="0.59999389629810485"/>
  </sheetPr>
  <dimension ref="A1:H28"/>
  <sheetViews>
    <sheetView workbookViewId="0">
      <selection activeCell="B9" sqref="B9"/>
    </sheetView>
  </sheetViews>
  <sheetFormatPr defaultColWidth="9.109375" defaultRowHeight="14.4"/>
  <cols>
    <col min="1" max="1" width="13.44140625" style="19" bestFit="1" customWidth="1"/>
    <col min="2" max="2" width="50.5546875" style="19" bestFit="1" customWidth="1"/>
    <col min="3" max="3" width="13" style="19" bestFit="1" customWidth="1"/>
    <col min="4" max="4" width="19.5546875" style="19" bestFit="1" customWidth="1"/>
    <col min="5" max="7" width="11.5546875" style="699" customWidth="1"/>
    <col min="8" max="8" width="9.5546875" style="699" bestFit="1" customWidth="1"/>
    <col min="9" max="16384" width="9.109375" style="19"/>
  </cols>
  <sheetData>
    <row r="1" spans="1:8" ht="36.75" customHeight="1">
      <c r="A1" s="726" t="s">
        <v>414</v>
      </c>
      <c r="B1" s="726" t="s">
        <v>413</v>
      </c>
      <c r="C1" s="726" t="s">
        <v>416</v>
      </c>
      <c r="D1" s="726" t="s">
        <v>415</v>
      </c>
      <c r="E1" s="992" t="s">
        <v>421</v>
      </c>
      <c r="F1" s="992" t="s">
        <v>419</v>
      </c>
      <c r="G1" s="992" t="s">
        <v>420</v>
      </c>
      <c r="H1" s="992" t="s">
        <v>30</v>
      </c>
    </row>
    <row r="2" spans="1:8">
      <c r="A2" s="782" t="s">
        <v>1057</v>
      </c>
      <c r="B2" s="727" t="s">
        <v>1056</v>
      </c>
      <c r="C2" s="783">
        <v>2615</v>
      </c>
      <c r="D2" s="783" t="s">
        <v>913</v>
      </c>
      <c r="E2" s="993">
        <f>C2</f>
        <v>2615</v>
      </c>
      <c r="F2" s="993">
        <f>C2*1</f>
        <v>2615</v>
      </c>
      <c r="G2" s="972">
        <f t="shared" ref="G2:G7" si="0">C2-F2</f>
        <v>0</v>
      </c>
      <c r="H2" s="972">
        <f>F2-E2</f>
        <v>0</v>
      </c>
    </row>
    <row r="3" spans="1:8">
      <c r="A3" s="782" t="s">
        <v>1060</v>
      </c>
      <c r="B3" s="727" t="s">
        <v>1059</v>
      </c>
      <c r="C3" s="783">
        <v>217</v>
      </c>
      <c r="D3" s="783" t="s">
        <v>913</v>
      </c>
      <c r="E3" s="994"/>
      <c r="F3" s="994">
        <v>217</v>
      </c>
      <c r="G3" s="972">
        <f t="shared" si="0"/>
        <v>0</v>
      </c>
      <c r="H3" s="972">
        <f t="shared" ref="H3:H28" si="1">F3-E3</f>
        <v>217</v>
      </c>
    </row>
    <row r="4" spans="1:8">
      <c r="A4" s="782" t="s">
        <v>1063</v>
      </c>
      <c r="B4" s="727" t="s">
        <v>1062</v>
      </c>
      <c r="C4" s="783">
        <v>304</v>
      </c>
      <c r="D4" s="783" t="s">
        <v>913</v>
      </c>
      <c r="E4" s="994"/>
      <c r="F4" s="994">
        <v>304</v>
      </c>
      <c r="G4" s="972">
        <f t="shared" si="0"/>
        <v>0</v>
      </c>
      <c r="H4" s="972">
        <f t="shared" si="1"/>
        <v>304</v>
      </c>
    </row>
    <row r="5" spans="1:8">
      <c r="A5" s="782" t="s">
        <v>1066</v>
      </c>
      <c r="B5" s="727" t="s">
        <v>1065</v>
      </c>
      <c r="C5" s="783">
        <v>867</v>
      </c>
      <c r="D5" s="783" t="s">
        <v>913</v>
      </c>
      <c r="E5" s="994">
        <f>C5*0.0667</f>
        <v>57.828899999999997</v>
      </c>
      <c r="F5" s="994">
        <f>C5</f>
        <v>867</v>
      </c>
      <c r="G5" s="972">
        <f t="shared" si="0"/>
        <v>0</v>
      </c>
      <c r="H5" s="972">
        <f t="shared" si="1"/>
        <v>809.17110000000002</v>
      </c>
    </row>
    <row r="6" spans="1:8">
      <c r="A6" s="782" t="s">
        <v>1069</v>
      </c>
      <c r="B6" s="727" t="s">
        <v>1068</v>
      </c>
      <c r="C6" s="783">
        <v>1300</v>
      </c>
      <c r="D6" s="783" t="s">
        <v>913</v>
      </c>
      <c r="E6" s="994">
        <f>C6*1</f>
        <v>1300</v>
      </c>
      <c r="F6" s="994">
        <f>C6</f>
        <v>1300</v>
      </c>
      <c r="G6" s="972">
        <f t="shared" si="0"/>
        <v>0</v>
      </c>
      <c r="H6" s="972">
        <f t="shared" si="1"/>
        <v>0</v>
      </c>
    </row>
    <row r="7" spans="1:8">
      <c r="A7" s="782" t="s">
        <v>1078</v>
      </c>
      <c r="B7" s="727" t="s">
        <v>1077</v>
      </c>
      <c r="C7" s="783">
        <v>1326</v>
      </c>
      <c r="D7" s="783" t="s">
        <v>1288</v>
      </c>
      <c r="E7" s="994"/>
      <c r="F7" s="994">
        <f>C7*100%</f>
        <v>1326</v>
      </c>
      <c r="G7" s="972">
        <f t="shared" si="0"/>
        <v>0</v>
      </c>
      <c r="H7" s="972">
        <f t="shared" si="1"/>
        <v>1326</v>
      </c>
    </row>
    <row r="8" spans="1:8">
      <c r="A8" s="782" t="s">
        <v>1081</v>
      </c>
      <c r="B8" s="727" t="s">
        <v>1080</v>
      </c>
      <c r="C8" s="783">
        <v>1294</v>
      </c>
      <c r="D8" s="783" t="s">
        <v>905</v>
      </c>
      <c r="E8" s="994">
        <f>C8*0.4658</f>
        <v>602.74519999999995</v>
      </c>
      <c r="F8" s="994">
        <f>C8*1</f>
        <v>1294</v>
      </c>
      <c r="G8" s="972">
        <f>C8-F8</f>
        <v>0</v>
      </c>
      <c r="H8" s="972">
        <f t="shared" si="1"/>
        <v>691.25480000000005</v>
      </c>
    </row>
    <row r="9" spans="1:8">
      <c r="A9" s="964">
        <v>3.2</v>
      </c>
      <c r="B9" s="965" t="s">
        <v>1350</v>
      </c>
      <c r="C9" s="966">
        <v>449</v>
      </c>
      <c r="D9" s="783" t="s">
        <v>913</v>
      </c>
      <c r="E9" s="971">
        <f>C9*1</f>
        <v>449</v>
      </c>
      <c r="F9" s="971">
        <f>C9</f>
        <v>449</v>
      </c>
      <c r="G9" s="972">
        <f t="shared" ref="G9:G28" si="2">C9-F9</f>
        <v>0</v>
      </c>
      <c r="H9" s="972">
        <f t="shared" si="1"/>
        <v>0</v>
      </c>
    </row>
    <row r="10" spans="1:8">
      <c r="A10" s="964">
        <v>3.3</v>
      </c>
      <c r="B10" s="965" t="s">
        <v>1351</v>
      </c>
      <c r="C10" s="966">
        <v>307</v>
      </c>
      <c r="D10" s="783" t="s">
        <v>913</v>
      </c>
      <c r="E10" s="971">
        <f>C10</f>
        <v>307</v>
      </c>
      <c r="F10" s="971">
        <f>C10</f>
        <v>307</v>
      </c>
      <c r="G10" s="972">
        <f t="shared" si="2"/>
        <v>0</v>
      </c>
      <c r="H10" s="972">
        <f t="shared" si="1"/>
        <v>0</v>
      </c>
    </row>
    <row r="11" spans="1:8">
      <c r="A11" s="964">
        <v>3.4</v>
      </c>
      <c r="B11" s="965" t="s">
        <v>1352</v>
      </c>
      <c r="C11" s="966">
        <v>55</v>
      </c>
      <c r="D11" s="783" t="s">
        <v>1288</v>
      </c>
      <c r="E11" s="971">
        <f>C11*1</f>
        <v>55</v>
      </c>
      <c r="F11" s="971">
        <f>C11</f>
        <v>55</v>
      </c>
      <c r="G11" s="972">
        <f t="shared" si="2"/>
        <v>0</v>
      </c>
      <c r="H11" s="972">
        <f t="shared" si="1"/>
        <v>0</v>
      </c>
    </row>
    <row r="12" spans="1:8">
      <c r="A12" s="782">
        <v>4.0999999999999996</v>
      </c>
      <c r="B12" s="727" t="s">
        <v>1089</v>
      </c>
      <c r="C12" s="783">
        <v>444</v>
      </c>
      <c r="D12" s="783" t="s">
        <v>1288</v>
      </c>
      <c r="E12" s="994">
        <f>C12*0.9721</f>
        <v>431.61239999999998</v>
      </c>
      <c r="F12" s="994">
        <f>C12</f>
        <v>444</v>
      </c>
      <c r="G12" s="972">
        <f t="shared" si="2"/>
        <v>0</v>
      </c>
      <c r="H12" s="972">
        <f t="shared" si="1"/>
        <v>12.38760000000002</v>
      </c>
    </row>
    <row r="13" spans="1:8">
      <c r="A13" s="782" t="s">
        <v>1334</v>
      </c>
      <c r="B13" s="727" t="s">
        <v>1318</v>
      </c>
      <c r="C13" s="783">
        <v>48</v>
      </c>
      <c r="D13" s="783" t="s">
        <v>905</v>
      </c>
      <c r="E13" s="994">
        <f>C13</f>
        <v>48</v>
      </c>
      <c r="F13" s="994">
        <f>E13</f>
        <v>48</v>
      </c>
      <c r="G13" s="972">
        <f t="shared" si="2"/>
        <v>0</v>
      </c>
      <c r="H13" s="972">
        <f t="shared" si="1"/>
        <v>0</v>
      </c>
    </row>
    <row r="14" spans="1:8">
      <c r="A14" s="782" t="s">
        <v>1335</v>
      </c>
      <c r="B14" s="727" t="s">
        <v>1319</v>
      </c>
      <c r="C14" s="783">
        <v>200</v>
      </c>
      <c r="D14" s="783" t="s">
        <v>905</v>
      </c>
      <c r="E14" s="994">
        <f>C14</f>
        <v>200</v>
      </c>
      <c r="F14" s="994">
        <f>C14*1</f>
        <v>200</v>
      </c>
      <c r="G14" s="972">
        <f t="shared" si="2"/>
        <v>0</v>
      </c>
      <c r="H14" s="972">
        <f t="shared" si="1"/>
        <v>0</v>
      </c>
    </row>
    <row r="15" spans="1:8">
      <c r="A15" s="782" t="s">
        <v>1336</v>
      </c>
      <c r="B15" s="727" t="s">
        <v>1320</v>
      </c>
      <c r="C15" s="783">
        <v>20</v>
      </c>
      <c r="D15" s="783" t="s">
        <v>905</v>
      </c>
      <c r="E15" s="994">
        <f>C15*1</f>
        <v>20</v>
      </c>
      <c r="F15" s="994">
        <f>C15*1</f>
        <v>20</v>
      </c>
      <c r="G15" s="972">
        <f t="shared" si="2"/>
        <v>0</v>
      </c>
      <c r="H15" s="972">
        <f t="shared" si="1"/>
        <v>0</v>
      </c>
    </row>
    <row r="16" spans="1:8">
      <c r="A16" s="782" t="s">
        <v>1337</v>
      </c>
      <c r="B16" s="727" t="s">
        <v>1321</v>
      </c>
      <c r="C16" s="783">
        <v>235</v>
      </c>
      <c r="D16" s="783" t="s">
        <v>905</v>
      </c>
      <c r="E16" s="994">
        <f>C16</f>
        <v>235</v>
      </c>
      <c r="F16" s="994">
        <f>C16*1</f>
        <v>235</v>
      </c>
      <c r="G16" s="972">
        <f t="shared" si="2"/>
        <v>0</v>
      </c>
      <c r="H16" s="972">
        <f t="shared" si="1"/>
        <v>0</v>
      </c>
    </row>
    <row r="17" spans="1:8">
      <c r="A17" s="782" t="s">
        <v>1338</v>
      </c>
      <c r="B17" s="727" t="s">
        <v>1322</v>
      </c>
      <c r="C17" s="783">
        <v>8</v>
      </c>
      <c r="D17" s="783" t="s">
        <v>905</v>
      </c>
      <c r="E17" s="994">
        <f>C17*1</f>
        <v>8</v>
      </c>
      <c r="F17" s="994">
        <f>C17*1</f>
        <v>8</v>
      </c>
      <c r="G17" s="972">
        <f t="shared" si="2"/>
        <v>0</v>
      </c>
      <c r="H17" s="972">
        <f t="shared" si="1"/>
        <v>0</v>
      </c>
    </row>
    <row r="18" spans="1:8">
      <c r="A18" s="782" t="s">
        <v>1339</v>
      </c>
      <c r="B18" s="727" t="s">
        <v>1323</v>
      </c>
      <c r="C18" s="783">
        <v>40</v>
      </c>
      <c r="D18" s="783" t="s">
        <v>905</v>
      </c>
      <c r="E18" s="994">
        <f>C18*1</f>
        <v>40</v>
      </c>
      <c r="F18" s="994">
        <f>C18*1</f>
        <v>40</v>
      </c>
      <c r="G18" s="972">
        <f t="shared" si="2"/>
        <v>0</v>
      </c>
      <c r="H18" s="972">
        <f t="shared" si="1"/>
        <v>0</v>
      </c>
    </row>
    <row r="19" spans="1:8">
      <c r="A19" s="782" t="s">
        <v>1340</v>
      </c>
      <c r="B19" s="727" t="s">
        <v>1324</v>
      </c>
      <c r="C19" s="783">
        <v>105</v>
      </c>
      <c r="D19" s="783" t="s">
        <v>905</v>
      </c>
      <c r="E19" s="994">
        <f>C19*1</f>
        <v>105</v>
      </c>
      <c r="F19" s="994">
        <f>C19</f>
        <v>105</v>
      </c>
      <c r="G19" s="972">
        <f t="shared" si="2"/>
        <v>0</v>
      </c>
      <c r="H19" s="972">
        <f t="shared" si="1"/>
        <v>0</v>
      </c>
    </row>
    <row r="20" spans="1:8">
      <c r="A20" s="782" t="s">
        <v>1341</v>
      </c>
      <c r="B20" s="727" t="s">
        <v>1325</v>
      </c>
      <c r="C20" s="783">
        <v>75</v>
      </c>
      <c r="D20" s="783" t="s">
        <v>905</v>
      </c>
      <c r="E20" s="994">
        <f>C20*1</f>
        <v>75</v>
      </c>
      <c r="F20" s="994">
        <f>C20</f>
        <v>75</v>
      </c>
      <c r="G20" s="972">
        <f t="shared" si="2"/>
        <v>0</v>
      </c>
      <c r="H20" s="972">
        <f t="shared" si="1"/>
        <v>0</v>
      </c>
    </row>
    <row r="21" spans="1:8">
      <c r="A21" s="782" t="s">
        <v>1342</v>
      </c>
      <c r="B21" s="727" t="s">
        <v>1326</v>
      </c>
      <c r="C21" s="783">
        <v>15</v>
      </c>
      <c r="D21" s="783" t="s">
        <v>905</v>
      </c>
      <c r="E21" s="994">
        <f t="shared" ref="E21:E22" si="3">C21*1</f>
        <v>15</v>
      </c>
      <c r="F21" s="994">
        <f t="shared" ref="F21:F22" si="4">C21</f>
        <v>15</v>
      </c>
      <c r="G21" s="972">
        <f t="shared" si="2"/>
        <v>0</v>
      </c>
      <c r="H21" s="972">
        <f t="shared" si="1"/>
        <v>0</v>
      </c>
    </row>
    <row r="22" spans="1:8">
      <c r="A22" s="782" t="s">
        <v>1343</v>
      </c>
      <c r="B22" s="727" t="s">
        <v>1327</v>
      </c>
      <c r="C22" s="783">
        <v>40</v>
      </c>
      <c r="D22" s="783" t="s">
        <v>905</v>
      </c>
      <c r="E22" s="994">
        <f t="shared" si="3"/>
        <v>40</v>
      </c>
      <c r="F22" s="994">
        <f t="shared" si="4"/>
        <v>40</v>
      </c>
      <c r="G22" s="972">
        <f t="shared" si="2"/>
        <v>0</v>
      </c>
      <c r="H22" s="972">
        <f t="shared" si="1"/>
        <v>0</v>
      </c>
    </row>
    <row r="23" spans="1:8">
      <c r="A23" s="782" t="s">
        <v>1344</v>
      </c>
      <c r="B23" s="727" t="s">
        <v>1328</v>
      </c>
      <c r="C23" s="783">
        <v>168</v>
      </c>
      <c r="D23" s="783" t="s">
        <v>905</v>
      </c>
      <c r="E23" s="994">
        <f>C23</f>
        <v>168</v>
      </c>
      <c r="F23" s="994">
        <f>C23*1</f>
        <v>168</v>
      </c>
      <c r="G23" s="972">
        <f t="shared" si="2"/>
        <v>0</v>
      </c>
      <c r="H23" s="972">
        <f t="shared" si="1"/>
        <v>0</v>
      </c>
    </row>
    <row r="24" spans="1:8">
      <c r="A24" s="782" t="s">
        <v>1345</v>
      </c>
      <c r="B24" s="727" t="s">
        <v>1329</v>
      </c>
      <c r="C24" s="783">
        <v>30</v>
      </c>
      <c r="D24" s="783" t="s">
        <v>905</v>
      </c>
      <c r="E24" s="994">
        <f t="shared" ref="E24:E25" si="5">C24</f>
        <v>30</v>
      </c>
      <c r="F24" s="994">
        <f t="shared" ref="F24:F26" si="6">C24*1</f>
        <v>30</v>
      </c>
      <c r="G24" s="972">
        <f t="shared" si="2"/>
        <v>0</v>
      </c>
      <c r="H24" s="972">
        <f t="shared" si="1"/>
        <v>0</v>
      </c>
    </row>
    <row r="25" spans="1:8">
      <c r="A25" s="782" t="s">
        <v>1346</v>
      </c>
      <c r="B25" s="727" t="s">
        <v>1330</v>
      </c>
      <c r="C25" s="783">
        <v>132</v>
      </c>
      <c r="D25" s="783" t="s">
        <v>905</v>
      </c>
      <c r="E25" s="994">
        <f t="shared" si="5"/>
        <v>132</v>
      </c>
      <c r="F25" s="994">
        <f t="shared" si="6"/>
        <v>132</v>
      </c>
      <c r="G25" s="972">
        <f t="shared" si="2"/>
        <v>0</v>
      </c>
      <c r="H25" s="972">
        <f t="shared" si="1"/>
        <v>0</v>
      </c>
    </row>
    <row r="26" spans="1:8">
      <c r="A26" s="782" t="s">
        <v>1347</v>
      </c>
      <c r="B26" s="727" t="s">
        <v>1331</v>
      </c>
      <c r="C26" s="783">
        <v>180</v>
      </c>
      <c r="D26" s="783" t="s">
        <v>905</v>
      </c>
      <c r="E26" s="994">
        <f>C26</f>
        <v>180</v>
      </c>
      <c r="F26" s="994">
        <f t="shared" si="6"/>
        <v>180</v>
      </c>
      <c r="G26" s="972">
        <f t="shared" si="2"/>
        <v>0</v>
      </c>
      <c r="H26" s="972">
        <f t="shared" si="1"/>
        <v>0</v>
      </c>
    </row>
    <row r="27" spans="1:8">
      <c r="A27" s="782" t="s">
        <v>1348</v>
      </c>
      <c r="B27" s="727" t="s">
        <v>1332</v>
      </c>
      <c r="C27" s="783">
        <v>120</v>
      </c>
      <c r="D27" s="783" t="s">
        <v>905</v>
      </c>
      <c r="E27" s="994">
        <f>C27*0.6667</f>
        <v>80.003999999999991</v>
      </c>
      <c r="F27" s="994">
        <v>120</v>
      </c>
      <c r="G27" s="972">
        <f t="shared" si="2"/>
        <v>0</v>
      </c>
      <c r="H27" s="972">
        <f t="shared" si="1"/>
        <v>39.996000000000009</v>
      </c>
    </row>
    <row r="28" spans="1:8">
      <c r="A28" s="782" t="s">
        <v>1349</v>
      </c>
      <c r="B28" s="727" t="s">
        <v>1333</v>
      </c>
      <c r="C28" s="783">
        <v>75</v>
      </c>
      <c r="D28" s="783" t="s">
        <v>905</v>
      </c>
      <c r="E28" s="994">
        <f>C28*0.6667</f>
        <v>50.002499999999998</v>
      </c>
      <c r="F28" s="994">
        <v>75</v>
      </c>
      <c r="G28" s="972">
        <f t="shared" si="2"/>
        <v>0</v>
      </c>
      <c r="H28" s="972">
        <f t="shared" si="1"/>
        <v>24.997500000000002</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B1:AJ49"/>
  <sheetViews>
    <sheetView zoomScale="68" zoomScaleNormal="68" workbookViewId="0">
      <selection activeCell="K13" sqref="K13"/>
    </sheetView>
  </sheetViews>
  <sheetFormatPr defaultColWidth="9.44140625" defaultRowHeight="13.8"/>
  <cols>
    <col min="1" max="1" width="6" style="637" customWidth="1"/>
    <col min="2" max="2" width="20.88671875" style="637" customWidth="1"/>
    <col min="3" max="6" width="17" style="637" customWidth="1"/>
    <col min="7" max="8" width="15.5546875" style="637" customWidth="1"/>
    <col min="9" max="9" width="18.5546875" style="637" customWidth="1"/>
    <col min="10" max="10" width="19.88671875" style="637" customWidth="1"/>
    <col min="11" max="11" width="25.5546875" style="637" customWidth="1"/>
    <col min="12" max="12" width="29.44140625" style="637" customWidth="1"/>
    <col min="13" max="13" width="19.5546875" style="637" customWidth="1"/>
    <col min="14" max="15" width="15.5546875" style="637" customWidth="1"/>
    <col min="16" max="16" width="22.5546875" style="637" customWidth="1"/>
    <col min="17" max="23" width="15.5546875" style="637" customWidth="1"/>
    <col min="24" max="24" width="34.44140625" style="637" customWidth="1"/>
    <col min="25" max="25" width="21.5546875" style="637" customWidth="1"/>
    <col min="26" max="26" width="15.5546875" style="637" customWidth="1"/>
    <col min="27" max="27" width="15.5546875" style="638" customWidth="1"/>
    <col min="28" max="32" width="15.5546875" style="637" customWidth="1"/>
    <col min="33" max="16384" width="9.44140625" style="637"/>
  </cols>
  <sheetData>
    <row r="1" spans="2:36" s="640" customFormat="1" ht="17.399999999999999">
      <c r="AA1" s="682"/>
    </row>
    <row r="2" spans="2:36" s="681" customFormat="1" ht="17.399999999999999">
      <c r="B2" s="683" t="s">
        <v>824</v>
      </c>
      <c r="C2" s="683"/>
      <c r="D2" s="683"/>
      <c r="E2" s="1811"/>
      <c r="F2" s="1811"/>
      <c r="G2" s="1811"/>
      <c r="H2" s="1811"/>
      <c r="I2" s="1811"/>
      <c r="J2" s="1811"/>
      <c r="K2" s="683" t="s">
        <v>823</v>
      </c>
      <c r="L2" s="728">
        <f>'General Information'!L1</f>
        <v>46308</v>
      </c>
      <c r="S2" s="1795"/>
      <c r="T2" s="1795"/>
    </row>
    <row r="3" spans="2:36" s="681" customFormat="1" ht="17.399999999999999">
      <c r="B3" s="683" t="s">
        <v>822</v>
      </c>
      <c r="C3" s="683"/>
      <c r="D3" s="683"/>
      <c r="E3" s="1812"/>
      <c r="F3" s="1812"/>
      <c r="G3" s="1812"/>
      <c r="H3" s="1812"/>
      <c r="I3" s="1812"/>
      <c r="J3" s="1812"/>
    </row>
    <row r="4" spans="2:36" s="681" customFormat="1" ht="17.399999999999999">
      <c r="B4" s="684" t="s">
        <v>821</v>
      </c>
      <c r="C4" s="684"/>
      <c r="D4" s="684"/>
      <c r="E4" s="1813" t="str">
        <f>'General Information'!C3</f>
        <v>Construction of Industrial Units for Artisans in Najran</v>
      </c>
      <c r="F4" s="1813"/>
      <c r="G4" s="1813"/>
      <c r="H4" s="1813"/>
      <c r="I4" s="1813"/>
      <c r="J4" s="1813"/>
      <c r="K4" s="682"/>
      <c r="L4" s="682" t="s">
        <v>161</v>
      </c>
      <c r="M4" s="682"/>
      <c r="N4" s="682"/>
      <c r="R4" s="683"/>
      <c r="S4" s="1796"/>
      <c r="T4" s="1796"/>
    </row>
    <row r="5" spans="2:36" s="681" customFormat="1" ht="17.399999999999999">
      <c r="B5" s="683" t="s">
        <v>820</v>
      </c>
      <c r="C5" s="683"/>
      <c r="D5" s="683"/>
      <c r="E5" s="1813" t="str">
        <f>'General Information'!C4</f>
        <v>NJR1-05-005</v>
      </c>
      <c r="F5" s="1813"/>
      <c r="G5" s="1813"/>
      <c r="H5" s="1813"/>
      <c r="I5" s="1813"/>
      <c r="J5" s="1813"/>
      <c r="R5" s="683"/>
      <c r="S5" s="683"/>
      <c r="T5" s="683"/>
    </row>
    <row r="6" spans="2:36" s="681" customFormat="1" ht="17.399999999999999">
      <c r="B6" s="683" t="s">
        <v>819</v>
      </c>
      <c r="C6" s="683"/>
      <c r="D6" s="683"/>
      <c r="E6" s="1813" t="s">
        <v>1353</v>
      </c>
      <c r="F6" s="1813"/>
      <c r="G6" s="1813"/>
      <c r="H6" s="1813"/>
      <c r="I6" s="1813"/>
      <c r="J6" s="1813"/>
      <c r="K6" s="682"/>
      <c r="L6" s="682"/>
      <c r="M6" s="682"/>
      <c r="N6" s="682"/>
    </row>
    <row r="7" spans="2:36" s="642" customFormat="1" ht="14.4" thickBot="1">
      <c r="B7" s="665"/>
      <c r="C7" s="665"/>
      <c r="D7" s="665"/>
      <c r="E7" s="665"/>
      <c r="F7" s="665"/>
    </row>
    <row r="8" spans="2:36" s="677" customFormat="1" ht="34.5" customHeight="1" thickTop="1" thickBot="1">
      <c r="B8" s="679"/>
      <c r="C8" s="679"/>
      <c r="D8" s="679"/>
      <c r="E8" s="679"/>
      <c r="F8" s="679"/>
      <c r="G8" s="679"/>
      <c r="H8" s="679"/>
      <c r="I8" s="679"/>
      <c r="J8" s="679"/>
      <c r="K8" s="679"/>
      <c r="L8" s="679"/>
      <c r="M8" s="679"/>
      <c r="N8" s="679"/>
      <c r="O8" s="679"/>
      <c r="P8" s="679"/>
      <c r="Q8" s="679"/>
      <c r="R8" s="1797" t="s">
        <v>818</v>
      </c>
      <c r="S8" s="1798"/>
      <c r="T8" s="1799"/>
      <c r="U8" s="678"/>
      <c r="V8" s="678"/>
      <c r="W8" s="680"/>
      <c r="X8" s="679"/>
      <c r="Y8" s="679"/>
      <c r="Z8" s="679"/>
      <c r="AA8" s="679"/>
      <c r="AB8" s="679"/>
      <c r="AC8" s="1797" t="s">
        <v>817</v>
      </c>
      <c r="AD8" s="1798"/>
      <c r="AE8" s="1799"/>
      <c r="AF8" s="678"/>
    </row>
    <row r="9" spans="2:36" s="677" customFormat="1" ht="37.35" customHeight="1" thickTop="1">
      <c r="B9" s="1800" t="s">
        <v>816</v>
      </c>
      <c r="C9" s="1801"/>
      <c r="D9" s="1801"/>
      <c r="E9" s="1801"/>
      <c r="F9" s="1801"/>
      <c r="G9" s="1802"/>
      <c r="H9" s="1803" t="s">
        <v>323</v>
      </c>
      <c r="I9" s="1804"/>
      <c r="J9" s="1805"/>
      <c r="K9" s="1806" t="s">
        <v>815</v>
      </c>
      <c r="L9" s="1807"/>
      <c r="M9" s="1808"/>
      <c r="N9" s="1800" t="s">
        <v>814</v>
      </c>
      <c r="O9" s="1801"/>
      <c r="P9" s="1809" t="s">
        <v>813</v>
      </c>
      <c r="Q9" s="1814" t="s">
        <v>812</v>
      </c>
      <c r="R9" s="1816" t="s">
        <v>808</v>
      </c>
      <c r="S9" s="1817"/>
      <c r="T9" s="1818"/>
      <c r="U9" s="1814" t="s">
        <v>811</v>
      </c>
      <c r="V9" s="1816" t="s">
        <v>810</v>
      </c>
      <c r="W9" s="1817"/>
      <c r="X9" s="1817"/>
      <c r="Y9" s="1818"/>
      <c r="Z9" s="1816" t="s">
        <v>809</v>
      </c>
      <c r="AA9" s="1817"/>
      <c r="AB9" s="1818"/>
      <c r="AC9" s="1816" t="s">
        <v>808</v>
      </c>
      <c r="AD9" s="1817"/>
      <c r="AE9" s="1818"/>
      <c r="AF9" s="1814" t="s">
        <v>807</v>
      </c>
    </row>
    <row r="10" spans="2:36" s="665" customFormat="1" ht="57.6" customHeight="1" thickBot="1">
      <c r="B10" s="676" t="s">
        <v>806</v>
      </c>
      <c r="C10" s="675" t="s">
        <v>805</v>
      </c>
      <c r="D10" s="675" t="s">
        <v>804</v>
      </c>
      <c r="E10" s="675" t="s">
        <v>803</v>
      </c>
      <c r="F10" s="675" t="s">
        <v>112</v>
      </c>
      <c r="G10" s="674" t="s">
        <v>802</v>
      </c>
      <c r="H10" s="673" t="s">
        <v>801</v>
      </c>
      <c r="I10" s="786" t="s">
        <v>889</v>
      </c>
      <c r="J10" s="787" t="s">
        <v>323</v>
      </c>
      <c r="K10" s="671" t="s">
        <v>800</v>
      </c>
      <c r="L10" s="670" t="s">
        <v>799</v>
      </c>
      <c r="M10" s="672" t="s">
        <v>798</v>
      </c>
      <c r="N10" s="671" t="s">
        <v>797</v>
      </c>
      <c r="O10" s="670" t="s">
        <v>93</v>
      </c>
      <c r="P10" s="1810"/>
      <c r="Q10" s="1815"/>
      <c r="R10" s="669" t="s">
        <v>791</v>
      </c>
      <c r="S10" s="668" t="s">
        <v>790</v>
      </c>
      <c r="T10" s="667" t="s">
        <v>789</v>
      </c>
      <c r="U10" s="1815"/>
      <c r="V10" s="791" t="s">
        <v>796</v>
      </c>
      <c r="W10" s="792" t="s">
        <v>795</v>
      </c>
      <c r="X10" s="668" t="s">
        <v>890</v>
      </c>
      <c r="Y10" s="667" t="s">
        <v>794</v>
      </c>
      <c r="Z10" s="669" t="s">
        <v>793</v>
      </c>
      <c r="AA10" s="668" t="s">
        <v>792</v>
      </c>
      <c r="AB10" s="667" t="s">
        <v>93</v>
      </c>
      <c r="AC10" s="669" t="s">
        <v>791</v>
      </c>
      <c r="AD10" s="668" t="s">
        <v>790</v>
      </c>
      <c r="AE10" s="667" t="s">
        <v>789</v>
      </c>
      <c r="AF10" s="1815"/>
      <c r="AG10" s="666"/>
      <c r="AH10" s="666"/>
      <c r="AI10" s="666"/>
      <c r="AJ10" s="666"/>
    </row>
    <row r="11" spans="2:36" s="665" customFormat="1" ht="57.6" customHeight="1" thickTop="1">
      <c r="B11" s="657"/>
      <c r="C11" s="664"/>
      <c r="D11" s="664"/>
      <c r="E11" s="657"/>
      <c r="F11" s="657"/>
      <c r="G11" s="660"/>
      <c r="H11" s="784"/>
      <c r="I11" s="789"/>
      <c r="J11" s="789"/>
      <c r="K11" s="785"/>
      <c r="L11" s="657"/>
      <c r="M11" s="657"/>
      <c r="N11" s="662"/>
      <c r="O11" s="657"/>
      <c r="P11" s="661"/>
      <c r="Q11" s="661"/>
      <c r="R11" s="657"/>
      <c r="S11" s="657"/>
      <c r="T11" s="730"/>
      <c r="U11" s="790"/>
      <c r="V11" s="793"/>
      <c r="W11" s="793"/>
      <c r="X11" s="657"/>
      <c r="Y11" s="657"/>
      <c r="Z11" s="662"/>
      <c r="AA11" s="662"/>
      <c r="AB11" s="729"/>
      <c r="AC11" s="657"/>
      <c r="AD11" s="657"/>
      <c r="AE11" s="730"/>
      <c r="AF11" s="660"/>
      <c r="AG11" s="666"/>
      <c r="AH11" s="666"/>
      <c r="AI11" s="666"/>
      <c r="AJ11" s="666"/>
    </row>
    <row r="12" spans="2:36" s="658" customFormat="1" ht="57.6" customHeight="1">
      <c r="B12" s="657"/>
      <c r="C12" s="664"/>
      <c r="D12" s="664"/>
      <c r="E12" s="657"/>
      <c r="F12" s="657"/>
      <c r="G12" s="660"/>
      <c r="H12" s="784"/>
      <c r="I12" s="789"/>
      <c r="J12" s="789"/>
      <c r="K12" s="785"/>
      <c r="L12" s="657"/>
      <c r="M12" s="657"/>
      <c r="N12" s="662"/>
      <c r="O12" s="657"/>
      <c r="P12" s="661"/>
      <c r="Q12" s="661"/>
      <c r="R12" s="657"/>
      <c r="S12" s="657"/>
      <c r="T12" s="730"/>
      <c r="U12" s="790"/>
      <c r="V12" s="793"/>
      <c r="W12" s="793"/>
      <c r="X12" s="657"/>
      <c r="Y12" s="657"/>
      <c r="Z12" s="662"/>
      <c r="AA12" s="662"/>
      <c r="AB12" s="662"/>
      <c r="AC12" s="657"/>
      <c r="AD12" s="657"/>
      <c r="AE12" s="730"/>
      <c r="AF12" s="660"/>
      <c r="AG12" s="659"/>
      <c r="AH12" s="659"/>
      <c r="AI12" s="659"/>
      <c r="AJ12" s="659"/>
    </row>
    <row r="13" spans="2:36" s="658" customFormat="1" ht="97.5" customHeight="1">
      <c r="B13" s="657"/>
      <c r="C13" s="664"/>
      <c r="D13" s="664"/>
      <c r="E13" s="657"/>
      <c r="F13" s="657"/>
      <c r="G13" s="660"/>
      <c r="H13" s="784"/>
      <c r="I13" s="789"/>
      <c r="J13" s="789"/>
      <c r="K13" s="785"/>
      <c r="L13" s="657"/>
      <c r="M13" s="657"/>
      <c r="N13" s="662"/>
      <c r="O13" s="657"/>
      <c r="P13" s="661"/>
      <c r="Q13" s="661"/>
      <c r="R13" s="657"/>
      <c r="S13" s="657"/>
      <c r="T13" s="730" t="str">
        <f>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
      </c>
      <c r="U13" s="790"/>
      <c r="V13" s="793"/>
      <c r="W13" s="793"/>
      <c r="X13" s="657"/>
      <c r="Y13" s="657"/>
      <c r="Z13" s="657"/>
      <c r="AA13" s="657"/>
      <c r="AB13" s="657"/>
      <c r="AC13" s="657"/>
      <c r="AD13" s="657"/>
      <c r="AE13" s="730"/>
      <c r="AF13" s="660"/>
      <c r="AG13" s="659"/>
      <c r="AH13" s="659"/>
      <c r="AI13" s="659"/>
      <c r="AJ13" s="659"/>
    </row>
    <row r="14" spans="2:36" s="656" customFormat="1" ht="18">
      <c r="B14" s="657"/>
      <c r="C14" s="664"/>
      <c r="D14" s="664"/>
      <c r="E14" s="657"/>
      <c r="F14" s="657"/>
      <c r="G14" s="660"/>
      <c r="H14" s="661"/>
      <c r="I14" s="663"/>
      <c r="J14" s="788"/>
      <c r="K14" s="657"/>
      <c r="L14" s="657"/>
      <c r="M14" s="657"/>
      <c r="N14" s="662"/>
      <c r="O14" s="657"/>
      <c r="P14" s="661"/>
      <c r="Q14" s="661"/>
      <c r="R14" s="657"/>
      <c r="S14" s="657"/>
      <c r="T14" s="730"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
      </c>
      <c r="U14" s="657"/>
      <c r="V14" s="657"/>
      <c r="W14" s="657"/>
      <c r="X14" s="657"/>
      <c r="Y14" s="657"/>
      <c r="Z14" s="657"/>
      <c r="AA14" s="657"/>
      <c r="AB14" s="657"/>
      <c r="AC14" s="657"/>
      <c r="AD14" s="657"/>
      <c r="AE14" s="730"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
      </c>
      <c r="AF14" s="660"/>
    </row>
    <row r="15" spans="2:36" s="642" customFormat="1">
      <c r="B15" s="655"/>
      <c r="C15" s="655"/>
      <c r="D15" s="655"/>
      <c r="E15" s="655"/>
      <c r="F15" s="655"/>
    </row>
    <row r="16" spans="2:36" s="642" customFormat="1">
      <c r="B16" s="655"/>
      <c r="C16" s="655"/>
      <c r="D16" s="655"/>
      <c r="E16" s="655"/>
      <c r="F16" s="655"/>
    </row>
    <row r="17" spans="2:29">
      <c r="B17" s="642"/>
      <c r="C17" s="642"/>
      <c r="D17" s="642"/>
      <c r="E17" s="642"/>
      <c r="F17" s="642"/>
      <c r="H17" s="642"/>
      <c r="I17" s="642"/>
      <c r="J17" s="642"/>
      <c r="K17" s="642"/>
      <c r="L17" s="642"/>
      <c r="M17" s="642"/>
      <c r="N17" s="642"/>
      <c r="O17" s="642"/>
      <c r="P17" s="642"/>
      <c r="Q17" s="642"/>
      <c r="R17" s="642"/>
      <c r="S17" s="642"/>
      <c r="T17" s="642"/>
      <c r="V17" s="642"/>
      <c r="W17" s="642"/>
      <c r="X17" s="642"/>
      <c r="AA17" s="642"/>
    </row>
    <row r="18" spans="2:29" ht="17.399999999999999">
      <c r="B18" s="654" t="s">
        <v>788</v>
      </c>
      <c r="C18" s="654"/>
      <c r="D18" s="654"/>
      <c r="E18" s="654"/>
      <c r="F18" s="654"/>
      <c r="G18" s="641"/>
      <c r="H18" s="641"/>
      <c r="I18" s="641"/>
      <c r="J18" s="641"/>
      <c r="K18" s="644"/>
      <c r="L18" s="643"/>
      <c r="M18" s="642"/>
      <c r="N18" s="642"/>
      <c r="AA18" s="637"/>
      <c r="AC18" s="638"/>
    </row>
    <row r="19" spans="2:29" ht="17.399999999999999">
      <c r="B19" s="641" t="s">
        <v>787</v>
      </c>
      <c r="C19" s="641"/>
      <c r="D19" s="641"/>
      <c r="E19" s="641"/>
      <c r="F19" s="641"/>
      <c r="G19" s="641"/>
      <c r="H19" s="641"/>
      <c r="I19" s="641"/>
      <c r="J19" s="641"/>
      <c r="K19" s="644"/>
      <c r="L19" s="643"/>
      <c r="M19" s="642"/>
      <c r="N19" s="642"/>
      <c r="AA19" s="637"/>
      <c r="AC19" s="638"/>
    </row>
    <row r="20" spans="2:29" ht="17.399999999999999">
      <c r="B20" s="645" t="s">
        <v>786</v>
      </c>
      <c r="C20" s="645"/>
      <c r="D20" s="645"/>
      <c r="E20" s="645"/>
      <c r="F20" s="645"/>
      <c r="G20" s="641"/>
      <c r="H20" s="641"/>
      <c r="I20" s="641"/>
      <c r="J20" s="641"/>
      <c r="K20" s="644"/>
      <c r="L20" s="643"/>
      <c r="M20" s="642"/>
      <c r="N20" s="642"/>
      <c r="AA20" s="637"/>
      <c r="AC20" s="638"/>
    </row>
    <row r="21" spans="2:29" ht="17.399999999999999">
      <c r="B21" s="645"/>
      <c r="C21" s="645"/>
      <c r="D21" s="645"/>
      <c r="E21" s="645"/>
      <c r="F21" s="645"/>
      <c r="G21" s="641"/>
      <c r="H21" s="641"/>
      <c r="I21" s="641"/>
      <c r="J21" s="641"/>
      <c r="K21" s="644"/>
      <c r="L21" s="643"/>
      <c r="M21" s="642"/>
      <c r="N21" s="642"/>
      <c r="AA21" s="637"/>
      <c r="AC21" s="638"/>
    </row>
    <row r="22" spans="2:29" ht="18" thickBot="1">
      <c r="B22" s="646" t="s">
        <v>785</v>
      </c>
      <c r="C22" s="646"/>
      <c r="D22" s="646"/>
      <c r="E22" s="646"/>
      <c r="F22" s="646"/>
      <c r="G22" s="641"/>
      <c r="H22" s="641"/>
      <c r="I22" s="641"/>
      <c r="J22" s="641"/>
      <c r="K22" s="641"/>
      <c r="L22" s="640"/>
    </row>
    <row r="23" spans="2:29" ht="18.600000000000001" thickBot="1">
      <c r="B23" s="653" t="s">
        <v>784</v>
      </c>
      <c r="C23" s="650"/>
      <c r="D23" s="650"/>
      <c r="E23" s="650"/>
      <c r="F23" s="650"/>
      <c r="G23" s="641"/>
      <c r="H23" s="649"/>
      <c r="I23" s="649"/>
      <c r="J23" s="649"/>
      <c r="K23" s="649"/>
      <c r="L23" s="648"/>
      <c r="M23" s="647"/>
    </row>
    <row r="24" spans="2:29" ht="19.2" thickTop="1" thickBot="1">
      <c r="B24" s="652" t="s">
        <v>783</v>
      </c>
      <c r="C24" s="650"/>
      <c r="D24" s="650"/>
      <c r="E24" s="650"/>
      <c r="F24" s="650"/>
      <c r="G24" s="641"/>
      <c r="H24" s="649"/>
      <c r="I24" s="649"/>
      <c r="J24" s="649"/>
      <c r="K24" s="649"/>
      <c r="L24" s="648"/>
      <c r="M24" s="647"/>
    </row>
    <row r="25" spans="2:29" ht="18.600000000000001" thickBot="1">
      <c r="B25" s="651" t="s">
        <v>782</v>
      </c>
      <c r="C25" s="650"/>
      <c r="D25" s="650"/>
      <c r="E25" s="650"/>
      <c r="F25" s="650"/>
      <c r="G25" s="641"/>
      <c r="H25" s="649"/>
      <c r="I25" s="649"/>
      <c r="J25" s="649"/>
      <c r="K25" s="649"/>
      <c r="L25" s="648"/>
      <c r="M25" s="647"/>
    </row>
    <row r="26" spans="2:29" ht="18.600000000000001" thickBot="1">
      <c r="B26" s="651" t="s">
        <v>781</v>
      </c>
      <c r="C26" s="650"/>
      <c r="D26" s="650"/>
      <c r="E26" s="650"/>
      <c r="F26" s="650"/>
      <c r="G26" s="641"/>
      <c r="H26" s="649"/>
      <c r="I26" s="649"/>
      <c r="J26" s="649"/>
      <c r="K26" s="649"/>
      <c r="L26" s="648"/>
      <c r="M26" s="647"/>
    </row>
    <row r="27" spans="2:29" ht="18.600000000000001" thickBot="1">
      <c r="B27" s="651" t="s">
        <v>780</v>
      </c>
      <c r="C27" s="650"/>
      <c r="D27" s="650"/>
      <c r="E27" s="650"/>
      <c r="F27" s="650"/>
      <c r="G27" s="641"/>
      <c r="H27" s="649"/>
      <c r="I27" s="649"/>
      <c r="J27" s="649"/>
      <c r="K27" s="649"/>
      <c r="L27" s="648"/>
      <c r="M27" s="647"/>
    </row>
    <row r="28" spans="2:29" ht="18.600000000000001" thickBot="1">
      <c r="B28" s="651" t="s">
        <v>779</v>
      </c>
      <c r="C28" s="650"/>
      <c r="D28" s="650"/>
      <c r="E28" s="650"/>
      <c r="F28" s="650"/>
      <c r="G28" s="641"/>
      <c r="H28" s="649"/>
      <c r="I28" s="649"/>
      <c r="J28" s="649"/>
      <c r="K28" s="649"/>
      <c r="L28" s="648"/>
      <c r="M28" s="647"/>
    </row>
    <row r="29" spans="2:29" ht="18.600000000000001" thickBot="1">
      <c r="B29" s="651" t="s">
        <v>778</v>
      </c>
      <c r="C29" s="650"/>
      <c r="D29" s="650"/>
      <c r="E29" s="650"/>
      <c r="F29" s="650"/>
      <c r="G29" s="641"/>
      <c r="H29" s="649"/>
      <c r="I29" s="649"/>
      <c r="J29" s="649"/>
      <c r="K29" s="649"/>
      <c r="L29" s="648"/>
      <c r="M29" s="647"/>
    </row>
    <row r="30" spans="2:29" ht="18.600000000000001" thickBot="1">
      <c r="B30" s="651" t="s">
        <v>777</v>
      </c>
      <c r="C30" s="650"/>
      <c r="D30" s="650"/>
      <c r="E30" s="650"/>
      <c r="F30" s="650"/>
      <c r="G30" s="641"/>
      <c r="H30" s="649"/>
      <c r="I30" s="649"/>
      <c r="J30" s="649"/>
      <c r="K30" s="649"/>
      <c r="L30" s="648"/>
      <c r="M30" s="647"/>
    </row>
    <row r="31" spans="2:29" ht="18.600000000000001" thickBot="1">
      <c r="B31" s="651" t="s">
        <v>776</v>
      </c>
      <c r="C31" s="650"/>
      <c r="D31" s="650"/>
      <c r="E31" s="650"/>
      <c r="F31" s="650"/>
      <c r="G31" s="641"/>
      <c r="H31" s="649"/>
      <c r="I31" s="649"/>
      <c r="J31" s="649"/>
      <c r="K31" s="649"/>
      <c r="L31" s="648"/>
      <c r="M31" s="647"/>
    </row>
    <row r="32" spans="2:29" ht="18.600000000000001" thickBot="1">
      <c r="B32" s="651" t="s">
        <v>775</v>
      </c>
      <c r="C32" s="650"/>
      <c r="D32" s="650"/>
      <c r="E32" s="650"/>
      <c r="F32" s="650"/>
      <c r="G32" s="641"/>
      <c r="H32" s="649"/>
      <c r="I32" s="649"/>
      <c r="J32" s="649"/>
      <c r="K32" s="649"/>
      <c r="L32" s="648"/>
      <c r="M32" s="647"/>
    </row>
    <row r="33" spans="2:29" ht="18.600000000000001" thickBot="1">
      <c r="B33" s="651" t="s">
        <v>774</v>
      </c>
      <c r="C33" s="650"/>
      <c r="D33" s="650"/>
      <c r="E33" s="650"/>
      <c r="F33" s="650"/>
      <c r="G33" s="641"/>
      <c r="H33" s="649"/>
      <c r="I33" s="649"/>
      <c r="J33" s="649"/>
      <c r="K33" s="649"/>
      <c r="L33" s="648"/>
      <c r="M33" s="647"/>
    </row>
    <row r="34" spans="2:29" ht="18.600000000000001" thickBot="1">
      <c r="B34" s="651" t="s">
        <v>773</v>
      </c>
      <c r="C34" s="650"/>
      <c r="D34" s="650"/>
      <c r="E34" s="650"/>
      <c r="F34" s="650"/>
      <c r="G34" s="641"/>
      <c r="H34" s="649"/>
      <c r="I34" s="649"/>
      <c r="J34" s="649"/>
      <c r="K34" s="649"/>
      <c r="L34" s="648"/>
      <c r="M34" s="647"/>
    </row>
    <row r="35" spans="2:29" ht="18">
      <c r="B35" s="650"/>
      <c r="C35" s="650"/>
      <c r="D35" s="650"/>
      <c r="E35" s="650"/>
      <c r="F35" s="650"/>
      <c r="G35" s="641"/>
      <c r="H35" s="649"/>
      <c r="I35" s="649"/>
      <c r="J35" s="649"/>
      <c r="K35" s="649"/>
      <c r="L35" s="648"/>
      <c r="M35" s="647"/>
    </row>
    <row r="36" spans="2:29" ht="17.399999999999999">
      <c r="B36" s="646" t="s">
        <v>772</v>
      </c>
      <c r="C36" s="646"/>
      <c r="D36" s="646"/>
      <c r="E36" s="646"/>
      <c r="F36" s="646"/>
      <c r="G36" s="641"/>
      <c r="H36" s="641"/>
      <c r="I36" s="641"/>
      <c r="J36" s="641"/>
      <c r="K36" s="644"/>
      <c r="L36" s="643"/>
      <c r="M36" s="642"/>
      <c r="N36" s="642"/>
      <c r="AA36" s="637"/>
      <c r="AC36" s="638"/>
    </row>
    <row r="37" spans="2:29" ht="17.399999999999999">
      <c r="B37" s="645" t="s">
        <v>771</v>
      </c>
      <c r="C37" s="645"/>
      <c r="D37" s="645"/>
      <c r="E37" s="645"/>
      <c r="F37" s="645"/>
      <c r="G37" s="641"/>
      <c r="H37" s="641"/>
      <c r="I37" s="641"/>
      <c r="J37" s="641"/>
      <c r="K37" s="644"/>
      <c r="L37" s="643"/>
      <c r="M37" s="642"/>
      <c r="N37" s="642"/>
      <c r="AA37" s="637"/>
      <c r="AC37" s="638"/>
    </row>
    <row r="38" spans="2:29" ht="17.399999999999999">
      <c r="B38" s="645" t="s">
        <v>770</v>
      </c>
      <c r="C38" s="645"/>
      <c r="D38" s="645"/>
      <c r="E38" s="645"/>
      <c r="F38" s="645"/>
      <c r="G38" s="641"/>
      <c r="H38" s="641"/>
      <c r="I38" s="641"/>
      <c r="J38" s="641"/>
      <c r="K38" s="644"/>
      <c r="L38" s="643"/>
      <c r="M38" s="642"/>
      <c r="N38" s="642"/>
      <c r="AA38" s="637"/>
      <c r="AC38" s="638"/>
    </row>
    <row r="39" spans="2:29" ht="17.399999999999999">
      <c r="B39" s="645" t="s">
        <v>769</v>
      </c>
      <c r="C39" s="645"/>
      <c r="D39" s="645"/>
      <c r="E39" s="645"/>
      <c r="F39" s="645"/>
      <c r="G39" s="641"/>
      <c r="H39" s="641"/>
      <c r="I39" s="641"/>
      <c r="J39" s="641"/>
      <c r="K39" s="644"/>
      <c r="L39" s="643"/>
      <c r="M39" s="642"/>
      <c r="N39" s="642"/>
      <c r="AA39" s="637"/>
      <c r="AC39" s="638"/>
    </row>
    <row r="40" spans="2:29" ht="17.399999999999999">
      <c r="B40" s="645"/>
      <c r="C40" s="645"/>
      <c r="D40" s="645"/>
      <c r="E40" s="645"/>
      <c r="F40" s="645"/>
      <c r="G40" s="641"/>
      <c r="H40" s="641"/>
      <c r="I40" s="641"/>
      <c r="J40" s="641"/>
      <c r="K40" s="644"/>
      <c r="L40" s="643"/>
      <c r="M40" s="642"/>
      <c r="N40" s="642"/>
      <c r="AA40" s="637"/>
      <c r="AC40" s="638"/>
    </row>
    <row r="41" spans="2:29" ht="17.399999999999999">
      <c r="B41" s="645" t="s">
        <v>768</v>
      </c>
      <c r="C41" s="645"/>
      <c r="D41" s="645"/>
      <c r="E41" s="645"/>
      <c r="F41" s="645"/>
      <c r="G41" s="641"/>
      <c r="H41" s="641"/>
      <c r="I41" s="641"/>
      <c r="J41" s="641"/>
      <c r="K41" s="644"/>
      <c r="L41" s="643"/>
      <c r="M41" s="642"/>
      <c r="N41" s="642"/>
      <c r="AA41" s="637"/>
      <c r="AC41" s="638"/>
    </row>
    <row r="42" spans="2:29" ht="17.399999999999999">
      <c r="B42" s="645" t="s">
        <v>767</v>
      </c>
      <c r="C42" s="645"/>
      <c r="D42" s="645"/>
      <c r="E42" s="645"/>
      <c r="F42" s="645"/>
      <c r="G42" s="641"/>
      <c r="H42" s="641"/>
      <c r="I42" s="641"/>
      <c r="J42" s="641"/>
      <c r="K42" s="644"/>
      <c r="L42" s="643"/>
      <c r="M42" s="642"/>
      <c r="N42" s="642"/>
      <c r="AA42" s="637"/>
      <c r="AC42" s="638"/>
    </row>
    <row r="43" spans="2:29" ht="17.399999999999999">
      <c r="B43" s="645" t="s">
        <v>766</v>
      </c>
      <c r="C43" s="645"/>
      <c r="D43" s="645"/>
      <c r="E43" s="645"/>
      <c r="F43" s="645"/>
      <c r="G43" s="641"/>
      <c r="H43" s="641"/>
      <c r="I43" s="641"/>
      <c r="J43" s="641"/>
      <c r="K43" s="644"/>
      <c r="L43" s="643"/>
      <c r="M43" s="642"/>
      <c r="N43" s="642"/>
      <c r="AA43" s="637"/>
      <c r="AC43" s="638"/>
    </row>
    <row r="44" spans="2:29" ht="17.399999999999999">
      <c r="B44" s="645" t="s">
        <v>765</v>
      </c>
      <c r="C44" s="645"/>
      <c r="D44" s="645"/>
      <c r="E44" s="645"/>
      <c r="F44" s="645"/>
      <c r="G44" s="641"/>
      <c r="H44" s="641"/>
      <c r="I44" s="641"/>
      <c r="J44" s="641"/>
      <c r="K44" s="644"/>
      <c r="L44" s="643"/>
      <c r="M44" s="642"/>
      <c r="N44" s="642"/>
    </row>
    <row r="45" spans="2:29" ht="17.399999999999999">
      <c r="B45" s="641"/>
      <c r="C45" s="641"/>
      <c r="D45" s="641"/>
      <c r="E45" s="641"/>
      <c r="F45" s="641"/>
      <c r="G45" s="641"/>
      <c r="H45" s="641"/>
      <c r="I45" s="641"/>
      <c r="J45" s="641"/>
      <c r="K45" s="641"/>
      <c r="L45" s="640"/>
    </row>
    <row r="46" spans="2:29" ht="17.399999999999999">
      <c r="B46" s="641" t="s">
        <v>764</v>
      </c>
      <c r="C46" s="641"/>
      <c r="D46" s="641"/>
      <c r="E46" s="641"/>
      <c r="F46" s="641"/>
      <c r="G46" s="641"/>
      <c r="H46" s="641"/>
      <c r="I46" s="641"/>
      <c r="J46" s="641"/>
      <c r="K46" s="641"/>
      <c r="L46" s="640"/>
    </row>
    <row r="47" spans="2:29" ht="17.399999999999999">
      <c r="B47" s="641"/>
      <c r="C47" s="641"/>
      <c r="D47" s="641"/>
      <c r="E47" s="641"/>
      <c r="F47" s="641"/>
      <c r="G47" s="641"/>
      <c r="H47" s="641"/>
      <c r="I47" s="641"/>
      <c r="J47" s="641"/>
      <c r="K47" s="641"/>
      <c r="L47" s="640"/>
    </row>
    <row r="48" spans="2:29" ht="17.399999999999999">
      <c r="B48" s="640"/>
      <c r="C48" s="640"/>
      <c r="D48" s="640"/>
      <c r="E48" s="640"/>
      <c r="F48" s="640"/>
      <c r="G48" s="640"/>
      <c r="H48" s="640"/>
      <c r="I48" s="640"/>
      <c r="J48" s="640"/>
      <c r="K48" s="640"/>
      <c r="L48" s="640"/>
    </row>
    <row r="49" spans="14:14">
      <c r="N49" s="639"/>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2:J2"/>
    <mergeCell ref="E3:J3"/>
    <mergeCell ref="E4:J4"/>
    <mergeCell ref="E5:J5"/>
    <mergeCell ref="E6:J6"/>
  </mergeCells>
  <phoneticPr fontId="92" type="noConversion"/>
  <conditionalFormatting sqref="H11:H13 H14:I14">
    <cfRule type="cellIs" dxfId="52" priority="37" stopIfTrue="1" operator="equal">
      <formula>"Issue"</formula>
    </cfRule>
    <cfRule type="cellIs" dxfId="51" priority="36" stopIfTrue="1" operator="equal">
      <formula>"Opportunity"</formula>
    </cfRule>
    <cfRule type="cellIs" dxfId="50" priority="35" stopIfTrue="1" operator="equal">
      <formula>"Threat"</formula>
    </cfRule>
  </conditionalFormatting>
  <conditionalFormatting sqref="P11:Q14">
    <cfRule type="cellIs" dxfId="49" priority="19" stopIfTrue="1" operator="equal">
      <formula>"Opportunity"</formula>
    </cfRule>
    <cfRule type="cellIs" dxfId="48" priority="20" stopIfTrue="1" operator="equal">
      <formula>"Issue"</formula>
    </cfRule>
    <cfRule type="cellIs" dxfId="47" priority="18" stopIfTrue="1" operator="equal">
      <formula>"Threat"</formula>
    </cfRule>
  </conditionalFormatting>
  <conditionalFormatting sqref="T11:T14">
    <cfRule type="containsText" dxfId="46" priority="21" operator="containsText" text="H25">
      <formula>NOT(ISERROR(SEARCH("H25",T11)))</formula>
    </cfRule>
    <cfRule type="containsText" dxfId="45" priority="22" operator="containsText" text="H20">
      <formula>NOT(ISERROR(SEARCH("H20",T11)))</formula>
    </cfRule>
    <cfRule type="containsText" dxfId="44" priority="23" operator="containsText" text="H16">
      <formula>NOT(ISERROR(SEARCH("H16",T11)))</formula>
    </cfRule>
    <cfRule type="containsText" dxfId="43" priority="24" operator="containsText" text="H15">
      <formula>NOT(ISERROR(SEARCH("H15",T11)))</formula>
    </cfRule>
    <cfRule type="containsText" dxfId="42" priority="25" operator="containsText" text="M12">
      <formula>NOT(ISERROR(SEARCH("M12",T11)))</formula>
    </cfRule>
    <cfRule type="containsText" dxfId="41" priority="26" operator="containsText" text="M10">
      <formula>NOT(ISERROR(SEARCH("M10",T11)))</formula>
    </cfRule>
    <cfRule type="containsText" dxfId="40" priority="27" operator="containsText" text="M9">
      <formula>NOT(ISERROR(SEARCH("M9",T11)))</formula>
    </cfRule>
    <cfRule type="containsText" dxfId="39" priority="28" operator="containsText" text="M8">
      <formula>NOT(ISERROR(SEARCH("M8",T11)))</formula>
    </cfRule>
    <cfRule type="containsText" dxfId="38" priority="29" operator="containsText" text="M6">
      <formula>NOT(ISERROR(SEARCH("M6",T11)))</formula>
    </cfRule>
    <cfRule type="containsText" dxfId="37" priority="30" operator="containsText" text="M5">
      <formula>NOT(ISERROR(SEARCH("M5",T11)))</formula>
    </cfRule>
    <cfRule type="containsText" dxfId="36" priority="31" operator="containsText" text="L4">
      <formula>NOT(ISERROR(SEARCH("L4",T11)))</formula>
    </cfRule>
    <cfRule type="containsText" dxfId="35" priority="32" operator="containsText" text="L3">
      <formula>NOT(ISERROR(SEARCH("L3",T11)))</formula>
    </cfRule>
    <cfRule type="containsText" dxfId="34" priority="33" operator="containsText" text="L2">
      <formula>NOT(ISERROR(SEARCH("L2",T11)))</formula>
    </cfRule>
    <cfRule type="containsText" dxfId="33" priority="34" operator="containsText" text="L1">
      <formula>NOT(ISERROR(SEARCH("L1",T11)))</formula>
    </cfRule>
  </conditionalFormatting>
  <conditionalFormatting sqref="V11:W13">
    <cfRule type="cellIs" dxfId="32" priority="2" stopIfTrue="1" operator="equal">
      <formula>"Opportunity"</formula>
    </cfRule>
    <cfRule type="cellIs" dxfId="31" priority="3" stopIfTrue="1" operator="equal">
      <formula>"Issue"</formula>
    </cfRule>
    <cfRule type="cellIs" dxfId="30" priority="1" stopIfTrue="1" operator="equal">
      <formula>"Threat"</formula>
    </cfRule>
  </conditionalFormatting>
  <conditionalFormatting sqref="AE11:AE14">
    <cfRule type="containsText" dxfId="29" priority="4" operator="containsText" text="H25">
      <formula>NOT(ISERROR(SEARCH("H25",AE11)))</formula>
    </cfRule>
    <cfRule type="containsText" dxfId="28" priority="5" operator="containsText" text="H20">
      <formula>NOT(ISERROR(SEARCH("H20",AE11)))</formula>
    </cfRule>
    <cfRule type="containsText" dxfId="27" priority="6" operator="containsText" text="H16">
      <formula>NOT(ISERROR(SEARCH("H16",AE11)))</formula>
    </cfRule>
    <cfRule type="containsText" dxfId="26" priority="7" operator="containsText" text="H15">
      <formula>NOT(ISERROR(SEARCH("H15",AE11)))</formula>
    </cfRule>
    <cfRule type="containsText" dxfId="25" priority="8" operator="containsText" text="M12">
      <formula>NOT(ISERROR(SEARCH("M12",AE11)))</formula>
    </cfRule>
    <cfRule type="containsText" dxfId="24" priority="9" operator="containsText" text="M10">
      <formula>NOT(ISERROR(SEARCH("M10",AE11)))</formula>
    </cfRule>
    <cfRule type="containsText" dxfId="23" priority="10" operator="containsText" text="M9">
      <formula>NOT(ISERROR(SEARCH("M9",AE11)))</formula>
    </cfRule>
    <cfRule type="containsText" dxfId="22" priority="11" operator="containsText" text="M8">
      <formula>NOT(ISERROR(SEARCH("M8",AE11)))</formula>
    </cfRule>
    <cfRule type="containsText" dxfId="21" priority="12" operator="containsText" text="M6">
      <formula>NOT(ISERROR(SEARCH("M6",AE11)))</formula>
    </cfRule>
    <cfRule type="containsText" dxfId="20" priority="13" operator="containsText" text="M5">
      <formula>NOT(ISERROR(SEARCH("M5",AE11)))</formula>
    </cfRule>
    <cfRule type="containsText" dxfId="19" priority="14" operator="containsText" text="L4">
      <formula>NOT(ISERROR(SEARCH("L4",AE11)))</formula>
    </cfRule>
    <cfRule type="containsText" dxfId="18" priority="15" operator="containsText" text="L3">
      <formula>NOT(ISERROR(SEARCH("L3",AE11)))</formula>
    </cfRule>
    <cfRule type="containsText" dxfId="17" priority="17" operator="containsText" text="L1">
      <formula>NOT(ISERROR(SEARCH("L1",AE11)))</formula>
    </cfRule>
    <cfRule type="containsText" dxfId="16" priority="16" operator="containsText" text="L2">
      <formula>NOT(ISERROR(SEARCH("L2",AE11)))</formula>
    </cfRule>
  </conditionalFormatting>
  <dataValidations count="11">
    <dataValidation type="list" allowBlank="1" showInputMessage="1" showErrorMessage="1" sqref="H11:H14 I14" xr:uid="{00000000-0002-0000-0D00-000000000000}">
      <formula1>"Threat,Opportunity,Issue"</formula1>
    </dataValidation>
    <dataValidation type="list" allowBlank="1" showInputMessage="1" showErrorMessage="1" sqref="C11:D14" xr:uid="{00000000-0002-0000-0D00-000001000000}">
      <formula1>"Central,Eastern,Western"</formula1>
    </dataValidation>
    <dataValidation type="list" allowBlank="1" showInputMessage="1" showErrorMessage="1" sqref="G11:G14" xr:uid="{00000000-0002-0000-0D00-000002000000}">
      <formula1>"Open,Close,Realize,Escalate"</formula1>
    </dataValidation>
    <dataValidation type="list" allowBlank="1" showInputMessage="1" showErrorMessage="1" sqref="R11:S14 AC11:AD14" xr:uid="{00000000-0002-0000-0D00-000003000000}">
      <formula1>"Very High,High,Medium,Low,Very Low"</formula1>
    </dataValidation>
    <dataValidation type="list" allowBlank="1" showInputMessage="1" showErrorMessage="1" sqref="Q11:Q14" xr:uid="{00000000-0002-0000-0D00-000004000000}">
      <formula1>"Distant,Med Term,Imminent,Overdue"</formula1>
    </dataValidation>
    <dataValidation type="list" allowBlank="1" showInputMessage="1" showErrorMessage="1" sqref="P11:P14" xr:uid="{00000000-0002-0000-0D00-000005000000}">
      <formula1>"Ease,Moderate,Hard"</formula1>
    </dataValidation>
    <dataValidation type="list" allowBlank="1" showInputMessage="1" showErrorMessage="1" sqref="AF11:AF14" xr:uid="{00000000-0002-0000-0D00-000006000000}">
      <formula1>"Open,Close,Residual,Escalate,Secondary"</formula1>
    </dataValidation>
    <dataValidation type="list" allowBlank="1" showInputMessage="1" showErrorMessage="1" sqref="I11:I13" xr:uid="{00000000-0002-0000-0D00-000007000000}">
      <formula1>"Internal, External"</formula1>
    </dataValidation>
    <dataValidation type="list" allowBlank="1" showInputMessage="1" showErrorMessage="1" sqref="J11:J13" xr:uid="{00000000-0002-0000-0D00-000008000000}">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13" xr:uid="{00000000-0002-0000-0D00-000009000000}">
      <formula1>"Terminate,Tolerate,Transfer,Enhance/ Exploit,Share,Treat, Accept"</formula1>
    </dataValidation>
    <dataValidation type="list" allowBlank="1" showInputMessage="1" showErrorMessage="1" sqref="W11:W13" xr:uid="{00000000-0002-0000-0D00-00000A000000}">
      <formula1>"Mitigate,Control,Fall Back, N/A"</formula1>
    </dataValidation>
  </dataValidations>
  <printOptions horizontalCentered="1"/>
  <pageMargins left="0.5" right="0.5" top="1.2" bottom="1" header="0.3" footer="0.3"/>
  <pageSetup paperSize="196" scale="34"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theme="4" tint="0.79998168889431442"/>
    <pageSetUpPr fitToPage="1"/>
  </sheetPr>
  <dimension ref="A1:U38"/>
  <sheetViews>
    <sheetView workbookViewId="0">
      <selection activeCell="K10" sqref="K10"/>
    </sheetView>
  </sheetViews>
  <sheetFormatPr defaultColWidth="9.109375" defaultRowHeight="14.4"/>
  <cols>
    <col min="1" max="1" width="11.44140625" style="19" customWidth="1"/>
    <col min="2" max="3" width="14.5546875" style="19" customWidth="1"/>
    <col min="4" max="4" width="9" style="19" bestFit="1" customWidth="1"/>
    <col min="5" max="6" width="14.5546875" style="19" customWidth="1"/>
    <col min="7" max="7" width="10" style="19" bestFit="1" customWidth="1"/>
    <col min="8" max="9" width="14.5546875" style="19" customWidth="1"/>
    <col min="10" max="10" width="7.6640625" style="19" bestFit="1" customWidth="1"/>
    <col min="11" max="12" width="14.5546875" style="19" customWidth="1"/>
    <col min="13" max="13" width="7.5546875" style="19" customWidth="1"/>
    <col min="14" max="15" width="14.5546875" style="19" customWidth="1"/>
    <col min="16" max="16" width="6.5546875" style="19" bestFit="1" customWidth="1"/>
    <col min="17" max="18" width="14.5546875" style="19" customWidth="1"/>
    <col min="19" max="29" width="12" style="19" customWidth="1"/>
    <col min="30" max="16384" width="9.109375" style="19"/>
  </cols>
  <sheetData>
    <row r="1" spans="1:21" ht="15" thickBot="1">
      <c r="B1" s="699">
        <v>9554134.0000000019</v>
      </c>
      <c r="E1" s="699">
        <v>9554134.0000000019</v>
      </c>
      <c r="K1" s="19">
        <v>0.85</v>
      </c>
    </row>
    <row r="2" spans="1:21">
      <c r="A2" s="797"/>
      <c r="B2" s="1828" t="s">
        <v>900</v>
      </c>
      <c r="C2" s="1829"/>
      <c r="D2" s="1830"/>
      <c r="E2" s="1831" t="s">
        <v>1431</v>
      </c>
      <c r="F2" s="1832"/>
      <c r="G2" s="740"/>
      <c r="H2" s="1833" t="s">
        <v>28</v>
      </c>
      <c r="I2" s="1834"/>
      <c r="J2" s="740"/>
      <c r="K2" s="1826" t="s">
        <v>139</v>
      </c>
      <c r="L2" s="1827"/>
      <c r="M2" s="740"/>
      <c r="N2" s="1822" t="s">
        <v>29</v>
      </c>
      <c r="O2" s="1823"/>
      <c r="P2" s="741"/>
      <c r="Q2" s="1824" t="s">
        <v>49</v>
      </c>
      <c r="R2" s="1825"/>
    </row>
    <row r="3" spans="1:21" ht="15" thickBot="1">
      <c r="A3" s="798" t="s">
        <v>6</v>
      </c>
      <c r="B3" s="743" t="s">
        <v>7</v>
      </c>
      <c r="C3" s="744" t="s">
        <v>3</v>
      </c>
      <c r="D3" s="745" t="s">
        <v>9</v>
      </c>
      <c r="E3" s="743" t="s">
        <v>7</v>
      </c>
      <c r="F3" s="744" t="s">
        <v>3</v>
      </c>
      <c r="G3" s="744" t="s">
        <v>9</v>
      </c>
      <c r="H3" s="743" t="s">
        <v>7</v>
      </c>
      <c r="I3" s="744" t="s">
        <v>3</v>
      </c>
      <c r="J3" s="744" t="s">
        <v>9</v>
      </c>
      <c r="K3" s="743" t="s">
        <v>7</v>
      </c>
      <c r="L3" s="744" t="s">
        <v>3</v>
      </c>
      <c r="M3" s="744" t="s">
        <v>9</v>
      </c>
      <c r="N3" s="743" t="s">
        <v>7</v>
      </c>
      <c r="O3" s="744" t="s">
        <v>8</v>
      </c>
      <c r="P3" s="744"/>
      <c r="Q3" s="743" t="s">
        <v>6</v>
      </c>
      <c r="R3" s="746" t="s">
        <v>3</v>
      </c>
      <c r="S3" s="747"/>
    </row>
    <row r="4" spans="1:21">
      <c r="A4" s="748">
        <v>46084</v>
      </c>
      <c r="B4" s="802">
        <v>134128.43</v>
      </c>
      <c r="C4" s="803">
        <f>B4</f>
        <v>134128.43</v>
      </c>
      <c r="D4" s="752">
        <v>0</v>
      </c>
      <c r="E4" s="802">
        <v>152202</v>
      </c>
      <c r="F4" s="803">
        <f>E4</f>
        <v>152202</v>
      </c>
      <c r="G4" s="752">
        <v>0</v>
      </c>
      <c r="H4" s="802"/>
      <c r="I4" s="803">
        <f>H4</f>
        <v>0</v>
      </c>
      <c r="J4" s="752">
        <f>IF($E$1="",I4/$B$1,I4/$E$1)</f>
        <v>0</v>
      </c>
      <c r="K4" s="804">
        <v>0</v>
      </c>
      <c r="L4" s="803">
        <v>0</v>
      </c>
      <c r="M4" s="752">
        <v>0</v>
      </c>
      <c r="N4" s="802"/>
      <c r="O4" s="803"/>
      <c r="P4" s="752"/>
      <c r="Q4" s="802">
        <f>H4-E4</f>
        <v>-152202</v>
      </c>
      <c r="R4" s="803">
        <f>Q4</f>
        <v>-152202</v>
      </c>
      <c r="T4" s="799" t="s">
        <v>12</v>
      </c>
    </row>
    <row r="5" spans="1:21">
      <c r="A5" s="748">
        <f t="shared" ref="A5:A12" si="0">EOMONTH(A4,1)</f>
        <v>46142</v>
      </c>
      <c r="B5" s="802">
        <v>638522.05999999994</v>
      </c>
      <c r="C5" s="803">
        <f t="shared" ref="C5:C13" si="1">C4+B5</f>
        <v>772650.49</v>
      </c>
      <c r="D5" s="752">
        <f t="shared" ref="D5:D13" si="2">C5/$B$1</f>
        <v>8.0870803151808404E-2</v>
      </c>
      <c r="E5" s="802">
        <v>692767</v>
      </c>
      <c r="F5" s="803">
        <f t="shared" ref="F5:F10" si="3">F4+E5</f>
        <v>844969</v>
      </c>
      <c r="G5" s="752">
        <f t="shared" ref="G5:G10" si="4">F5/$E$1</f>
        <v>8.8440145386279895E-2</v>
      </c>
      <c r="H5" s="802">
        <v>771218</v>
      </c>
      <c r="I5" s="803">
        <v>771218</v>
      </c>
      <c r="J5" s="752">
        <v>8.0720869102317364E-2</v>
      </c>
      <c r="K5" s="804">
        <v>0</v>
      </c>
      <c r="L5" s="803">
        <v>0</v>
      </c>
      <c r="M5" s="752">
        <v>0</v>
      </c>
      <c r="N5" s="802"/>
      <c r="O5" s="803"/>
      <c r="P5" s="752"/>
      <c r="Q5" s="802">
        <f>H5-E5</f>
        <v>78451</v>
      </c>
      <c r="R5" s="803">
        <f>Q5+R4</f>
        <v>-73751</v>
      </c>
    </row>
    <row r="6" spans="1:21">
      <c r="A6" s="748">
        <f t="shared" si="0"/>
        <v>46173</v>
      </c>
      <c r="B6" s="802">
        <v>488657.02999999997</v>
      </c>
      <c r="C6" s="803">
        <f t="shared" si="1"/>
        <v>1261307.52</v>
      </c>
      <c r="D6" s="752">
        <f t="shared" si="2"/>
        <v>0.13201693842686316</v>
      </c>
      <c r="E6" s="802">
        <v>727104</v>
      </c>
      <c r="F6" s="803">
        <f t="shared" si="3"/>
        <v>1572073</v>
      </c>
      <c r="G6" s="752">
        <f t="shared" si="4"/>
        <v>0.16454374619405587</v>
      </c>
      <c r="H6" s="802">
        <f>I6-I5</f>
        <v>652117</v>
      </c>
      <c r="I6" s="803">
        <v>1423335</v>
      </c>
      <c r="J6" s="752">
        <f t="shared" ref="J6:J11" si="5">IF($E$1="",I6/$B$1,I6/$E$1)</f>
        <v>0.14897582554316274</v>
      </c>
      <c r="K6" s="804">
        <v>0</v>
      </c>
      <c r="L6" s="803">
        <v>0</v>
      </c>
      <c r="M6" s="752">
        <v>0</v>
      </c>
      <c r="N6" s="802"/>
      <c r="O6" s="803"/>
      <c r="P6" s="752"/>
      <c r="Q6" s="802">
        <f>H6-E6</f>
        <v>-74987</v>
      </c>
      <c r="R6" s="803">
        <f t="shared" ref="R6:R11" si="6">Q6+R5</f>
        <v>-148738</v>
      </c>
      <c r="T6" s="799" t="s">
        <v>11</v>
      </c>
    </row>
    <row r="7" spans="1:21">
      <c r="A7" s="748">
        <f t="shared" si="0"/>
        <v>46203</v>
      </c>
      <c r="B7" s="802">
        <v>1356793.2300000002</v>
      </c>
      <c r="C7" s="803">
        <f t="shared" si="1"/>
        <v>2618100.75</v>
      </c>
      <c r="D7" s="752">
        <f t="shared" si="2"/>
        <v>0.27402805424332538</v>
      </c>
      <c r="E7" s="802">
        <v>1870539</v>
      </c>
      <c r="F7" s="803">
        <f t="shared" si="3"/>
        <v>3442612</v>
      </c>
      <c r="G7" s="752">
        <f t="shared" si="4"/>
        <v>0.36032695375635293</v>
      </c>
      <c r="H7" s="802">
        <f>I7-I6</f>
        <v>2117547</v>
      </c>
      <c r="I7" s="803">
        <v>3540882</v>
      </c>
      <c r="J7" s="752">
        <f t="shared" si="5"/>
        <v>0.37061255368618434</v>
      </c>
      <c r="K7" s="804">
        <f>'Invoice Log'!Y9</f>
        <v>180835</v>
      </c>
      <c r="L7" s="803">
        <f>K7</f>
        <v>180835</v>
      </c>
      <c r="M7" s="848">
        <f>IF($E$1="",L7/$B$1,L7/$E$1)</f>
        <v>1.8927408805444842E-2</v>
      </c>
      <c r="N7" s="802"/>
      <c r="O7" s="803"/>
      <c r="P7" s="752"/>
      <c r="Q7" s="802">
        <f t="shared" ref="Q7:Q11" si="7">N7-E7</f>
        <v>-1870539</v>
      </c>
      <c r="R7" s="803">
        <f t="shared" si="6"/>
        <v>-2019277</v>
      </c>
      <c r="T7" s="799"/>
    </row>
    <row r="8" spans="1:21">
      <c r="A8" s="748">
        <f t="shared" si="0"/>
        <v>46234</v>
      </c>
      <c r="B8" s="802">
        <v>2212825.16</v>
      </c>
      <c r="C8" s="803">
        <f t="shared" si="1"/>
        <v>4830925.91</v>
      </c>
      <c r="D8" s="752">
        <f t="shared" si="2"/>
        <v>0.50563723619534739</v>
      </c>
      <c r="E8" s="802">
        <v>2737145</v>
      </c>
      <c r="F8" s="803">
        <f t="shared" si="3"/>
        <v>6179757</v>
      </c>
      <c r="G8" s="752">
        <f t="shared" si="4"/>
        <v>0.64681498082400757</v>
      </c>
      <c r="H8" s="802">
        <f>I8-I7</f>
        <v>2201031</v>
      </c>
      <c r="I8" s="803">
        <v>5741913</v>
      </c>
      <c r="J8" s="752">
        <f t="shared" si="5"/>
        <v>0.60098727943317509</v>
      </c>
      <c r="K8" s="804">
        <f>'Invoice Log'!Y10+'Invoice Log'!Y11</f>
        <v>1725541</v>
      </c>
      <c r="L8" s="803">
        <f>K8+L7</f>
        <v>1906376</v>
      </c>
      <c r="M8" s="848">
        <f>IF($E$1="",L8/$B$1,L8/$E$1)</f>
        <v>0.19953414930123439</v>
      </c>
      <c r="N8" s="802"/>
      <c r="O8" s="803"/>
      <c r="P8" s="752"/>
      <c r="Q8" s="802">
        <f t="shared" si="7"/>
        <v>-2737145</v>
      </c>
      <c r="R8" s="803">
        <f t="shared" si="6"/>
        <v>-4756422</v>
      </c>
      <c r="T8" s="799"/>
    </row>
    <row r="9" spans="1:21">
      <c r="A9" s="748">
        <f t="shared" si="0"/>
        <v>46265</v>
      </c>
      <c r="B9" s="802">
        <v>1046425.78</v>
      </c>
      <c r="C9" s="803">
        <f t="shared" si="1"/>
        <v>5877351.6900000004</v>
      </c>
      <c r="D9" s="752">
        <f t="shared" si="2"/>
        <v>0.61516320474466857</v>
      </c>
      <c r="E9" s="802">
        <v>2128922</v>
      </c>
      <c r="F9" s="803">
        <f t="shared" si="3"/>
        <v>8308679</v>
      </c>
      <c r="G9" s="752">
        <f t="shared" si="4"/>
        <v>0.86964229306392382</v>
      </c>
      <c r="H9" s="802">
        <v>1921737.5600000005</v>
      </c>
      <c r="I9" s="803">
        <f>I8+H9</f>
        <v>7663650.5600000005</v>
      </c>
      <c r="J9" s="752">
        <f t="shared" si="5"/>
        <v>0.80212927304557369</v>
      </c>
      <c r="K9" s="804">
        <v>2554234</v>
      </c>
      <c r="L9" s="803">
        <f>K9+L8</f>
        <v>4460610</v>
      </c>
      <c r="M9" s="848">
        <f>IF($E$1="",L9/$B$1,L9/$E$1)</f>
        <v>0.46687747942409002</v>
      </c>
      <c r="N9" s="1043"/>
      <c r="O9" s="803"/>
      <c r="P9" s="752"/>
      <c r="Q9" s="802">
        <f t="shared" si="7"/>
        <v>-2128922</v>
      </c>
      <c r="R9" s="803">
        <f t="shared" si="6"/>
        <v>-6885344</v>
      </c>
    </row>
    <row r="10" spans="1:21">
      <c r="A10" s="748">
        <f t="shared" si="0"/>
        <v>46295</v>
      </c>
      <c r="B10" s="802">
        <v>675374.23</v>
      </c>
      <c r="C10" s="803">
        <f t="shared" si="1"/>
        <v>6552725.9199999999</v>
      </c>
      <c r="D10" s="752">
        <f t="shared" si="2"/>
        <v>0.68585241948668485</v>
      </c>
      <c r="E10" s="802">
        <v>1245455</v>
      </c>
      <c r="F10" s="803">
        <f t="shared" si="3"/>
        <v>9554134</v>
      </c>
      <c r="G10" s="752">
        <f t="shared" si="4"/>
        <v>0.99999999999999978</v>
      </c>
      <c r="H10" s="802">
        <f>I10-I9</f>
        <v>1281933.7799999993</v>
      </c>
      <c r="I10" s="803">
        <v>8945584.3399999999</v>
      </c>
      <c r="J10" s="752">
        <f t="shared" si="5"/>
        <v>0.93630509473700052</v>
      </c>
      <c r="K10" s="804">
        <v>0</v>
      </c>
      <c r="L10" s="803">
        <f>K10+L9</f>
        <v>4460610</v>
      </c>
      <c r="M10" s="848">
        <f>IF($E$1="",L10/$B$1,L10/$E$1)</f>
        <v>0.46687747942409002</v>
      </c>
      <c r="N10" s="1043"/>
      <c r="O10" s="803"/>
      <c r="P10" s="752"/>
      <c r="Q10" s="802">
        <f t="shared" si="7"/>
        <v>-1245455</v>
      </c>
      <c r="R10" s="803">
        <f t="shared" si="6"/>
        <v>-8130799</v>
      </c>
    </row>
    <row r="11" spans="1:21">
      <c r="A11" s="748">
        <f t="shared" si="0"/>
        <v>46326</v>
      </c>
      <c r="B11" s="802">
        <v>1305544.5699999998</v>
      </c>
      <c r="C11" s="803">
        <f t="shared" si="1"/>
        <v>7858270.4900000002</v>
      </c>
      <c r="D11" s="752">
        <f t="shared" si="2"/>
        <v>0.82249950544968264</v>
      </c>
      <c r="E11" s="802"/>
      <c r="F11" s="803"/>
      <c r="G11" s="752"/>
      <c r="H11" s="802">
        <f>I11-I10</f>
        <v>316930.66000000015</v>
      </c>
      <c r="I11" s="803">
        <f>Progress!I24</f>
        <v>9262515</v>
      </c>
      <c r="J11" s="752">
        <f t="shared" si="5"/>
        <v>0.96947719175803881</v>
      </c>
      <c r="K11" s="804"/>
      <c r="L11" s="803"/>
      <c r="M11" s="752"/>
      <c r="N11" s="846">
        <f>O11-I11</f>
        <v>291619.00000000186</v>
      </c>
      <c r="O11" s="803">
        <f>E1</f>
        <v>9554134.0000000019</v>
      </c>
      <c r="P11" s="752">
        <f t="shared" ref="P11" si="8">O11/$E$1</f>
        <v>1</v>
      </c>
      <c r="Q11" s="802">
        <f t="shared" si="7"/>
        <v>291619.00000000186</v>
      </c>
      <c r="R11" s="803">
        <f t="shared" si="6"/>
        <v>-7839179.9999999981</v>
      </c>
      <c r="U11" s="799" t="s">
        <v>13</v>
      </c>
    </row>
    <row r="12" spans="1:21">
      <c r="A12" s="748">
        <f t="shared" si="0"/>
        <v>46356</v>
      </c>
      <c r="B12" s="802">
        <v>714502.65</v>
      </c>
      <c r="C12" s="803">
        <f t="shared" si="1"/>
        <v>8572773.1400000006</v>
      </c>
      <c r="D12" s="752">
        <f t="shared" si="2"/>
        <v>0.89728416411157719</v>
      </c>
      <c r="E12" s="802"/>
      <c r="F12" s="803"/>
      <c r="G12" s="752"/>
      <c r="H12" s="802"/>
      <c r="I12" s="803"/>
      <c r="J12" s="752"/>
      <c r="K12" s="804"/>
      <c r="L12" s="803"/>
      <c r="M12" s="752"/>
      <c r="N12" s="846"/>
      <c r="O12" s="803"/>
      <c r="P12" s="752"/>
      <c r="Q12" s="802"/>
      <c r="R12" s="803"/>
    </row>
    <row r="13" spans="1:21">
      <c r="A13" s="748">
        <f t="shared" ref="A13:A18" si="9">EOMONTH(A12,1)</f>
        <v>46387</v>
      </c>
      <c r="B13" s="802">
        <v>981360.85999999987</v>
      </c>
      <c r="C13" s="803">
        <f t="shared" si="1"/>
        <v>9554134</v>
      </c>
      <c r="D13" s="752">
        <f t="shared" si="2"/>
        <v>0.99999999999999978</v>
      </c>
      <c r="E13" s="802"/>
      <c r="F13" s="803"/>
      <c r="G13" s="752"/>
      <c r="H13" s="802"/>
      <c r="I13" s="803"/>
      <c r="J13" s="752"/>
      <c r="K13" s="804"/>
      <c r="L13" s="803"/>
      <c r="M13" s="752"/>
      <c r="N13" s="846"/>
      <c r="O13" s="803"/>
      <c r="P13" s="752"/>
      <c r="Q13" s="802"/>
      <c r="R13" s="803"/>
    </row>
    <row r="14" spans="1:21">
      <c r="A14" s="748">
        <f t="shared" si="9"/>
        <v>46418</v>
      </c>
      <c r="B14" s="802"/>
      <c r="C14" s="803"/>
      <c r="D14" s="752"/>
      <c r="E14" s="802"/>
      <c r="F14" s="803"/>
      <c r="G14" s="752"/>
      <c r="H14" s="802"/>
      <c r="I14" s="803"/>
      <c r="J14" s="752"/>
      <c r="K14" s="802"/>
      <c r="L14" s="803"/>
      <c r="M14" s="752"/>
      <c r="N14" s="749"/>
      <c r="O14" s="803">
        <f>O11-E1</f>
        <v>0</v>
      </c>
      <c r="P14" s="752"/>
      <c r="Q14" s="802"/>
      <c r="R14" s="803"/>
    </row>
    <row r="15" spans="1:21">
      <c r="A15" s="748">
        <f t="shared" si="9"/>
        <v>46446</v>
      </c>
      <c r="B15" s="802"/>
      <c r="C15" s="803"/>
      <c r="D15" s="752"/>
      <c r="E15" s="802"/>
      <c r="F15" s="803"/>
      <c r="G15" s="752"/>
      <c r="H15" s="802"/>
      <c r="I15" s="803"/>
      <c r="J15" s="752"/>
      <c r="K15" s="802"/>
      <c r="L15" s="803"/>
      <c r="M15" s="752"/>
      <c r="N15" s="749"/>
      <c r="O15" s="803"/>
      <c r="P15" s="752"/>
      <c r="Q15" s="802"/>
      <c r="R15" s="803"/>
    </row>
    <row r="16" spans="1:21">
      <c r="A16" s="748">
        <f t="shared" si="9"/>
        <v>46477</v>
      </c>
      <c r="B16" s="802"/>
      <c r="C16" s="803"/>
      <c r="D16" s="752"/>
      <c r="E16" s="802"/>
      <c r="F16" s="803"/>
      <c r="G16" s="752"/>
      <c r="H16" s="802"/>
      <c r="I16" s="803"/>
      <c r="J16" s="752"/>
      <c r="K16" s="802"/>
      <c r="L16" s="803"/>
      <c r="M16" s="752"/>
      <c r="N16" s="749"/>
      <c r="O16" s="803"/>
      <c r="P16" s="752"/>
      <c r="Q16" s="802"/>
      <c r="R16" s="803"/>
      <c r="U16" s="799"/>
    </row>
    <row r="17" spans="1:21">
      <c r="A17" s="748">
        <f t="shared" si="9"/>
        <v>46507</v>
      </c>
      <c r="B17" s="802"/>
      <c r="C17" s="803"/>
      <c r="D17" s="752"/>
      <c r="E17" s="802"/>
      <c r="F17" s="803"/>
      <c r="G17" s="752"/>
      <c r="H17" s="802"/>
      <c r="I17" s="803"/>
      <c r="J17" s="752"/>
      <c r="K17" s="802"/>
      <c r="L17" s="803"/>
      <c r="M17" s="752"/>
      <c r="N17" s="802"/>
      <c r="O17" s="803"/>
      <c r="P17" s="752"/>
      <c r="Q17" s="802"/>
      <c r="R17" s="803"/>
      <c r="U17" s="799"/>
    </row>
    <row r="18" spans="1:21">
      <c r="A18" s="748">
        <f t="shared" si="9"/>
        <v>46538</v>
      </c>
      <c r="B18" s="802"/>
      <c r="C18" s="803"/>
      <c r="D18" s="752"/>
      <c r="E18" s="802"/>
      <c r="F18" s="803"/>
      <c r="G18" s="752"/>
      <c r="H18" s="802"/>
      <c r="I18" s="803"/>
      <c r="J18" s="752"/>
      <c r="K18" s="802"/>
      <c r="L18" s="803"/>
      <c r="M18" s="752"/>
      <c r="N18" s="802"/>
      <c r="O18" s="803"/>
      <c r="P18" s="752"/>
      <c r="Q18" s="802"/>
      <c r="R18" s="803"/>
      <c r="U18" s="799"/>
    </row>
    <row r="19" spans="1:21">
      <c r="A19" s="748"/>
      <c r="B19" s="802"/>
      <c r="C19" s="803"/>
      <c r="D19" s="752"/>
      <c r="E19" s="802"/>
      <c r="F19" s="803"/>
      <c r="G19" s="752"/>
      <c r="H19" s="802"/>
      <c r="I19" s="803"/>
      <c r="J19" s="752"/>
      <c r="K19" s="802"/>
      <c r="L19" s="803"/>
      <c r="M19" s="752"/>
      <c r="N19" s="802"/>
      <c r="O19" s="803"/>
      <c r="P19" s="752"/>
      <c r="Q19" s="802"/>
      <c r="R19" s="805"/>
    </row>
    <row r="20" spans="1:21">
      <c r="A20" s="748"/>
      <c r="B20" s="802"/>
      <c r="C20" s="803"/>
      <c r="D20" s="752"/>
      <c r="E20" s="802"/>
      <c r="F20" s="803"/>
      <c r="G20" s="752"/>
      <c r="H20" s="802"/>
      <c r="I20" s="803"/>
      <c r="J20" s="752"/>
      <c r="K20" s="802"/>
      <c r="L20" s="803"/>
      <c r="M20" s="752"/>
      <c r="N20" s="802"/>
      <c r="O20" s="803"/>
      <c r="P20" s="752"/>
      <c r="Q20" s="802"/>
      <c r="R20" s="805"/>
    </row>
    <row r="21" spans="1:21">
      <c r="A21" s="748"/>
      <c r="B21" s="802"/>
      <c r="C21" s="803"/>
      <c r="D21" s="752"/>
      <c r="E21" s="802"/>
      <c r="F21" s="803"/>
      <c r="G21" s="752"/>
      <c r="H21" s="802"/>
      <c r="I21" s="803"/>
      <c r="J21" s="752"/>
      <c r="K21" s="802"/>
      <c r="L21" s="803"/>
      <c r="M21" s="752"/>
      <c r="N21" s="802"/>
      <c r="O21" s="803"/>
      <c r="P21" s="752"/>
      <c r="Q21" s="802"/>
      <c r="R21" s="805"/>
    </row>
    <row r="22" spans="1:21">
      <c r="A22" s="748"/>
      <c r="B22" s="802"/>
      <c r="C22" s="803"/>
      <c r="D22" s="752"/>
      <c r="E22" s="802"/>
      <c r="F22" s="803"/>
      <c r="G22" s="752"/>
      <c r="H22" s="802"/>
      <c r="I22" s="803"/>
      <c r="J22" s="752"/>
      <c r="K22" s="802"/>
      <c r="L22" s="803"/>
      <c r="M22" s="752"/>
      <c r="N22" s="802"/>
      <c r="O22" s="803"/>
      <c r="P22" s="752"/>
      <c r="Q22" s="802"/>
      <c r="R22" s="805"/>
    </row>
    <row r="23" spans="1:21">
      <c r="A23" s="748"/>
      <c r="B23" s="802"/>
      <c r="C23" s="803"/>
      <c r="D23" s="752"/>
      <c r="E23" s="802"/>
      <c r="F23" s="803"/>
      <c r="G23" s="752"/>
      <c r="H23" s="802"/>
      <c r="I23" s="803"/>
      <c r="J23" s="752"/>
      <c r="K23" s="802"/>
      <c r="L23" s="803"/>
      <c r="M23" s="752"/>
      <c r="N23" s="802"/>
      <c r="O23" s="803"/>
      <c r="P23" s="752"/>
      <c r="Q23" s="802"/>
      <c r="R23" s="805"/>
    </row>
    <row r="24" spans="1:21">
      <c r="A24" s="748"/>
      <c r="B24" s="802"/>
      <c r="C24" s="803"/>
      <c r="D24" s="752"/>
      <c r="E24" s="802"/>
      <c r="F24" s="803"/>
      <c r="G24" s="752"/>
      <c r="H24" s="802"/>
      <c r="I24" s="803"/>
      <c r="J24" s="752"/>
      <c r="K24" s="802"/>
      <c r="L24" s="803"/>
      <c r="M24" s="752"/>
      <c r="N24" s="802"/>
      <c r="O24" s="803"/>
      <c r="P24" s="752"/>
      <c r="Q24" s="802"/>
      <c r="R24" s="805"/>
    </row>
    <row r="25" spans="1:21">
      <c r="A25" s="748"/>
      <c r="B25" s="802"/>
      <c r="C25" s="803"/>
      <c r="D25" s="752"/>
      <c r="E25" s="802"/>
      <c r="F25" s="803"/>
      <c r="G25" s="752"/>
      <c r="H25" s="802"/>
      <c r="I25" s="803"/>
      <c r="J25" s="752"/>
      <c r="K25" s="802"/>
      <c r="L25" s="803"/>
      <c r="M25" s="752"/>
      <c r="N25" s="802"/>
      <c r="O25" s="803"/>
      <c r="P25" s="752"/>
      <c r="Q25" s="802"/>
      <c r="R25" s="805"/>
    </row>
    <row r="26" spans="1:21">
      <c r="A26" s="748"/>
      <c r="B26" s="802"/>
      <c r="C26" s="803"/>
      <c r="D26" s="752"/>
      <c r="E26" s="802"/>
      <c r="F26" s="803"/>
      <c r="G26" s="752"/>
      <c r="H26" s="802"/>
      <c r="I26" s="803"/>
      <c r="J26" s="752"/>
      <c r="K26" s="802"/>
      <c r="L26" s="803"/>
      <c r="M26" s="752"/>
      <c r="N26" s="802"/>
      <c r="O26" s="803"/>
      <c r="P26" s="752"/>
      <c r="Q26" s="802"/>
      <c r="R26" s="805"/>
    </row>
    <row r="27" spans="1:21">
      <c r="A27" s="748"/>
      <c r="B27" s="802"/>
      <c r="C27" s="803"/>
      <c r="D27" s="752"/>
      <c r="E27" s="802"/>
      <c r="F27" s="803"/>
      <c r="G27" s="752"/>
      <c r="H27" s="802"/>
      <c r="I27" s="803"/>
      <c r="J27" s="752"/>
      <c r="K27" s="802"/>
      <c r="L27" s="803"/>
      <c r="M27" s="752"/>
      <c r="N27" s="802"/>
      <c r="O27" s="803"/>
      <c r="P27" s="752"/>
      <c r="Q27" s="802"/>
      <c r="R27" s="805"/>
    </row>
    <row r="28" spans="1:21">
      <c r="A28" s="748"/>
      <c r="B28" s="802"/>
      <c r="C28" s="803"/>
      <c r="D28" s="752"/>
      <c r="E28" s="802"/>
      <c r="F28" s="803"/>
      <c r="G28" s="752"/>
      <c r="H28" s="802"/>
      <c r="I28" s="803"/>
      <c r="J28" s="752"/>
      <c r="K28" s="802"/>
      <c r="L28" s="803"/>
      <c r="M28" s="752"/>
      <c r="N28" s="802"/>
      <c r="O28" s="803"/>
      <c r="P28" s="752"/>
      <c r="Q28" s="802"/>
      <c r="R28" s="805"/>
    </row>
    <row r="29" spans="1:21">
      <c r="A29" s="748"/>
      <c r="B29" s="802"/>
      <c r="C29" s="803"/>
      <c r="D29" s="752"/>
      <c r="E29" s="802"/>
      <c r="F29" s="803"/>
      <c r="G29" s="752"/>
      <c r="H29" s="802"/>
      <c r="I29" s="803"/>
      <c r="J29" s="752"/>
      <c r="K29" s="802"/>
      <c r="L29" s="803"/>
      <c r="M29" s="752"/>
      <c r="N29" s="802"/>
      <c r="O29" s="803"/>
      <c r="P29" s="752"/>
      <c r="Q29" s="802"/>
      <c r="R29" s="805"/>
    </row>
    <row r="30" spans="1:21">
      <c r="A30" s="748"/>
      <c r="B30" s="802"/>
      <c r="C30" s="803"/>
      <c r="D30" s="752"/>
      <c r="E30" s="802"/>
      <c r="F30" s="803"/>
      <c r="G30" s="752"/>
      <c r="H30" s="802"/>
      <c r="I30" s="803"/>
      <c r="J30" s="752"/>
      <c r="K30" s="802"/>
      <c r="L30" s="803"/>
      <c r="M30" s="752"/>
      <c r="N30" s="802"/>
      <c r="O30" s="803"/>
      <c r="P30" s="752"/>
      <c r="Q30" s="802"/>
      <c r="R30" s="805"/>
    </row>
    <row r="31" spans="1:21">
      <c r="A31" s="748"/>
      <c r="B31" s="802"/>
      <c r="C31" s="803"/>
      <c r="D31" s="752"/>
      <c r="E31" s="802"/>
      <c r="F31" s="803"/>
      <c r="G31" s="752"/>
      <c r="H31" s="802"/>
      <c r="I31" s="803"/>
      <c r="J31" s="752"/>
      <c r="K31" s="802"/>
      <c r="L31" s="803"/>
      <c r="M31" s="752"/>
      <c r="N31" s="802"/>
      <c r="O31" s="803"/>
      <c r="P31" s="752"/>
      <c r="Q31" s="802"/>
      <c r="R31" s="805"/>
    </row>
    <row r="32" spans="1:21">
      <c r="A32" s="748"/>
      <c r="B32" s="802"/>
      <c r="C32" s="803"/>
      <c r="D32" s="752"/>
      <c r="E32" s="802"/>
      <c r="F32" s="803"/>
      <c r="G32" s="752"/>
      <c r="H32" s="802"/>
      <c r="I32" s="803"/>
      <c r="J32" s="752"/>
      <c r="K32" s="802"/>
      <c r="L32" s="803"/>
      <c r="M32" s="752"/>
      <c r="N32" s="802"/>
      <c r="O32" s="803"/>
      <c r="P32" s="752"/>
      <c r="Q32" s="802"/>
      <c r="R32" s="805"/>
    </row>
    <row r="33" spans="1:21">
      <c r="A33" s="748"/>
      <c r="B33" s="802"/>
      <c r="C33" s="803"/>
      <c r="D33" s="752"/>
      <c r="E33" s="802"/>
      <c r="F33" s="803"/>
      <c r="G33" s="752"/>
      <c r="H33" s="802"/>
      <c r="I33" s="803"/>
      <c r="J33" s="752"/>
      <c r="K33" s="802"/>
      <c r="L33" s="803"/>
      <c r="M33" s="752"/>
      <c r="N33" s="802"/>
      <c r="O33" s="803"/>
      <c r="P33" s="752"/>
      <c r="Q33" s="802"/>
      <c r="R33" s="805"/>
    </row>
    <row r="34" spans="1:21">
      <c r="A34" s="748"/>
      <c r="B34" s="802"/>
      <c r="C34" s="803"/>
      <c r="D34" s="752"/>
      <c r="E34" s="802"/>
      <c r="F34" s="803"/>
      <c r="G34" s="752"/>
      <c r="H34" s="802"/>
      <c r="I34" s="803"/>
      <c r="J34" s="752"/>
      <c r="K34" s="802"/>
      <c r="L34" s="803"/>
      <c r="M34" s="752"/>
      <c r="N34" s="802"/>
      <c r="O34" s="803"/>
      <c r="P34" s="752"/>
      <c r="Q34" s="802"/>
      <c r="R34" s="805"/>
    </row>
    <row r="35" spans="1:21">
      <c r="A35" s="748"/>
      <c r="B35" s="802"/>
      <c r="C35" s="803"/>
      <c r="D35" s="751"/>
      <c r="E35" s="802"/>
      <c r="F35" s="803"/>
      <c r="G35" s="751"/>
      <c r="H35" s="802"/>
      <c r="I35" s="803"/>
      <c r="J35" s="751"/>
      <c r="K35" s="802"/>
      <c r="L35" s="803"/>
      <c r="M35" s="751"/>
      <c r="N35" s="802"/>
      <c r="O35" s="803"/>
      <c r="P35" s="752"/>
      <c r="Q35" s="802"/>
      <c r="R35" s="805"/>
    </row>
    <row r="36" spans="1:21">
      <c r="A36" s="751"/>
      <c r="B36" s="751"/>
      <c r="C36" s="751"/>
      <c r="D36" s="751"/>
      <c r="E36" s="751"/>
      <c r="F36" s="751"/>
      <c r="G36" s="751"/>
      <c r="H36" s="751"/>
      <c r="I36" s="751"/>
      <c r="J36" s="751"/>
      <c r="K36" s="751"/>
      <c r="L36" s="751"/>
      <c r="M36" s="751"/>
      <c r="N36" s="751"/>
      <c r="O36" s="751"/>
      <c r="P36" s="751"/>
      <c r="Q36" s="751"/>
      <c r="R36" s="751"/>
    </row>
    <row r="37" spans="1:21" ht="15" thickBot="1"/>
    <row r="38" spans="1:21" ht="27" thickTop="1" thickBot="1">
      <c r="A38" s="800"/>
      <c r="B38" s="1819" t="s">
        <v>27</v>
      </c>
      <c r="C38" s="1820"/>
      <c r="D38" s="1820"/>
      <c r="E38" s="1820"/>
      <c r="F38" s="1820"/>
      <c r="G38" s="1820"/>
      <c r="H38" s="1820"/>
      <c r="I38" s="1820"/>
      <c r="J38" s="1820"/>
      <c r="K38" s="1820"/>
      <c r="L38" s="1820"/>
      <c r="M38" s="1820"/>
      <c r="N38" s="1820"/>
      <c r="O38" s="1820"/>
      <c r="P38" s="1820"/>
      <c r="Q38" s="1820"/>
      <c r="R38" s="1820"/>
      <c r="S38" s="1820"/>
      <c r="T38" s="1821"/>
      <c r="U38" s="801"/>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dataValidations disablePrompts="1" count="1">
    <dataValidation allowBlank="1" sqref="I56 L56" xr:uid="{00000000-0002-0000-0E00-000000000000}"/>
  </dataValidations>
  <pageMargins left="0.7" right="0.7" top="0.75" bottom="0.75" header="0.3" footer="0.3"/>
  <pageSetup paperSize="9" scale="4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theme="4" tint="0.79998168889431442"/>
    <pageSetUpPr fitToPage="1"/>
  </sheetPr>
  <dimension ref="A1:Z80"/>
  <sheetViews>
    <sheetView workbookViewId="0">
      <selection activeCell="I9" sqref="I9"/>
    </sheetView>
  </sheetViews>
  <sheetFormatPr defaultColWidth="9.109375" defaultRowHeight="14.4"/>
  <cols>
    <col min="1" max="1" width="11.44140625" style="738" customWidth="1"/>
    <col min="2" max="3" width="14.5546875" style="1" customWidth="1"/>
    <col min="4" max="4" width="9" style="1" bestFit="1" customWidth="1"/>
    <col min="5" max="6" width="14.5546875" style="1" customWidth="1"/>
    <col min="7" max="7" width="9" style="1" bestFit="1" customWidth="1"/>
    <col min="8" max="9" width="14.5546875" style="1" customWidth="1"/>
    <col min="10" max="10" width="13" style="1" bestFit="1" customWidth="1"/>
    <col min="11" max="12" width="14.5546875" style="1" customWidth="1"/>
    <col min="13" max="13" width="7" style="1" bestFit="1" customWidth="1"/>
    <col min="14" max="15" width="14.5546875" style="1" customWidth="1"/>
    <col min="16" max="26" width="12" style="1" customWidth="1"/>
    <col min="27" max="16384" width="9.109375" style="1"/>
  </cols>
  <sheetData>
    <row r="1" spans="1:18" ht="15" thickBot="1">
      <c r="B1" s="874">
        <v>224320</v>
      </c>
      <c r="E1" s="874">
        <v>241519.85000000003</v>
      </c>
    </row>
    <row r="2" spans="1:18">
      <c r="A2" s="739"/>
      <c r="B2" s="1828" t="s">
        <v>900</v>
      </c>
      <c r="C2" s="1829"/>
      <c r="D2" s="1830"/>
      <c r="E2" s="1831" t="s">
        <v>1431</v>
      </c>
      <c r="F2" s="1832"/>
      <c r="G2" s="740"/>
      <c r="H2" s="1833" t="s">
        <v>138</v>
      </c>
      <c r="I2" s="1834"/>
      <c r="J2" s="740"/>
      <c r="K2" s="1822" t="s">
        <v>29</v>
      </c>
      <c r="L2" s="1823"/>
      <c r="M2" s="741"/>
      <c r="N2" s="1824" t="s">
        <v>122</v>
      </c>
      <c r="O2" s="1825"/>
    </row>
    <row r="3" spans="1:18" ht="15" thickBot="1">
      <c r="A3" s="742" t="s">
        <v>0</v>
      </c>
      <c r="B3" s="743" t="s">
        <v>312</v>
      </c>
      <c r="C3" s="744" t="s">
        <v>137</v>
      </c>
      <c r="D3" s="745" t="s">
        <v>125</v>
      </c>
      <c r="E3" s="743" t="s">
        <v>136</v>
      </c>
      <c r="F3" s="744" t="s">
        <v>137</v>
      </c>
      <c r="G3" s="745" t="s">
        <v>125</v>
      </c>
      <c r="H3" s="743" t="s">
        <v>123</v>
      </c>
      <c r="I3" s="744" t="s">
        <v>124</v>
      </c>
      <c r="J3" s="744" t="s">
        <v>121</v>
      </c>
      <c r="K3" s="743" t="s">
        <v>488</v>
      </c>
      <c r="L3" s="744" t="s">
        <v>124</v>
      </c>
      <c r="M3" s="744" t="s">
        <v>126</v>
      </c>
      <c r="N3" s="743" t="s">
        <v>123</v>
      </c>
      <c r="O3" s="746" t="s">
        <v>124</v>
      </c>
      <c r="P3" s="747"/>
    </row>
    <row r="4" spans="1:18">
      <c r="A4" s="748">
        <v>46084</v>
      </c>
      <c r="B4" s="749">
        <v>14673.480000000001</v>
      </c>
      <c r="C4" s="755">
        <f>B4</f>
        <v>14673.480000000001</v>
      </c>
      <c r="D4" s="751">
        <v>0</v>
      </c>
      <c r="E4" s="749">
        <v>16022.450000000004</v>
      </c>
      <c r="F4" s="755">
        <f>E4</f>
        <v>16022.450000000004</v>
      </c>
      <c r="G4" s="752">
        <v>0</v>
      </c>
      <c r="H4" s="749"/>
      <c r="I4" s="750">
        <f>H4</f>
        <v>0</v>
      </c>
      <c r="J4" s="848">
        <f t="shared" ref="J4" si="0">IF($E$1="",I4/$B$1,I4/$E$1)</f>
        <v>0</v>
      </c>
      <c r="K4" s="753"/>
      <c r="L4" s="755"/>
      <c r="M4" s="752"/>
      <c r="N4" s="753">
        <f>H4-E4</f>
        <v>-16022.450000000004</v>
      </c>
      <c r="O4" s="750">
        <f>N4</f>
        <v>-16022.450000000004</v>
      </c>
      <c r="Q4" s="754" t="s">
        <v>12</v>
      </c>
    </row>
    <row r="5" spans="1:18">
      <c r="A5" s="748">
        <f>EOMONTH(A4,1)</f>
        <v>46142</v>
      </c>
      <c r="B5" s="749">
        <v>10034.319999999998</v>
      </c>
      <c r="C5" s="755">
        <f t="shared" ref="C5:C13" si="1">C4+B5</f>
        <v>24707.8</v>
      </c>
      <c r="D5" s="752">
        <f t="shared" ref="D5:D13" si="2">C5/$B$1</f>
        <v>0.11014532810271041</v>
      </c>
      <c r="E5" s="749">
        <v>12975.859999999997</v>
      </c>
      <c r="F5" s="755">
        <f t="shared" ref="F5:F10" si="3">F4+E5</f>
        <v>28998.31</v>
      </c>
      <c r="G5" s="752">
        <f t="shared" ref="G5:G10" si="4">F5/$E$1</f>
        <v>0.12006594903069043</v>
      </c>
      <c r="H5" s="749">
        <f>I5-I4</f>
        <v>26134.04</v>
      </c>
      <c r="I5" s="750">
        <v>26134.04</v>
      </c>
      <c r="J5" s="848">
        <f t="shared" ref="J5:J9" si="5">IF($E$1="",I5/$B$1,I5/$E$1)</f>
        <v>0.10820659254301457</v>
      </c>
      <c r="K5" s="753"/>
      <c r="L5" s="755"/>
      <c r="M5" s="752"/>
      <c r="N5" s="753">
        <f>H5-E5</f>
        <v>13158.180000000004</v>
      </c>
      <c r="O5" s="750">
        <f>N5+O4</f>
        <v>-2864.2700000000004</v>
      </c>
    </row>
    <row r="6" spans="1:18">
      <c r="A6" s="748">
        <f t="shared" ref="A6:A35" si="6">EOMONTH(A5,1)</f>
        <v>46173</v>
      </c>
      <c r="B6" s="749">
        <v>17663.629999999997</v>
      </c>
      <c r="C6" s="755">
        <f t="shared" si="1"/>
        <v>42371.429999999993</v>
      </c>
      <c r="D6" s="752">
        <f t="shared" si="2"/>
        <v>0.18888832917261053</v>
      </c>
      <c r="E6" s="749">
        <v>26862.13</v>
      </c>
      <c r="F6" s="755">
        <f t="shared" si="3"/>
        <v>55860.44</v>
      </c>
      <c r="G6" s="752">
        <f t="shared" si="4"/>
        <v>0.23128715921279347</v>
      </c>
      <c r="H6" s="749">
        <f>I6-I5</f>
        <v>23650.35</v>
      </c>
      <c r="I6" s="750">
        <v>49784.39</v>
      </c>
      <c r="J6" s="848">
        <f t="shared" si="5"/>
        <v>0.20612959969956918</v>
      </c>
      <c r="K6" s="846"/>
      <c r="L6" s="755"/>
      <c r="M6" s="752"/>
      <c r="N6" s="753">
        <f>H6-E6</f>
        <v>-3211.7800000000025</v>
      </c>
      <c r="O6" s="750">
        <f t="shared" ref="O6:O11" si="7">N6+O5</f>
        <v>-6076.0500000000029</v>
      </c>
      <c r="Q6" s="754" t="s">
        <v>11</v>
      </c>
    </row>
    <row r="7" spans="1:18">
      <c r="A7" s="748">
        <f t="shared" si="6"/>
        <v>46203</v>
      </c>
      <c r="B7" s="749">
        <v>19366.490000000002</v>
      </c>
      <c r="C7" s="755">
        <f t="shared" si="1"/>
        <v>61737.919999999998</v>
      </c>
      <c r="D7" s="752">
        <f t="shared" si="2"/>
        <v>0.27522253922967188</v>
      </c>
      <c r="E7" s="749">
        <v>44046.04</v>
      </c>
      <c r="F7" s="755">
        <f t="shared" si="3"/>
        <v>99906.48000000001</v>
      </c>
      <c r="G7" s="752">
        <f t="shared" si="4"/>
        <v>0.41365742815756135</v>
      </c>
      <c r="H7" s="749">
        <f>I7-I6</f>
        <v>51190.05</v>
      </c>
      <c r="I7" s="750">
        <v>100974.44</v>
      </c>
      <c r="J7" s="848">
        <f t="shared" si="5"/>
        <v>0.41807925932381951</v>
      </c>
      <c r="K7" s="846"/>
      <c r="L7" s="755"/>
      <c r="M7" s="752"/>
      <c r="N7" s="753">
        <f t="shared" ref="N7:N11" si="8">K7-E7</f>
        <v>-44046.04</v>
      </c>
      <c r="O7" s="750">
        <f t="shared" si="7"/>
        <v>-50122.090000000004</v>
      </c>
    </row>
    <row r="8" spans="1:18">
      <c r="A8" s="748">
        <f t="shared" si="6"/>
        <v>46234</v>
      </c>
      <c r="B8" s="749">
        <v>46535.409999999996</v>
      </c>
      <c r="C8" s="755">
        <f t="shared" si="1"/>
        <v>108273.32999999999</v>
      </c>
      <c r="D8" s="752">
        <f t="shared" si="2"/>
        <v>0.48267354671897283</v>
      </c>
      <c r="E8" s="749">
        <v>64090.97</v>
      </c>
      <c r="F8" s="755">
        <f t="shared" si="3"/>
        <v>163997.45000000001</v>
      </c>
      <c r="G8" s="752">
        <f t="shared" si="4"/>
        <v>0.6790226559017819</v>
      </c>
      <c r="H8" s="749">
        <f>I8-I7</f>
        <v>49570.010000000009</v>
      </c>
      <c r="I8" s="750">
        <v>150544.45000000001</v>
      </c>
      <c r="J8" s="848">
        <f t="shared" si="5"/>
        <v>0.6233212301183525</v>
      </c>
      <c r="K8" s="846"/>
      <c r="L8" s="755"/>
      <c r="M8" s="752"/>
      <c r="N8" s="753">
        <f t="shared" si="8"/>
        <v>-64090.97</v>
      </c>
      <c r="O8" s="750">
        <f t="shared" si="7"/>
        <v>-114213.06</v>
      </c>
      <c r="Q8" s="754"/>
    </row>
    <row r="9" spans="1:18">
      <c r="A9" s="748">
        <f t="shared" si="6"/>
        <v>46265</v>
      </c>
      <c r="B9" s="749">
        <v>28434.850000000002</v>
      </c>
      <c r="C9" s="755">
        <f t="shared" si="1"/>
        <v>136708.18</v>
      </c>
      <c r="D9" s="752">
        <f t="shared" si="2"/>
        <v>0.60943375534950073</v>
      </c>
      <c r="E9" s="749">
        <v>64388.650000000009</v>
      </c>
      <c r="F9" s="755">
        <f t="shared" si="3"/>
        <v>228386.10000000003</v>
      </c>
      <c r="G9" s="752">
        <f t="shared" si="4"/>
        <v>0.94562041173841405</v>
      </c>
      <c r="H9" s="749">
        <v>42830.349999999977</v>
      </c>
      <c r="I9" s="750">
        <f>I8+H9</f>
        <v>193374.8</v>
      </c>
      <c r="J9" s="848">
        <f t="shared" si="5"/>
        <v>0.80065799974619045</v>
      </c>
      <c r="K9" s="846"/>
      <c r="L9" s="755"/>
      <c r="M9" s="752"/>
      <c r="N9" s="753">
        <f t="shared" si="8"/>
        <v>-64388.650000000009</v>
      </c>
      <c r="O9" s="750">
        <f t="shared" si="7"/>
        <v>-178601.71000000002</v>
      </c>
    </row>
    <row r="10" spans="1:18">
      <c r="A10" s="748">
        <f t="shared" si="6"/>
        <v>46295</v>
      </c>
      <c r="B10" s="749">
        <v>26122.93</v>
      </c>
      <c r="C10" s="755">
        <f t="shared" si="1"/>
        <v>162831.10999999999</v>
      </c>
      <c r="D10" s="752">
        <f t="shared" si="2"/>
        <v>0.72588761590584872</v>
      </c>
      <c r="E10" s="749">
        <v>13133.749999999998</v>
      </c>
      <c r="F10" s="755">
        <f t="shared" si="3"/>
        <v>241519.85000000003</v>
      </c>
      <c r="G10" s="752">
        <f t="shared" si="4"/>
        <v>1</v>
      </c>
      <c r="H10" s="749">
        <f>I10-I9</f>
        <v>20196.940000000002</v>
      </c>
      <c r="I10" s="750">
        <v>213571.74</v>
      </c>
      <c r="J10" s="848">
        <f t="shared" ref="J10:J11" si="9">IF($E$1="",I10/$B$1,I10/$E$1)</f>
        <v>0.88428234780702275</v>
      </c>
      <c r="K10" s="846"/>
      <c r="L10" s="755"/>
      <c r="M10" s="752"/>
      <c r="N10" s="753">
        <f t="shared" si="8"/>
        <v>-13133.749999999998</v>
      </c>
      <c r="O10" s="750">
        <f t="shared" si="7"/>
        <v>-191735.46000000002</v>
      </c>
    </row>
    <row r="11" spans="1:18">
      <c r="A11" s="748">
        <f t="shared" si="6"/>
        <v>46326</v>
      </c>
      <c r="B11" s="749">
        <v>32096.85</v>
      </c>
      <c r="C11" s="755">
        <f t="shared" si="1"/>
        <v>194927.96</v>
      </c>
      <c r="D11" s="752">
        <f t="shared" si="2"/>
        <v>0.86897271754636229</v>
      </c>
      <c r="E11" s="749"/>
      <c r="F11" s="755"/>
      <c r="G11" s="752"/>
      <c r="H11" s="749">
        <f>I11-I10</f>
        <v>2952.4200000000128</v>
      </c>
      <c r="I11" s="750">
        <f>Progress!P24</f>
        <v>216524.16</v>
      </c>
      <c r="J11" s="848">
        <f t="shared" si="9"/>
        <v>0.89650668464724526</v>
      </c>
      <c r="K11" s="846">
        <f>L11-I11</f>
        <v>24995.690000000031</v>
      </c>
      <c r="L11" s="755">
        <f>E1</f>
        <v>241519.85000000003</v>
      </c>
      <c r="M11" s="752">
        <f t="shared" ref="M11" si="10">L11/$E$1</f>
        <v>1</v>
      </c>
      <c r="N11" s="753">
        <f t="shared" si="8"/>
        <v>24995.690000000031</v>
      </c>
      <c r="O11" s="750">
        <f t="shared" si="7"/>
        <v>-166739.76999999999</v>
      </c>
      <c r="R11" s="754" t="s">
        <v>13</v>
      </c>
    </row>
    <row r="12" spans="1:18">
      <c r="A12" s="748">
        <f t="shared" si="6"/>
        <v>46356</v>
      </c>
      <c r="B12" s="749">
        <v>19376</v>
      </c>
      <c r="C12" s="755">
        <f t="shared" si="1"/>
        <v>214303.96</v>
      </c>
      <c r="D12" s="752">
        <f t="shared" si="2"/>
        <v>0.95534932239657633</v>
      </c>
      <c r="E12" s="749"/>
      <c r="F12" s="755"/>
      <c r="G12" s="752"/>
      <c r="H12" s="749"/>
      <c r="I12" s="750"/>
      <c r="J12" s="848"/>
      <c r="K12" s="846"/>
      <c r="L12" s="755"/>
      <c r="M12" s="752"/>
      <c r="N12" s="753"/>
      <c r="O12" s="750"/>
    </row>
    <row r="13" spans="1:18">
      <c r="A13" s="748">
        <f t="shared" si="6"/>
        <v>46387</v>
      </c>
      <c r="B13" s="749">
        <v>10016.040000000001</v>
      </c>
      <c r="C13" s="755">
        <f t="shared" si="1"/>
        <v>224320</v>
      </c>
      <c r="D13" s="752">
        <f t="shared" si="2"/>
        <v>1</v>
      </c>
      <c r="E13" s="749"/>
      <c r="F13" s="755"/>
      <c r="G13" s="752"/>
      <c r="H13" s="749"/>
      <c r="I13" s="750"/>
      <c r="J13" s="848"/>
      <c r="K13" s="846"/>
      <c r="L13" s="987"/>
      <c r="M13" s="752"/>
      <c r="N13" s="753"/>
      <c r="O13" s="750"/>
    </row>
    <row r="14" spans="1:18">
      <c r="A14" s="748">
        <f t="shared" si="6"/>
        <v>46418</v>
      </c>
      <c r="B14" s="749"/>
      <c r="C14" s="755"/>
      <c r="D14" s="752"/>
      <c r="E14" s="749"/>
      <c r="F14" s="755"/>
      <c r="G14" s="752"/>
      <c r="H14" s="749"/>
      <c r="I14" s="750"/>
      <c r="J14" s="848"/>
      <c r="K14" s="749"/>
      <c r="L14" s="755"/>
      <c r="M14" s="752"/>
      <c r="N14" s="753"/>
      <c r="O14" s="750"/>
    </row>
    <row r="15" spans="1:18">
      <c r="A15" s="748">
        <f t="shared" si="6"/>
        <v>46446</v>
      </c>
      <c r="B15" s="749"/>
      <c r="C15" s="755"/>
      <c r="D15" s="752"/>
      <c r="E15" s="749"/>
      <c r="F15" s="755"/>
      <c r="G15" s="752"/>
      <c r="H15" s="753"/>
      <c r="I15" s="750"/>
      <c r="J15" s="752"/>
      <c r="K15" s="749"/>
      <c r="L15" s="987"/>
      <c r="M15" s="752"/>
      <c r="N15" s="753"/>
      <c r="O15" s="750"/>
    </row>
    <row r="16" spans="1:18">
      <c r="A16" s="748">
        <f t="shared" si="6"/>
        <v>46477</v>
      </c>
      <c r="B16" s="749"/>
      <c r="C16" s="755"/>
      <c r="D16" s="752"/>
      <c r="E16" s="749"/>
      <c r="F16" s="755"/>
      <c r="G16" s="752"/>
      <c r="H16" s="753"/>
      <c r="I16" s="750"/>
      <c r="J16" s="752"/>
      <c r="K16" s="749"/>
      <c r="L16" s="755"/>
      <c r="M16" s="752"/>
      <c r="N16" s="753"/>
      <c r="O16" s="750"/>
      <c r="R16" s="754"/>
    </row>
    <row r="17" spans="1:18">
      <c r="A17" s="748">
        <f t="shared" si="6"/>
        <v>46507</v>
      </c>
      <c r="B17" s="749"/>
      <c r="C17" s="755"/>
      <c r="D17" s="752"/>
      <c r="E17" s="749"/>
      <c r="F17" s="755"/>
      <c r="G17" s="752"/>
      <c r="H17" s="753"/>
      <c r="I17" s="750"/>
      <c r="J17" s="752"/>
      <c r="K17" s="749"/>
      <c r="L17" s="755"/>
      <c r="M17" s="752"/>
      <c r="N17" s="753"/>
      <c r="O17" s="750"/>
      <c r="R17" s="754"/>
    </row>
    <row r="18" spans="1:18">
      <c r="A18" s="748">
        <f t="shared" si="6"/>
        <v>46538</v>
      </c>
      <c r="B18" s="749"/>
      <c r="C18" s="755"/>
      <c r="D18" s="752"/>
      <c r="E18" s="749"/>
      <c r="F18" s="755"/>
      <c r="G18" s="752"/>
      <c r="H18" s="753"/>
      <c r="I18" s="750"/>
      <c r="J18" s="752"/>
      <c r="K18" s="749"/>
      <c r="L18" s="755"/>
      <c r="M18" s="752"/>
      <c r="N18" s="753"/>
      <c r="O18" s="750"/>
    </row>
    <row r="19" spans="1:18">
      <c r="A19" s="748">
        <f t="shared" si="6"/>
        <v>46568</v>
      </c>
      <c r="B19" s="749"/>
      <c r="C19" s="755"/>
      <c r="D19" s="752"/>
      <c r="E19" s="749"/>
      <c r="F19" s="755"/>
      <c r="G19" s="752"/>
      <c r="H19" s="753"/>
      <c r="I19" s="750"/>
      <c r="J19" s="752"/>
      <c r="K19" s="749"/>
      <c r="L19" s="755"/>
      <c r="M19" s="752"/>
      <c r="N19" s="753"/>
      <c r="O19" s="750"/>
    </row>
    <row r="20" spans="1:18">
      <c r="A20" s="748">
        <f t="shared" si="6"/>
        <v>46599</v>
      </c>
      <c r="B20" s="749"/>
      <c r="C20" s="755"/>
      <c r="D20" s="752"/>
      <c r="E20" s="749"/>
      <c r="F20" s="755"/>
      <c r="G20" s="752"/>
      <c r="H20" s="753"/>
      <c r="I20" s="750"/>
      <c r="J20" s="752"/>
      <c r="K20" s="749"/>
      <c r="L20" s="755"/>
      <c r="M20" s="752"/>
      <c r="N20" s="753"/>
      <c r="O20" s="750"/>
    </row>
    <row r="21" spans="1:18">
      <c r="A21" s="748">
        <f t="shared" si="6"/>
        <v>46630</v>
      </c>
      <c r="B21" s="749"/>
      <c r="C21" s="755"/>
      <c r="D21" s="752"/>
      <c r="E21" s="749"/>
      <c r="F21" s="755"/>
      <c r="G21" s="752"/>
      <c r="H21" s="753"/>
      <c r="I21" s="750"/>
      <c r="J21" s="752"/>
      <c r="K21" s="749"/>
      <c r="L21" s="755"/>
      <c r="M21" s="752"/>
      <c r="N21" s="753"/>
      <c r="O21" s="750"/>
    </row>
    <row r="22" spans="1:18">
      <c r="A22" s="748">
        <f t="shared" si="6"/>
        <v>46660</v>
      </c>
      <c r="B22" s="749"/>
      <c r="C22" s="755"/>
      <c r="D22" s="752"/>
      <c r="E22" s="749"/>
      <c r="F22" s="755"/>
      <c r="G22" s="752"/>
      <c r="H22" s="753"/>
      <c r="I22" s="750"/>
      <c r="J22" s="752"/>
      <c r="K22" s="749"/>
      <c r="L22" s="755"/>
      <c r="M22" s="752"/>
      <c r="N22" s="753"/>
      <c r="O22" s="750"/>
    </row>
    <row r="23" spans="1:18">
      <c r="A23" s="748">
        <f t="shared" si="6"/>
        <v>46691</v>
      </c>
      <c r="B23" s="749"/>
      <c r="C23" s="755"/>
      <c r="D23" s="752"/>
      <c r="E23" s="749"/>
      <c r="F23" s="755"/>
      <c r="G23" s="752"/>
      <c r="H23" s="753"/>
      <c r="I23" s="750"/>
      <c r="J23" s="752"/>
      <c r="K23" s="749"/>
      <c r="L23" s="755"/>
      <c r="M23" s="752"/>
      <c r="N23" s="753"/>
      <c r="O23" s="750"/>
    </row>
    <row r="24" spans="1:18">
      <c r="A24" s="748">
        <f t="shared" si="6"/>
        <v>46721</v>
      </c>
      <c r="B24" s="749"/>
      <c r="C24" s="755"/>
      <c r="D24" s="752"/>
      <c r="E24" s="749"/>
      <c r="F24" s="755"/>
      <c r="G24" s="752"/>
      <c r="H24" s="753"/>
      <c r="I24" s="750"/>
      <c r="J24" s="752"/>
      <c r="K24" s="749"/>
      <c r="L24" s="755"/>
      <c r="M24" s="752"/>
      <c r="N24" s="753"/>
      <c r="O24" s="750"/>
    </row>
    <row r="25" spans="1:18">
      <c r="A25" s="748">
        <f t="shared" si="6"/>
        <v>46752</v>
      </c>
      <c r="B25" s="749"/>
      <c r="C25" s="755"/>
      <c r="D25" s="752"/>
      <c r="E25" s="749"/>
      <c r="F25" s="755"/>
      <c r="G25" s="752"/>
      <c r="H25" s="753"/>
      <c r="I25" s="750"/>
      <c r="J25" s="752"/>
      <c r="K25" s="749"/>
      <c r="L25" s="755"/>
      <c r="M25" s="752"/>
      <c r="N25" s="753"/>
      <c r="O25" s="750"/>
    </row>
    <row r="26" spans="1:18">
      <c r="A26" s="748">
        <f t="shared" si="6"/>
        <v>46783</v>
      </c>
      <c r="B26" s="749"/>
      <c r="C26" s="755"/>
      <c r="D26" s="752"/>
      <c r="E26" s="749"/>
      <c r="F26" s="755"/>
      <c r="G26" s="752"/>
      <c r="H26" s="753"/>
      <c r="I26" s="750"/>
      <c r="J26" s="752"/>
      <c r="K26" s="749"/>
      <c r="L26" s="755"/>
      <c r="M26" s="752"/>
      <c r="N26" s="753"/>
      <c r="O26" s="750"/>
    </row>
    <row r="27" spans="1:18">
      <c r="A27" s="748">
        <f t="shared" si="6"/>
        <v>46812</v>
      </c>
      <c r="B27" s="749"/>
      <c r="C27" s="755"/>
      <c r="D27" s="752"/>
      <c r="E27" s="749"/>
      <c r="F27" s="755"/>
      <c r="G27" s="752"/>
      <c r="H27" s="753"/>
      <c r="I27" s="750"/>
      <c r="J27" s="752"/>
      <c r="K27" s="749"/>
      <c r="L27" s="755"/>
      <c r="M27" s="752"/>
      <c r="N27" s="753"/>
      <c r="O27" s="750"/>
    </row>
    <row r="28" spans="1:18">
      <c r="A28" s="748">
        <f t="shared" si="6"/>
        <v>46843</v>
      </c>
      <c r="B28" s="749"/>
      <c r="C28" s="755"/>
      <c r="D28" s="752"/>
      <c r="E28" s="749"/>
      <c r="F28" s="755"/>
      <c r="G28" s="752"/>
      <c r="H28" s="753"/>
      <c r="I28" s="750"/>
      <c r="J28" s="752"/>
      <c r="K28" s="749"/>
      <c r="L28" s="755"/>
      <c r="M28" s="752"/>
      <c r="N28" s="753"/>
      <c r="O28" s="750"/>
    </row>
    <row r="29" spans="1:18">
      <c r="A29" s="748">
        <f t="shared" si="6"/>
        <v>46873</v>
      </c>
      <c r="B29" s="749"/>
      <c r="C29" s="755"/>
      <c r="D29" s="752"/>
      <c r="E29" s="749"/>
      <c r="F29" s="755"/>
      <c r="G29" s="752"/>
      <c r="H29" s="753"/>
      <c r="I29" s="750"/>
      <c r="J29" s="752"/>
      <c r="K29" s="749"/>
      <c r="L29" s="755"/>
      <c r="M29" s="752"/>
      <c r="N29" s="753"/>
      <c r="O29" s="750"/>
    </row>
    <row r="30" spans="1:18">
      <c r="A30" s="748">
        <f t="shared" si="6"/>
        <v>46904</v>
      </c>
      <c r="B30" s="749"/>
      <c r="C30" s="755"/>
      <c r="D30" s="752"/>
      <c r="E30" s="749"/>
      <c r="F30" s="755"/>
      <c r="G30" s="752"/>
      <c r="H30" s="753"/>
      <c r="I30" s="750"/>
      <c r="J30" s="752"/>
      <c r="K30" s="749"/>
      <c r="L30" s="755"/>
      <c r="M30" s="752"/>
      <c r="N30" s="753"/>
      <c r="O30" s="750"/>
    </row>
    <row r="31" spans="1:18">
      <c r="A31" s="748">
        <f t="shared" si="6"/>
        <v>46934</v>
      </c>
      <c r="B31" s="749"/>
      <c r="C31" s="755"/>
      <c r="D31" s="752"/>
      <c r="E31" s="749"/>
      <c r="F31" s="755"/>
      <c r="G31" s="752"/>
      <c r="H31" s="753"/>
      <c r="I31" s="750"/>
      <c r="J31" s="752"/>
      <c r="K31" s="749"/>
      <c r="L31" s="755"/>
      <c r="M31" s="752"/>
      <c r="N31" s="753"/>
      <c r="O31" s="750"/>
    </row>
    <row r="32" spans="1:18">
      <c r="A32" s="748">
        <f t="shared" si="6"/>
        <v>46965</v>
      </c>
      <c r="B32" s="753"/>
      <c r="C32" s="750"/>
      <c r="D32" s="751"/>
      <c r="E32" s="753"/>
      <c r="F32" s="750"/>
      <c r="G32" s="751"/>
      <c r="H32" s="753"/>
      <c r="I32" s="750"/>
      <c r="J32" s="751"/>
      <c r="K32" s="753"/>
      <c r="L32" s="750"/>
      <c r="M32" s="752"/>
      <c r="N32" s="753"/>
      <c r="O32" s="756"/>
    </row>
    <row r="33" spans="1:26">
      <c r="A33" s="748">
        <f t="shared" si="6"/>
        <v>46996</v>
      </c>
      <c r="B33" s="753"/>
      <c r="C33" s="750"/>
      <c r="D33" s="751"/>
      <c r="E33" s="753"/>
      <c r="F33" s="750"/>
      <c r="G33" s="751"/>
      <c r="H33" s="753"/>
      <c r="I33" s="750"/>
      <c r="J33" s="751"/>
      <c r="K33" s="753"/>
      <c r="L33" s="750"/>
      <c r="M33" s="752"/>
      <c r="N33" s="753"/>
      <c r="O33" s="756"/>
    </row>
    <row r="34" spans="1:26">
      <c r="A34" s="748">
        <f t="shared" si="6"/>
        <v>47026</v>
      </c>
      <c r="B34" s="753"/>
      <c r="C34" s="750"/>
      <c r="D34" s="751"/>
      <c r="E34" s="753"/>
      <c r="F34" s="750"/>
      <c r="G34" s="751"/>
      <c r="H34" s="753"/>
      <c r="I34" s="750"/>
      <c r="J34" s="751"/>
      <c r="K34" s="753"/>
      <c r="L34" s="750"/>
      <c r="M34" s="752"/>
      <c r="N34" s="753"/>
      <c r="O34" s="756"/>
    </row>
    <row r="35" spans="1:26">
      <c r="A35" s="748">
        <f t="shared" si="6"/>
        <v>47057</v>
      </c>
      <c r="B35" s="753"/>
      <c r="C35" s="750"/>
      <c r="D35" s="751"/>
      <c r="E35" s="753"/>
      <c r="F35" s="750"/>
      <c r="G35" s="751"/>
      <c r="H35" s="753"/>
      <c r="I35" s="750"/>
      <c r="J35" s="751"/>
      <c r="K35" s="753"/>
      <c r="L35" s="750"/>
      <c r="M35" s="752"/>
      <c r="N35" s="753"/>
      <c r="O35" s="756"/>
    </row>
    <row r="36" spans="1:26">
      <c r="A36" s="757"/>
      <c r="B36" s="758"/>
      <c r="C36" s="758"/>
      <c r="D36" s="758"/>
      <c r="E36" s="758"/>
      <c r="F36" s="758"/>
      <c r="G36" s="758"/>
      <c r="H36" s="758"/>
      <c r="I36" s="758"/>
      <c r="J36" s="758"/>
      <c r="K36" s="758"/>
      <c r="L36" s="758"/>
      <c r="M36" s="758"/>
      <c r="N36" s="758"/>
      <c r="O36" s="758"/>
    </row>
    <row r="37" spans="1:26" ht="15" thickBot="1"/>
    <row r="38" spans="1:26" ht="27" thickTop="1" thickBot="1">
      <c r="B38" s="1819" t="s">
        <v>27</v>
      </c>
      <c r="C38" s="1820"/>
      <c r="D38" s="1820"/>
      <c r="E38" s="1820"/>
      <c r="F38" s="1820"/>
      <c r="G38" s="1820"/>
      <c r="H38" s="1820"/>
      <c r="I38" s="1820"/>
      <c r="J38" s="1820"/>
      <c r="K38" s="1820"/>
      <c r="L38" s="1820"/>
      <c r="M38" s="1820"/>
      <c r="N38" s="1820"/>
      <c r="O38" s="1820"/>
      <c r="P38" s="1820"/>
      <c r="Q38" s="1821"/>
      <c r="R38" s="759"/>
      <c r="S38" s="759"/>
      <c r="T38" s="759"/>
      <c r="U38" s="759"/>
      <c r="V38" s="759"/>
      <c r="W38" s="760"/>
      <c r="X38" s="761"/>
      <c r="Y38" s="761"/>
      <c r="Z38" s="761"/>
    </row>
    <row r="39" spans="1:26" ht="15" thickTop="1">
      <c r="B39" s="761"/>
      <c r="C39" s="761"/>
      <c r="D39" s="761"/>
      <c r="E39" s="761"/>
      <c r="F39" s="761"/>
      <c r="G39" s="761"/>
      <c r="H39" s="761"/>
      <c r="I39" s="761"/>
      <c r="J39" s="761"/>
      <c r="K39" s="761"/>
      <c r="L39" s="761"/>
      <c r="M39" s="761"/>
      <c r="N39" s="761"/>
      <c r="O39" s="761"/>
      <c r="P39" s="761"/>
      <c r="Q39" s="761"/>
      <c r="R39" s="761"/>
      <c r="S39" s="761"/>
      <c r="T39" s="761"/>
      <c r="U39" s="761"/>
      <c r="V39" s="761"/>
      <c r="W39" s="761"/>
      <c r="X39" s="761"/>
      <c r="Y39" s="761"/>
      <c r="Z39" s="761"/>
    </row>
    <row r="42" spans="1:26" ht="14.4" customHeight="1"/>
    <row r="43" spans="1:26" ht="14.4" customHeight="1"/>
    <row r="54" spans="1:9" ht="21">
      <c r="A54" s="762"/>
    </row>
    <row r="56" spans="1:9">
      <c r="I56" s="22"/>
    </row>
    <row r="59" spans="1:9">
      <c r="A59" s="23"/>
    </row>
    <row r="60" spans="1:9">
      <c r="A60" s="763"/>
    </row>
    <row r="61" spans="1:9">
      <c r="A61" s="763"/>
    </row>
    <row r="62" spans="1:9">
      <c r="A62" s="763"/>
    </row>
    <row r="63" spans="1:9">
      <c r="A63" s="763"/>
    </row>
    <row r="64" spans="1:9">
      <c r="A64" s="763"/>
    </row>
    <row r="65" spans="1:8">
      <c r="A65" s="763"/>
    </row>
    <row r="67" spans="1:8">
      <c r="A67" s="23"/>
    </row>
    <row r="68" spans="1:8">
      <c r="A68" s="24"/>
    </row>
    <row r="69" spans="1:8">
      <c r="A69" s="764"/>
    </row>
    <row r="70" spans="1:8">
      <c r="A70" s="764"/>
      <c r="B70" s="765"/>
      <c r="C70" s="3"/>
      <c r="D70" s="765"/>
      <c r="G70" s="19"/>
      <c r="H70" s="19"/>
    </row>
    <row r="71" spans="1:8">
      <c r="A71" s="764"/>
      <c r="B71" s="765"/>
      <c r="C71" s="3"/>
      <c r="D71" s="765"/>
      <c r="G71" s="19"/>
      <c r="H71" s="19"/>
    </row>
    <row r="72" spans="1:8">
      <c r="A72" s="764"/>
      <c r="B72" s="765"/>
      <c r="C72" s="3"/>
      <c r="D72" s="765"/>
      <c r="G72" s="19"/>
      <c r="H72" s="19"/>
    </row>
    <row r="73" spans="1:8">
      <c r="A73" s="764"/>
      <c r="B73" s="766"/>
      <c r="C73" s="3"/>
      <c r="D73" s="765"/>
      <c r="G73" s="19"/>
      <c r="H73" s="19"/>
    </row>
    <row r="74" spans="1:8">
      <c r="A74" s="764"/>
      <c r="B74" s="766"/>
      <c r="C74" s="3"/>
      <c r="D74" s="765"/>
      <c r="G74" s="19"/>
      <c r="H74" s="19"/>
    </row>
    <row r="75" spans="1:8">
      <c r="A75" s="764"/>
      <c r="B75" s="766"/>
      <c r="C75" s="3"/>
      <c r="D75" s="765"/>
      <c r="G75" s="19"/>
      <c r="H75" s="19"/>
    </row>
    <row r="76" spans="1:8">
      <c r="A76" s="764"/>
      <c r="B76" s="766"/>
      <c r="C76" s="3"/>
      <c r="D76" s="765"/>
      <c r="G76" s="19"/>
      <c r="H76" s="19"/>
    </row>
    <row r="77" spans="1:8">
      <c r="A77" s="764"/>
      <c r="B77" s="766"/>
      <c r="D77" s="767"/>
      <c r="E77" s="767"/>
      <c r="G77" s="19"/>
      <c r="H77" s="19"/>
    </row>
    <row r="78" spans="1:8">
      <c r="A78" s="764"/>
      <c r="B78" s="766"/>
      <c r="G78" s="19"/>
      <c r="H78" s="19"/>
    </row>
    <row r="79" spans="1:8">
      <c r="A79" s="764"/>
      <c r="B79" s="766"/>
      <c r="G79" s="19"/>
      <c r="H79" s="19"/>
    </row>
    <row r="80" spans="1:8">
      <c r="A80" s="764"/>
      <c r="B80" s="766"/>
      <c r="G80" s="19"/>
      <c r="H80" s="19"/>
    </row>
  </sheetData>
  <mergeCells count="6">
    <mergeCell ref="B38:Q38"/>
    <mergeCell ref="B2:D2"/>
    <mergeCell ref="E2:F2"/>
    <mergeCell ref="H2:I2"/>
    <mergeCell ref="K2:L2"/>
    <mergeCell ref="N2:O2"/>
  </mergeCells>
  <dataValidations disablePrompts="1" count="1">
    <dataValidation allowBlank="1" sqref="I56" xr:uid="{00000000-0002-0000-0F00-000000000000}"/>
  </dataValidations>
  <pageMargins left="0.7" right="0.7" top="0.75" bottom="0.75" header="0.3" footer="0.3"/>
  <pageSetup paperSize="9" scale="4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theme="0" tint="-0.499984740745262"/>
    <pageSetUpPr fitToPage="1"/>
  </sheetPr>
  <dimension ref="B1:AJ36"/>
  <sheetViews>
    <sheetView topLeftCell="A10" zoomScale="85" zoomScaleNormal="85" workbookViewId="0">
      <selection activeCell="J42" sqref="J42"/>
    </sheetView>
  </sheetViews>
  <sheetFormatPr defaultColWidth="9.109375" defaultRowHeight="14.4"/>
  <cols>
    <col min="1" max="1" width="2.5546875" style="1" customWidth="1"/>
    <col min="2" max="2" width="6" style="1" customWidth="1"/>
    <col min="3" max="3" width="7.5546875" style="1" customWidth="1"/>
    <col min="4" max="4" width="43.44140625" style="1" customWidth="1"/>
    <col min="5" max="5" width="10.44140625" style="1" customWidth="1"/>
    <col min="6" max="10" width="13.5546875" style="1" customWidth="1"/>
    <col min="11" max="13" width="10.44140625" style="1" customWidth="1"/>
    <col min="14" max="14" width="9.109375" style="1" customWidth="1"/>
    <col min="15" max="15" width="10.44140625" style="1" customWidth="1"/>
    <col min="16" max="16" width="10.44140625" style="1" bestFit="1" customWidth="1"/>
    <col min="17" max="17" width="10.44140625" style="1" customWidth="1"/>
    <col min="18" max="18" width="8.44140625" style="1" customWidth="1"/>
    <col min="19" max="19" width="13.5546875" style="1" bestFit="1" customWidth="1"/>
    <col min="20" max="20" width="12.109375" style="1" customWidth="1"/>
    <col min="21" max="21" width="7.88671875" style="1" bestFit="1" customWidth="1"/>
    <col min="22" max="23" width="12.109375" style="1" customWidth="1"/>
    <col min="24" max="24" width="15.5546875" style="1" customWidth="1"/>
    <col min="25" max="25" width="15.44140625" style="1" customWidth="1"/>
    <col min="26" max="26" width="11.44140625" style="1" customWidth="1"/>
    <col min="27" max="27" width="10.44140625" style="1" customWidth="1"/>
    <col min="28" max="28" width="13.5546875" style="1" customWidth="1"/>
    <col min="29" max="29" width="9.109375" style="1"/>
    <col min="30" max="30" width="24.5546875" style="1" customWidth="1"/>
    <col min="31" max="31" width="12.5546875" style="1" bestFit="1" customWidth="1"/>
    <col min="32" max="32" width="9.109375" style="1"/>
    <col min="33" max="33" width="17.44140625" style="1" customWidth="1"/>
    <col min="34" max="34" width="14.5546875" style="1" customWidth="1"/>
    <col min="35" max="16384" width="9.109375" style="1"/>
  </cols>
  <sheetData>
    <row r="1" spans="2:36" ht="17.399999999999999">
      <c r="B1" s="1835" t="s">
        <v>358</v>
      </c>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J1" s="1" t="s">
        <v>70</v>
      </c>
    </row>
    <row r="2" spans="2:36" ht="17.399999999999999">
      <c r="B2" s="1871" t="s">
        <v>366</v>
      </c>
      <c r="C2" s="1847"/>
      <c r="D2" s="1847"/>
      <c r="E2" s="1847"/>
      <c r="F2" s="1847"/>
      <c r="G2" s="1847"/>
      <c r="H2" s="1847"/>
      <c r="I2" s="1847"/>
      <c r="J2" s="1847"/>
      <c r="K2" s="1871" t="s">
        <v>53</v>
      </c>
      <c r="L2" s="1847"/>
      <c r="M2" s="1847"/>
      <c r="N2" s="1847"/>
      <c r="O2" s="1847"/>
      <c r="P2" s="1847"/>
      <c r="Q2" s="1847"/>
      <c r="R2" s="1847"/>
      <c r="S2" s="1847" t="s">
        <v>332</v>
      </c>
      <c r="T2" s="1847"/>
      <c r="U2" s="1847"/>
      <c r="V2" s="1847"/>
      <c r="W2" s="1847"/>
      <c r="X2" s="1847"/>
      <c r="Y2" s="1847"/>
      <c r="Z2" s="1847"/>
      <c r="AA2" s="1847"/>
      <c r="AB2" s="1847"/>
      <c r="AC2" s="1847" t="s">
        <v>673</v>
      </c>
      <c r="AD2" s="1847"/>
      <c r="AE2" s="1847"/>
      <c r="AJ2" s="1" t="s">
        <v>71</v>
      </c>
    </row>
    <row r="3" spans="2:36" ht="28.35" customHeight="1">
      <c r="B3" s="1848" t="s">
        <v>195</v>
      </c>
      <c r="C3" s="1849"/>
      <c r="D3" s="1849"/>
      <c r="E3" s="1885">
        <f>Progress!C24</f>
        <v>9554134.0000000019</v>
      </c>
      <c r="F3" s="1886"/>
      <c r="G3" s="1419" t="s">
        <v>200</v>
      </c>
      <c r="H3" s="1420"/>
      <c r="I3" s="1891">
        <v>0</v>
      </c>
      <c r="J3" s="1892" t="s">
        <v>10</v>
      </c>
      <c r="K3" s="1419" t="s">
        <v>104</v>
      </c>
      <c r="L3" s="1420"/>
      <c r="M3" s="1874">
        <v>0</v>
      </c>
      <c r="N3" s="1875"/>
      <c r="O3" s="1419" t="s">
        <v>345</v>
      </c>
      <c r="P3" s="1420"/>
      <c r="Q3" s="1889">
        <f>E3*M3</f>
        <v>0</v>
      </c>
      <c r="R3" s="1894"/>
      <c r="S3" s="1419" t="s">
        <v>333</v>
      </c>
      <c r="T3" s="1420"/>
      <c r="U3" s="1889">
        <f>MAX($C$9:$C$31)</f>
        <v>6</v>
      </c>
      <c r="V3" s="1890"/>
      <c r="W3" s="1419" t="s">
        <v>342</v>
      </c>
      <c r="X3" s="1420"/>
      <c r="Y3" s="1889">
        <f>SUM(F9:F31)</f>
        <v>7935744</v>
      </c>
      <c r="Z3" s="1890"/>
      <c r="AA3" s="1876" t="s">
        <v>369</v>
      </c>
      <c r="AB3" s="1878">
        <f>MAX(L9:L31)</f>
        <v>46295</v>
      </c>
      <c r="AC3" s="1848" t="s">
        <v>674</v>
      </c>
      <c r="AD3" s="1849"/>
      <c r="AE3" s="686">
        <f>AVERAGE(P9:P32)</f>
        <v>0</v>
      </c>
      <c r="AG3" s="1841" t="s">
        <v>737</v>
      </c>
      <c r="AH3" s="1843">
        <f>AVERAGE(F9:F31)</f>
        <v>1322624</v>
      </c>
      <c r="AI3" s="1844"/>
    </row>
    <row r="4" spans="2:36" ht="28.35" customHeight="1">
      <c r="B4" s="1848" t="s">
        <v>196</v>
      </c>
      <c r="C4" s="1849"/>
      <c r="D4" s="1849">
        <v>21100000</v>
      </c>
      <c r="E4" s="1887">
        <f>E3</f>
        <v>9554134.0000000019</v>
      </c>
      <c r="F4" s="1888"/>
      <c r="G4" s="1412" t="s">
        <v>199</v>
      </c>
      <c r="H4" s="1413"/>
      <c r="I4" s="1897">
        <v>0</v>
      </c>
      <c r="J4" s="1898" t="e">
        <f>+#REF!+#REF!+I4</f>
        <v>#REF!</v>
      </c>
      <c r="K4" s="1412" t="s">
        <v>105</v>
      </c>
      <c r="L4" s="1413"/>
      <c r="M4" s="1872">
        <v>0</v>
      </c>
      <c r="N4" s="1873"/>
      <c r="O4" s="1412" t="s">
        <v>346</v>
      </c>
      <c r="P4" s="1413"/>
      <c r="Q4" s="1889">
        <f>E3*M4</f>
        <v>0</v>
      </c>
      <c r="R4" s="1894"/>
      <c r="S4" s="1412" t="s">
        <v>359</v>
      </c>
      <c r="T4" s="1413"/>
      <c r="U4" s="1867">
        <f>COUNTIF($N$9:$N$32,"Y")</f>
        <v>6</v>
      </c>
      <c r="V4" s="1868"/>
      <c r="W4" s="1412" t="s">
        <v>363</v>
      </c>
      <c r="X4" s="1413"/>
      <c r="Y4" s="1867">
        <f>SUMIF($N$9:$N$31,"Y",$F$9:$F$31)</f>
        <v>7935744</v>
      </c>
      <c r="Z4" s="1868"/>
      <c r="AA4" s="1877"/>
      <c r="AB4" s="1879"/>
      <c r="AC4" s="1848" t="s">
        <v>675</v>
      </c>
      <c r="AD4" s="1849"/>
      <c r="AE4" s="686">
        <f>AVERAGE(W9:W32)</f>
        <v>0</v>
      </c>
      <c r="AG4" s="1842"/>
      <c r="AH4" s="1845"/>
      <c r="AI4" s="1846"/>
    </row>
    <row r="5" spans="2:36" ht="28.35" customHeight="1">
      <c r="B5" s="1848" t="s">
        <v>197</v>
      </c>
      <c r="C5" s="1849"/>
      <c r="D5" s="1849">
        <v>20900000</v>
      </c>
      <c r="E5" s="1887">
        <f>E4</f>
        <v>9554134.0000000019</v>
      </c>
      <c r="F5" s="1888" t="e">
        <f>+#REF!+#REF!+E5</f>
        <v>#REF!</v>
      </c>
      <c r="G5" s="1412" t="s">
        <v>201</v>
      </c>
      <c r="H5" s="1413"/>
      <c r="I5" s="1865">
        <f>F32</f>
        <v>7935744</v>
      </c>
      <c r="J5" s="1866"/>
      <c r="K5" s="1412" t="s">
        <v>361</v>
      </c>
      <c r="L5" s="1413"/>
      <c r="M5" s="1899">
        <f>ABS(M6/E3)</f>
        <v>2.0933346758586382E-3</v>
      </c>
      <c r="N5" s="1900"/>
      <c r="O5" s="1412" t="s">
        <v>378</v>
      </c>
      <c r="P5" s="1413"/>
      <c r="Q5" s="1895">
        <f>SUM(G9:G31)</f>
        <v>0</v>
      </c>
      <c r="R5" s="1896"/>
      <c r="S5" s="1412" t="s">
        <v>360</v>
      </c>
      <c r="T5" s="1413"/>
      <c r="U5" s="1867">
        <f>COUNTIF($R$9:$R$32,"Y")</f>
        <v>6</v>
      </c>
      <c r="V5" s="1868"/>
      <c r="W5" s="1412" t="s">
        <v>364</v>
      </c>
      <c r="X5" s="1413"/>
      <c r="Y5" s="1867">
        <f>SUMIF($R$9:$R$31,"Y",$F$9:$F$31)</f>
        <v>7935744</v>
      </c>
      <c r="Z5" s="1868"/>
      <c r="AA5" s="1861" t="s">
        <v>368</v>
      </c>
      <c r="AB5" s="1859">
        <f>Y3/E4</f>
        <v>0.83060840469685671</v>
      </c>
      <c r="AC5" s="1850" t="s">
        <v>676</v>
      </c>
      <c r="AD5" s="1851"/>
      <c r="AE5" s="686">
        <f>AVERAGE(AA9:AA32)</f>
        <v>26.75</v>
      </c>
    </row>
    <row r="6" spans="2:36" ht="28.35" customHeight="1" thickBot="1">
      <c r="B6" s="1848" t="s">
        <v>198</v>
      </c>
      <c r="C6" s="1849"/>
      <c r="D6" s="1849">
        <f>D4-D5</f>
        <v>200000</v>
      </c>
      <c r="E6" s="1857">
        <f>E4-E5</f>
        <v>0</v>
      </c>
      <c r="F6" s="1893"/>
      <c r="G6" s="1850" t="s">
        <v>202</v>
      </c>
      <c r="H6" s="1851"/>
      <c r="I6" s="1857">
        <f>M6+Q6+Q5</f>
        <v>-20000</v>
      </c>
      <c r="J6" s="1858"/>
      <c r="K6" s="1850" t="s">
        <v>367</v>
      </c>
      <c r="L6" s="1851"/>
      <c r="M6" s="1869">
        <f>SUM(I9:I31)</f>
        <v>-20000</v>
      </c>
      <c r="N6" s="1870"/>
      <c r="O6" s="1850" t="s">
        <v>379</v>
      </c>
      <c r="P6" s="1851"/>
      <c r="Q6" s="1869">
        <f>SUM(H9:H31)</f>
        <v>0</v>
      </c>
      <c r="R6" s="1870"/>
      <c r="S6" s="1850" t="s">
        <v>362</v>
      </c>
      <c r="T6" s="1851"/>
      <c r="U6" s="1869">
        <f>COUNTA(X9:X32)</f>
        <v>4</v>
      </c>
      <c r="V6" s="1870"/>
      <c r="W6" s="1850" t="s">
        <v>365</v>
      </c>
      <c r="X6" s="1851"/>
      <c r="Y6" s="1869">
        <f>SUM(Y9:Y31)</f>
        <v>4460610</v>
      </c>
      <c r="Z6" s="1870"/>
      <c r="AA6" s="1861"/>
      <c r="AB6" s="1860"/>
      <c r="AC6" s="1850" t="s">
        <v>677</v>
      </c>
      <c r="AD6" s="1851"/>
      <c r="AE6" s="686">
        <f>IFERROR(AVERAGE(AC9:AC32),"")</f>
        <v>26.75</v>
      </c>
    </row>
    <row r="7" spans="2:36" ht="15" customHeight="1" thickBot="1">
      <c r="B7" s="1880" t="s">
        <v>50</v>
      </c>
      <c r="C7" s="1881"/>
      <c r="D7" s="1881"/>
      <c r="E7" s="1882"/>
      <c r="F7" s="1880" t="s">
        <v>51</v>
      </c>
      <c r="G7" s="1881"/>
      <c r="H7" s="1881"/>
      <c r="I7" s="1881"/>
      <c r="J7" s="1883"/>
      <c r="K7" s="1884" t="s">
        <v>52</v>
      </c>
      <c r="L7" s="1882"/>
      <c r="M7" s="1862" t="s">
        <v>102</v>
      </c>
      <c r="N7" s="1863"/>
      <c r="O7" s="1863"/>
      <c r="P7" s="1863"/>
      <c r="Q7" s="1862" t="s">
        <v>448</v>
      </c>
      <c r="R7" s="1863"/>
      <c r="S7" s="1863"/>
      <c r="T7" s="1863"/>
      <c r="U7" s="1863"/>
      <c r="V7" s="1863"/>
      <c r="W7" s="1864"/>
      <c r="X7" s="1862" t="s">
        <v>53</v>
      </c>
      <c r="Y7" s="1863"/>
      <c r="Z7" s="1863"/>
      <c r="AA7" s="1863"/>
      <c r="AB7" s="1864"/>
      <c r="AC7" s="1852" t="s">
        <v>678</v>
      </c>
      <c r="AD7" s="1852" t="s">
        <v>16</v>
      </c>
      <c r="AE7" s="1854"/>
    </row>
    <row r="8" spans="2:36" ht="70.2" thickTop="1" thickBot="1">
      <c r="B8" s="687" t="s">
        <v>17</v>
      </c>
      <c r="C8" s="688" t="s">
        <v>54</v>
      </c>
      <c r="D8" s="688" t="s">
        <v>55</v>
      </c>
      <c r="E8" s="689" t="s">
        <v>56</v>
      </c>
      <c r="F8" s="687" t="s">
        <v>109</v>
      </c>
      <c r="G8" s="688" t="s">
        <v>57</v>
      </c>
      <c r="H8" s="688" t="s">
        <v>58</v>
      </c>
      <c r="I8" s="688" t="s">
        <v>59</v>
      </c>
      <c r="J8" s="690" t="s">
        <v>886</v>
      </c>
      <c r="K8" s="691" t="s">
        <v>107</v>
      </c>
      <c r="L8" s="689" t="s">
        <v>106</v>
      </c>
      <c r="M8" s="687" t="s">
        <v>60</v>
      </c>
      <c r="N8" s="688" t="s">
        <v>734</v>
      </c>
      <c r="O8" s="688" t="s">
        <v>108</v>
      </c>
      <c r="P8" s="690" t="s">
        <v>64</v>
      </c>
      <c r="Q8" s="687" t="s">
        <v>61</v>
      </c>
      <c r="R8" s="688" t="s">
        <v>735</v>
      </c>
      <c r="S8" s="689" t="s">
        <v>62</v>
      </c>
      <c r="T8" s="692" t="s">
        <v>63</v>
      </c>
      <c r="U8" s="688" t="s">
        <v>736</v>
      </c>
      <c r="V8" s="690" t="s">
        <v>733</v>
      </c>
      <c r="W8" s="693" t="s">
        <v>64</v>
      </c>
      <c r="X8" s="687" t="s">
        <v>65</v>
      </c>
      <c r="Y8" s="688" t="s">
        <v>66</v>
      </c>
      <c r="Z8" s="688" t="s">
        <v>67</v>
      </c>
      <c r="AA8" s="688" t="s">
        <v>68</v>
      </c>
      <c r="AB8" s="689" t="s">
        <v>69</v>
      </c>
      <c r="AC8" s="1853"/>
      <c r="AD8" s="1855"/>
      <c r="AE8" s="1856"/>
    </row>
    <row r="9" spans="2:36" ht="15" customHeight="1" thickTop="1">
      <c r="B9" s="812">
        <v>1</v>
      </c>
      <c r="C9" s="813">
        <v>1</v>
      </c>
      <c r="D9" s="814" t="s">
        <v>1368</v>
      </c>
      <c r="E9" s="815"/>
      <c r="F9" s="806">
        <v>180835</v>
      </c>
      <c r="G9" s="807">
        <f t="shared" ref="G9:G14" si="0">IF(ISBLANK(F9),"",-F9*$M$3)</f>
        <v>0</v>
      </c>
      <c r="H9" s="808">
        <f t="shared" ref="H9:H14" si="1">IF(ISBLANK(F9),"",-F9*$M$4)</f>
        <v>0</v>
      </c>
      <c r="I9" s="816">
        <v>0</v>
      </c>
      <c r="J9" s="978">
        <f t="shared" ref="J9" si="2">IF(ISBLANK(F9),"",(SUM(F9:I9)+(F9+G9)*0.15))</f>
        <v>207960.25</v>
      </c>
      <c r="K9" s="817">
        <v>46084</v>
      </c>
      <c r="L9" s="818">
        <v>46142</v>
      </c>
      <c r="M9" s="819">
        <v>46146</v>
      </c>
      <c r="N9" s="820" t="s">
        <v>70</v>
      </c>
      <c r="O9" s="821">
        <f t="shared" ref="O9:O14" si="3">M9</f>
        <v>46146</v>
      </c>
      <c r="P9" s="822">
        <f t="shared" ref="P9" si="4">IF(ISBLANK(O9),"",O9-M9)</f>
        <v>0</v>
      </c>
      <c r="Q9" s="819">
        <f t="shared" ref="Q9:Q14" si="5">O9</f>
        <v>46146</v>
      </c>
      <c r="R9" s="820" t="s">
        <v>70</v>
      </c>
      <c r="S9" s="818">
        <f t="shared" ref="S9:S14" si="6">Q9</f>
        <v>46146</v>
      </c>
      <c r="T9" s="823">
        <f t="shared" ref="T9:T14" si="7">S9</f>
        <v>46146</v>
      </c>
      <c r="U9" s="820" t="s">
        <v>70</v>
      </c>
      <c r="V9" s="824">
        <f t="shared" ref="V9:V14" si="8">T9</f>
        <v>46146</v>
      </c>
      <c r="W9" s="822">
        <f t="shared" ref="W9:W14" si="9">IF(ISBLANK(V9),"",V9-T9)</f>
        <v>0</v>
      </c>
      <c r="X9" s="819">
        <v>46177</v>
      </c>
      <c r="Y9" s="809">
        <f>F9</f>
        <v>180835</v>
      </c>
      <c r="Z9" s="811">
        <v>0</v>
      </c>
      <c r="AA9" s="826">
        <f t="shared" ref="AA9" si="10">IF(ISBLANK(X9),"",X9-V9)</f>
        <v>31</v>
      </c>
      <c r="AB9" s="810">
        <f t="shared" ref="AB9" si="11">IF(ISBLANK(Y9),"",(F9-Y9))</f>
        <v>0</v>
      </c>
      <c r="AC9" s="240">
        <f t="shared" ref="AC9" si="12">IF(ISBLANK(X9),"",X9-M9)</f>
        <v>31</v>
      </c>
      <c r="AD9" s="1837"/>
      <c r="AE9" s="1838"/>
      <c r="AH9" s="1" t="s">
        <v>103</v>
      </c>
    </row>
    <row r="10" spans="2:36">
      <c r="B10" s="812">
        <v>2</v>
      </c>
      <c r="C10" s="813">
        <v>2</v>
      </c>
      <c r="D10" s="814" t="s">
        <v>1415</v>
      </c>
      <c r="E10" s="815"/>
      <c r="F10" s="806">
        <v>318233</v>
      </c>
      <c r="G10" s="807">
        <f t="shared" si="0"/>
        <v>0</v>
      </c>
      <c r="H10" s="808">
        <f t="shared" si="1"/>
        <v>0</v>
      </c>
      <c r="I10" s="816">
        <v>0</v>
      </c>
      <c r="J10" s="978">
        <f t="shared" ref="J10" si="13">IF(ISBLANK(F10),"",(SUM(F10:I10)+(F10+G10)*0.15))</f>
        <v>365967.95</v>
      </c>
      <c r="K10" s="817">
        <v>46143</v>
      </c>
      <c r="L10" s="818">
        <v>46173</v>
      </c>
      <c r="M10" s="819">
        <v>46179</v>
      </c>
      <c r="N10" s="820" t="s">
        <v>70</v>
      </c>
      <c r="O10" s="821">
        <f t="shared" si="3"/>
        <v>46179</v>
      </c>
      <c r="P10" s="822">
        <f t="shared" ref="P10" si="14">IF(ISBLANK(O10),"",O10-M10)</f>
        <v>0</v>
      </c>
      <c r="Q10" s="819">
        <f t="shared" si="5"/>
        <v>46179</v>
      </c>
      <c r="R10" s="820" t="s">
        <v>70</v>
      </c>
      <c r="S10" s="818">
        <f t="shared" si="6"/>
        <v>46179</v>
      </c>
      <c r="T10" s="823">
        <f t="shared" si="7"/>
        <v>46179</v>
      </c>
      <c r="U10" s="820" t="s">
        <v>70</v>
      </c>
      <c r="V10" s="824">
        <f t="shared" si="8"/>
        <v>46179</v>
      </c>
      <c r="W10" s="822">
        <f t="shared" si="9"/>
        <v>0</v>
      </c>
      <c r="X10" s="819">
        <v>46210</v>
      </c>
      <c r="Y10" s="809">
        <f>F10</f>
        <v>318233</v>
      </c>
      <c r="Z10" s="811">
        <v>0</v>
      </c>
      <c r="AA10" s="826">
        <f t="shared" ref="AA10" si="15">IF(ISBLANK(X10),"",X10-V10)</f>
        <v>31</v>
      </c>
      <c r="AB10" s="810">
        <f t="shared" ref="AB10" si="16">IF(ISBLANK(Y10),"",(F10-Y10))</f>
        <v>0</v>
      </c>
      <c r="AC10" s="240">
        <f t="shared" ref="AC10" si="17">IF(ISBLANK(X10),"",X10-M10)</f>
        <v>31</v>
      </c>
      <c r="AD10" s="1837"/>
      <c r="AE10" s="1838"/>
    </row>
    <row r="11" spans="2:36">
      <c r="B11" s="812">
        <v>3</v>
      </c>
      <c r="C11" s="813">
        <v>3</v>
      </c>
      <c r="D11" s="814" t="s">
        <v>1416</v>
      </c>
      <c r="E11" s="815"/>
      <c r="F11" s="806">
        <v>1407308</v>
      </c>
      <c r="G11" s="807">
        <f t="shared" si="0"/>
        <v>0</v>
      </c>
      <c r="H11" s="808">
        <f t="shared" si="1"/>
        <v>0</v>
      </c>
      <c r="I11" s="816">
        <v>0</v>
      </c>
      <c r="J11" s="978">
        <f>IF(ISBLANK(F11),"",(SUM(F11:I11)+(F11+G11)*0.15))+1</f>
        <v>1618405.2</v>
      </c>
      <c r="K11" s="817">
        <v>46174</v>
      </c>
      <c r="L11" s="818">
        <v>46203</v>
      </c>
      <c r="M11" s="819">
        <v>46203</v>
      </c>
      <c r="N11" s="820" t="s">
        <v>70</v>
      </c>
      <c r="O11" s="821">
        <f t="shared" si="3"/>
        <v>46203</v>
      </c>
      <c r="P11" s="822">
        <f t="shared" ref="P11" si="18">IF(ISBLANK(O11),"",O11-M11)</f>
        <v>0</v>
      </c>
      <c r="Q11" s="819">
        <f t="shared" si="5"/>
        <v>46203</v>
      </c>
      <c r="R11" s="820" t="s">
        <v>70</v>
      </c>
      <c r="S11" s="818">
        <f t="shared" si="6"/>
        <v>46203</v>
      </c>
      <c r="T11" s="823">
        <f t="shared" si="7"/>
        <v>46203</v>
      </c>
      <c r="U11" s="820" t="s">
        <v>70</v>
      </c>
      <c r="V11" s="824">
        <f t="shared" si="8"/>
        <v>46203</v>
      </c>
      <c r="W11" s="822">
        <f t="shared" si="9"/>
        <v>0</v>
      </c>
      <c r="X11" s="819">
        <v>46225</v>
      </c>
      <c r="Y11" s="809">
        <f>F11</f>
        <v>1407308</v>
      </c>
      <c r="Z11" s="811">
        <v>0</v>
      </c>
      <c r="AA11" s="826">
        <f t="shared" ref="AA11" si="19">IF(ISBLANK(X11),"",X11-V11)</f>
        <v>22</v>
      </c>
      <c r="AB11" s="810">
        <f t="shared" ref="AB11" si="20">IF(ISBLANK(Y11),"",(F11-Y11))</f>
        <v>0</v>
      </c>
      <c r="AC11" s="240">
        <f t="shared" ref="AC11" si="21">IF(ISBLANK(X11),"",X11-M11)</f>
        <v>22</v>
      </c>
      <c r="AD11" s="1837"/>
      <c r="AE11" s="1838"/>
    </row>
    <row r="12" spans="2:36">
      <c r="B12" s="812">
        <v>4</v>
      </c>
      <c r="C12" s="813">
        <v>4</v>
      </c>
      <c r="D12" s="814" t="s">
        <v>1437</v>
      </c>
      <c r="E12" s="815"/>
      <c r="F12" s="806">
        <v>2554234</v>
      </c>
      <c r="G12" s="807">
        <f t="shared" si="0"/>
        <v>0</v>
      </c>
      <c r="H12" s="808">
        <f t="shared" si="1"/>
        <v>0</v>
      </c>
      <c r="I12" s="816">
        <v>0</v>
      </c>
      <c r="J12" s="978">
        <f>IF(ISBLANK(F12),"",(SUM(F12:I12)+(F12+G12)*0.15))+1</f>
        <v>2937370.1</v>
      </c>
      <c r="K12" s="817">
        <v>46204</v>
      </c>
      <c r="L12" s="818">
        <v>46234</v>
      </c>
      <c r="M12" s="819">
        <v>46235</v>
      </c>
      <c r="N12" s="820" t="s">
        <v>70</v>
      </c>
      <c r="O12" s="821">
        <f t="shared" si="3"/>
        <v>46235</v>
      </c>
      <c r="P12" s="822">
        <f t="shared" ref="P12" si="22">IF(ISBLANK(O12),"",O12-M12)</f>
        <v>0</v>
      </c>
      <c r="Q12" s="819">
        <f t="shared" si="5"/>
        <v>46235</v>
      </c>
      <c r="R12" s="820" t="s">
        <v>70</v>
      </c>
      <c r="S12" s="818">
        <f t="shared" si="6"/>
        <v>46235</v>
      </c>
      <c r="T12" s="823">
        <f t="shared" si="7"/>
        <v>46235</v>
      </c>
      <c r="U12" s="820" t="s">
        <v>70</v>
      </c>
      <c r="V12" s="824">
        <f t="shared" si="8"/>
        <v>46235</v>
      </c>
      <c r="W12" s="822">
        <f t="shared" si="9"/>
        <v>0</v>
      </c>
      <c r="X12" s="819">
        <v>46258</v>
      </c>
      <c r="Y12" s="809">
        <v>2554234</v>
      </c>
      <c r="Z12" s="811">
        <v>0</v>
      </c>
      <c r="AA12" s="826">
        <f t="shared" ref="AA12:AA13" si="23">IF(ISBLANK(X12),"",X12-V12)</f>
        <v>23</v>
      </c>
      <c r="AB12" s="810">
        <f t="shared" ref="AB12" si="24">IF(ISBLANK(Y12),"",(F12-Y12))</f>
        <v>0</v>
      </c>
      <c r="AC12" s="240">
        <f t="shared" ref="AC12:AC13" si="25">IF(ISBLANK(X12),"",X12-M12)</f>
        <v>23</v>
      </c>
      <c r="AD12" s="1837"/>
      <c r="AE12" s="1838"/>
    </row>
    <row r="13" spans="2:36">
      <c r="B13" s="812">
        <v>5</v>
      </c>
      <c r="C13" s="813">
        <v>5</v>
      </c>
      <c r="D13" s="814" t="s">
        <v>1445</v>
      </c>
      <c r="E13" s="815"/>
      <c r="F13" s="806">
        <v>2044391</v>
      </c>
      <c r="G13" s="807">
        <f t="shared" si="0"/>
        <v>0</v>
      </c>
      <c r="H13" s="808">
        <f t="shared" si="1"/>
        <v>0</v>
      </c>
      <c r="I13" s="816">
        <v>-20000</v>
      </c>
      <c r="J13" s="978">
        <f>IF(ISBLANK(F13),"",(SUM(F13:I13)+(F13+G13)*0.15))-1</f>
        <v>2331048.65</v>
      </c>
      <c r="K13" s="817">
        <v>46235</v>
      </c>
      <c r="L13" s="818">
        <v>46265</v>
      </c>
      <c r="M13" s="819">
        <v>46266</v>
      </c>
      <c r="N13" s="820" t="s">
        <v>70</v>
      </c>
      <c r="O13" s="821">
        <f t="shared" si="3"/>
        <v>46266</v>
      </c>
      <c r="P13" s="822">
        <f t="shared" ref="P13" si="26">IF(ISBLANK(O13),"",O13-M13)</f>
        <v>0</v>
      </c>
      <c r="Q13" s="819">
        <f t="shared" si="5"/>
        <v>46266</v>
      </c>
      <c r="R13" s="820" t="s">
        <v>70</v>
      </c>
      <c r="S13" s="818">
        <f t="shared" si="6"/>
        <v>46266</v>
      </c>
      <c r="T13" s="823">
        <f t="shared" si="7"/>
        <v>46266</v>
      </c>
      <c r="U13" s="820" t="s">
        <v>70</v>
      </c>
      <c r="V13" s="824">
        <f t="shared" si="8"/>
        <v>46266</v>
      </c>
      <c r="W13" s="822">
        <f t="shared" si="9"/>
        <v>0</v>
      </c>
      <c r="X13" s="819"/>
      <c r="Y13" s="809">
        <v>0</v>
      </c>
      <c r="Z13" s="811">
        <v>0</v>
      </c>
      <c r="AA13" s="826" t="str">
        <f t="shared" si="23"/>
        <v/>
      </c>
      <c r="AB13" s="810">
        <f t="shared" ref="AB13" si="27">IF(ISBLANK(Y13),"",(F13-Y13))</f>
        <v>2044391</v>
      </c>
      <c r="AC13" s="240" t="str">
        <f t="shared" si="25"/>
        <v/>
      </c>
      <c r="AD13" s="1837"/>
      <c r="AE13" s="1838"/>
    </row>
    <row r="14" spans="2:36">
      <c r="B14" s="812">
        <v>6</v>
      </c>
      <c r="C14" s="813">
        <v>6</v>
      </c>
      <c r="D14" s="814" t="s">
        <v>1460</v>
      </c>
      <c r="E14" s="815"/>
      <c r="F14" s="806">
        <v>1430743</v>
      </c>
      <c r="G14" s="807">
        <f t="shared" si="0"/>
        <v>0</v>
      </c>
      <c r="H14" s="808">
        <f t="shared" si="1"/>
        <v>0</v>
      </c>
      <c r="I14" s="816">
        <v>0</v>
      </c>
      <c r="J14" s="978">
        <f>IF(ISBLANK(F14),"",(SUM(F14:I14)+(F14+G14)*0.15))</f>
        <v>1645354.45</v>
      </c>
      <c r="K14" s="817">
        <v>46266</v>
      </c>
      <c r="L14" s="818">
        <v>46295</v>
      </c>
      <c r="M14" s="819">
        <v>46305</v>
      </c>
      <c r="N14" s="820" t="s">
        <v>70</v>
      </c>
      <c r="O14" s="821">
        <f t="shared" si="3"/>
        <v>46305</v>
      </c>
      <c r="P14" s="822">
        <f t="shared" ref="P14" si="28">IF(ISBLANK(O14),"",O14-M14)</f>
        <v>0</v>
      </c>
      <c r="Q14" s="819">
        <f t="shared" si="5"/>
        <v>46305</v>
      </c>
      <c r="R14" s="820" t="s">
        <v>70</v>
      </c>
      <c r="S14" s="818">
        <f t="shared" si="6"/>
        <v>46305</v>
      </c>
      <c r="T14" s="823">
        <f t="shared" si="7"/>
        <v>46305</v>
      </c>
      <c r="U14" s="820" t="s">
        <v>70</v>
      </c>
      <c r="V14" s="824">
        <f t="shared" si="8"/>
        <v>46305</v>
      </c>
      <c r="W14" s="822">
        <f t="shared" si="9"/>
        <v>0</v>
      </c>
      <c r="X14" s="819"/>
      <c r="Y14" s="809">
        <v>0</v>
      </c>
      <c r="Z14" s="811">
        <v>0</v>
      </c>
      <c r="AA14" s="826" t="str">
        <f t="shared" ref="AA14" si="29">IF(ISBLANK(X14),"",X14-V14)</f>
        <v/>
      </c>
      <c r="AB14" s="810">
        <f t="shared" ref="AB14" si="30">IF(ISBLANK(Y14),"",(F14-Y14))</f>
        <v>1430743</v>
      </c>
      <c r="AC14" s="240" t="str">
        <f t="shared" ref="AC14" si="31">IF(ISBLANK(X14),"",X14-M14)</f>
        <v/>
      </c>
      <c r="AD14" s="1837"/>
      <c r="AE14" s="1838"/>
    </row>
    <row r="15" spans="2:36">
      <c r="B15" s="812">
        <v>7</v>
      </c>
      <c r="C15" s="813"/>
      <c r="D15" s="814"/>
      <c r="E15" s="815"/>
      <c r="F15" s="827"/>
      <c r="G15" s="807"/>
      <c r="H15" s="808"/>
      <c r="I15" s="816"/>
      <c r="J15" s="810"/>
      <c r="K15" s="817"/>
      <c r="L15" s="818"/>
      <c r="M15" s="819"/>
      <c r="N15" s="820"/>
      <c r="O15" s="821"/>
      <c r="P15" s="822"/>
      <c r="Q15" s="819"/>
      <c r="R15" s="820"/>
      <c r="S15" s="818"/>
      <c r="T15" s="823"/>
      <c r="U15" s="820"/>
      <c r="V15" s="824"/>
      <c r="W15" s="825"/>
      <c r="X15" s="819"/>
      <c r="Y15" s="816"/>
      <c r="Z15" s="811"/>
      <c r="AA15" s="826"/>
      <c r="AB15" s="810"/>
      <c r="AC15" s="240"/>
      <c r="AD15" s="1837"/>
      <c r="AE15" s="1838"/>
    </row>
    <row r="16" spans="2:36">
      <c r="B16" s="812">
        <v>8</v>
      </c>
      <c r="C16" s="813"/>
      <c r="D16" s="814"/>
      <c r="E16" s="815"/>
      <c r="F16" s="827"/>
      <c r="G16" s="807"/>
      <c r="H16" s="808"/>
      <c r="I16" s="816"/>
      <c r="J16" s="810"/>
      <c r="K16" s="817"/>
      <c r="L16" s="818"/>
      <c r="M16" s="819"/>
      <c r="N16" s="820"/>
      <c r="O16" s="821"/>
      <c r="P16" s="822"/>
      <c r="Q16" s="819"/>
      <c r="R16" s="820"/>
      <c r="S16" s="818"/>
      <c r="T16" s="823"/>
      <c r="U16" s="820"/>
      <c r="V16" s="824"/>
      <c r="W16" s="825"/>
      <c r="X16" s="819"/>
      <c r="Y16" s="816"/>
      <c r="Z16" s="811"/>
      <c r="AA16" s="826"/>
      <c r="AB16" s="810"/>
      <c r="AC16" s="240"/>
      <c r="AD16" s="1837"/>
      <c r="AE16" s="1838"/>
    </row>
    <row r="17" spans="2:34">
      <c r="B17" s="812">
        <v>9</v>
      </c>
      <c r="C17" s="813"/>
      <c r="D17" s="814"/>
      <c r="E17" s="815"/>
      <c r="F17" s="827"/>
      <c r="G17" s="807"/>
      <c r="H17" s="808"/>
      <c r="I17" s="816"/>
      <c r="J17" s="810"/>
      <c r="K17" s="817"/>
      <c r="L17" s="818"/>
      <c r="M17" s="819"/>
      <c r="N17" s="820"/>
      <c r="O17" s="821"/>
      <c r="P17" s="822"/>
      <c r="Q17" s="819"/>
      <c r="R17" s="820"/>
      <c r="S17" s="818"/>
      <c r="T17" s="823"/>
      <c r="U17" s="820"/>
      <c r="V17" s="824"/>
      <c r="W17" s="825"/>
      <c r="X17" s="819"/>
      <c r="Y17" s="816"/>
      <c r="Z17" s="811"/>
      <c r="AA17" s="826"/>
      <c r="AB17" s="810"/>
      <c r="AC17" s="240"/>
      <c r="AD17" s="1837"/>
      <c r="AE17" s="1838"/>
    </row>
    <row r="18" spans="2:34">
      <c r="B18" s="812">
        <v>10</v>
      </c>
      <c r="C18" s="813"/>
      <c r="D18" s="814"/>
      <c r="E18" s="815"/>
      <c r="F18" s="827"/>
      <c r="G18" s="807"/>
      <c r="H18" s="808"/>
      <c r="I18" s="816"/>
      <c r="J18" s="810"/>
      <c r="K18" s="817"/>
      <c r="L18" s="818"/>
      <c r="M18" s="819"/>
      <c r="N18" s="820"/>
      <c r="O18" s="821"/>
      <c r="P18" s="822"/>
      <c r="Q18" s="819"/>
      <c r="R18" s="820"/>
      <c r="S18" s="818"/>
      <c r="T18" s="823"/>
      <c r="U18" s="820"/>
      <c r="V18" s="824"/>
      <c r="W18" s="825"/>
      <c r="X18" s="819"/>
      <c r="Y18" s="816"/>
      <c r="Z18" s="811"/>
      <c r="AA18" s="826"/>
      <c r="AB18" s="810"/>
      <c r="AC18" s="240"/>
      <c r="AD18" s="1837"/>
      <c r="AE18" s="1838"/>
      <c r="AH18" s="1042"/>
    </row>
    <row r="19" spans="2:34">
      <c r="B19" s="812">
        <v>11</v>
      </c>
      <c r="C19" s="813"/>
      <c r="D19" s="814"/>
      <c r="E19" s="815"/>
      <c r="F19" s="827"/>
      <c r="G19" s="807"/>
      <c r="H19" s="808"/>
      <c r="I19" s="816"/>
      <c r="J19" s="810"/>
      <c r="K19" s="817"/>
      <c r="L19" s="818"/>
      <c r="M19" s="819"/>
      <c r="N19" s="820"/>
      <c r="O19" s="821"/>
      <c r="P19" s="822"/>
      <c r="Q19" s="819"/>
      <c r="R19" s="820"/>
      <c r="S19" s="818"/>
      <c r="T19" s="823"/>
      <c r="U19" s="820"/>
      <c r="V19" s="824"/>
      <c r="W19" s="825"/>
      <c r="X19" s="819"/>
      <c r="Y19" s="816"/>
      <c r="Z19" s="811"/>
      <c r="AA19" s="826"/>
      <c r="AB19" s="810"/>
      <c r="AC19" s="240"/>
      <c r="AD19" s="1837"/>
      <c r="AE19" s="1838"/>
      <c r="AH19" s="1042"/>
    </row>
    <row r="20" spans="2:34">
      <c r="B20" s="812">
        <v>12</v>
      </c>
      <c r="C20" s="813"/>
      <c r="D20" s="814"/>
      <c r="E20" s="815"/>
      <c r="F20" s="827"/>
      <c r="G20" s="807"/>
      <c r="H20" s="808"/>
      <c r="I20" s="816"/>
      <c r="J20" s="810"/>
      <c r="K20" s="817"/>
      <c r="L20" s="818"/>
      <c r="M20" s="819"/>
      <c r="N20" s="820"/>
      <c r="O20" s="821"/>
      <c r="P20" s="822"/>
      <c r="Q20" s="819"/>
      <c r="R20" s="820"/>
      <c r="S20" s="818"/>
      <c r="T20" s="823"/>
      <c r="U20" s="820"/>
      <c r="V20" s="824"/>
      <c r="W20" s="825"/>
      <c r="X20" s="819"/>
      <c r="Y20" s="816"/>
      <c r="Z20" s="811"/>
      <c r="AA20" s="826"/>
      <c r="AB20" s="810"/>
      <c r="AC20" s="240"/>
      <c r="AD20" s="1837"/>
      <c r="AE20" s="1838"/>
    </row>
    <row r="21" spans="2:34">
      <c r="B21" s="812">
        <v>13</v>
      </c>
      <c r="C21" s="813"/>
      <c r="D21" s="814"/>
      <c r="E21" s="815"/>
      <c r="F21" s="827"/>
      <c r="G21" s="807"/>
      <c r="H21" s="808"/>
      <c r="I21" s="816"/>
      <c r="J21" s="810"/>
      <c r="K21" s="817"/>
      <c r="L21" s="818"/>
      <c r="M21" s="819"/>
      <c r="N21" s="820"/>
      <c r="O21" s="821"/>
      <c r="P21" s="822"/>
      <c r="Q21" s="819"/>
      <c r="R21" s="820"/>
      <c r="S21" s="818"/>
      <c r="T21" s="823"/>
      <c r="U21" s="820"/>
      <c r="V21" s="824"/>
      <c r="W21" s="825"/>
      <c r="X21" s="819"/>
      <c r="Y21" s="816"/>
      <c r="Z21" s="811"/>
      <c r="AA21" s="826"/>
      <c r="AB21" s="810"/>
      <c r="AC21" s="240"/>
      <c r="AD21" s="1837"/>
      <c r="AE21" s="1838"/>
    </row>
    <row r="22" spans="2:34">
      <c r="B22" s="812">
        <v>14</v>
      </c>
      <c r="C22" s="813"/>
      <c r="D22" s="814"/>
      <c r="E22" s="815"/>
      <c r="F22" s="827"/>
      <c r="G22" s="807"/>
      <c r="H22" s="808"/>
      <c r="I22" s="816"/>
      <c r="J22" s="810"/>
      <c r="K22" s="817"/>
      <c r="L22" s="818"/>
      <c r="M22" s="819"/>
      <c r="N22" s="820"/>
      <c r="O22" s="821"/>
      <c r="P22" s="822"/>
      <c r="Q22" s="819"/>
      <c r="R22" s="820"/>
      <c r="S22" s="818"/>
      <c r="T22" s="823"/>
      <c r="U22" s="820"/>
      <c r="V22" s="824"/>
      <c r="W22" s="825"/>
      <c r="X22" s="819"/>
      <c r="Y22" s="816"/>
      <c r="Z22" s="811"/>
      <c r="AA22" s="826"/>
      <c r="AB22" s="810"/>
      <c r="AC22" s="240"/>
      <c r="AD22" s="1837"/>
      <c r="AE22" s="1838"/>
    </row>
    <row r="23" spans="2:34">
      <c r="B23" s="812">
        <v>15</v>
      </c>
      <c r="C23" s="813"/>
      <c r="D23" s="814"/>
      <c r="E23" s="815"/>
      <c r="F23" s="827"/>
      <c r="G23" s="807"/>
      <c r="H23" s="808"/>
      <c r="I23" s="816"/>
      <c r="J23" s="810"/>
      <c r="K23" s="817"/>
      <c r="L23" s="818"/>
      <c r="M23" s="819"/>
      <c r="N23" s="820"/>
      <c r="O23" s="821"/>
      <c r="P23" s="822"/>
      <c r="Q23" s="819"/>
      <c r="R23" s="820"/>
      <c r="S23" s="818"/>
      <c r="T23" s="823"/>
      <c r="U23" s="820"/>
      <c r="V23" s="824"/>
      <c r="W23" s="825"/>
      <c r="X23" s="819"/>
      <c r="Y23" s="816"/>
      <c r="Z23" s="811"/>
      <c r="AA23" s="826"/>
      <c r="AB23" s="810"/>
      <c r="AC23" s="240"/>
      <c r="AD23" s="1837"/>
      <c r="AE23" s="1838"/>
    </row>
    <row r="24" spans="2:34">
      <c r="B24" s="812">
        <v>16</v>
      </c>
      <c r="C24" s="813"/>
      <c r="D24" s="814"/>
      <c r="E24" s="815"/>
      <c r="F24" s="827"/>
      <c r="G24" s="807"/>
      <c r="H24" s="808"/>
      <c r="I24" s="816"/>
      <c r="J24" s="810"/>
      <c r="K24" s="817"/>
      <c r="L24" s="818"/>
      <c r="M24" s="819"/>
      <c r="N24" s="820"/>
      <c r="O24" s="821"/>
      <c r="P24" s="822"/>
      <c r="Q24" s="819"/>
      <c r="R24" s="820"/>
      <c r="S24" s="818"/>
      <c r="T24" s="823"/>
      <c r="U24" s="820"/>
      <c r="V24" s="824"/>
      <c r="W24" s="825"/>
      <c r="X24" s="819"/>
      <c r="Y24" s="816"/>
      <c r="Z24" s="811"/>
      <c r="AA24" s="826"/>
      <c r="AB24" s="810"/>
      <c r="AC24" s="240"/>
      <c r="AD24" s="1837"/>
      <c r="AE24" s="1838"/>
    </row>
    <row r="25" spans="2:34">
      <c r="B25" s="812">
        <v>17</v>
      </c>
      <c r="C25" s="813"/>
      <c r="D25" s="813"/>
      <c r="E25" s="815"/>
      <c r="F25" s="827"/>
      <c r="G25" s="807"/>
      <c r="H25" s="808"/>
      <c r="I25" s="816"/>
      <c r="J25" s="810"/>
      <c r="K25" s="817"/>
      <c r="L25" s="818"/>
      <c r="M25" s="819"/>
      <c r="N25" s="820"/>
      <c r="O25" s="821"/>
      <c r="P25" s="822"/>
      <c r="Q25" s="819"/>
      <c r="R25" s="820"/>
      <c r="S25" s="818"/>
      <c r="T25" s="823"/>
      <c r="U25" s="820"/>
      <c r="V25" s="824"/>
      <c r="W25" s="825"/>
      <c r="X25" s="819"/>
      <c r="Y25" s="816"/>
      <c r="Z25" s="811"/>
      <c r="AA25" s="826"/>
      <c r="AB25" s="810"/>
      <c r="AC25" s="240"/>
      <c r="AD25" s="1837"/>
      <c r="AE25" s="1838"/>
    </row>
    <row r="26" spans="2:34">
      <c r="B26" s="812">
        <v>18</v>
      </c>
      <c r="C26" s="813"/>
      <c r="D26" s="813"/>
      <c r="E26" s="815"/>
      <c r="F26" s="827"/>
      <c r="G26" s="807"/>
      <c r="H26" s="808"/>
      <c r="I26" s="816"/>
      <c r="J26" s="810"/>
      <c r="K26" s="817"/>
      <c r="L26" s="818"/>
      <c r="M26" s="819"/>
      <c r="N26" s="820"/>
      <c r="O26" s="821"/>
      <c r="P26" s="822"/>
      <c r="Q26" s="819"/>
      <c r="R26" s="820"/>
      <c r="S26" s="818"/>
      <c r="T26" s="823"/>
      <c r="U26" s="820"/>
      <c r="V26" s="824"/>
      <c r="W26" s="825"/>
      <c r="X26" s="819"/>
      <c r="Y26" s="816"/>
      <c r="Z26" s="811"/>
      <c r="AA26" s="826"/>
      <c r="AB26" s="810"/>
      <c r="AC26" s="240"/>
      <c r="AD26" s="1837"/>
      <c r="AE26" s="1838"/>
    </row>
    <row r="27" spans="2:34">
      <c r="B27" s="812">
        <v>19</v>
      </c>
      <c r="C27" s="813"/>
      <c r="D27" s="813"/>
      <c r="E27" s="815"/>
      <c r="F27" s="827"/>
      <c r="G27" s="807" t="str">
        <f t="shared" ref="G27:G31" si="32">IF(ISBLANK(F27),"",-F27*$M$3)</f>
        <v/>
      </c>
      <c r="H27" s="808" t="str">
        <f t="shared" ref="H27:H31" si="33">IF(ISBLANK(F27),"",-F27*$M$4)</f>
        <v/>
      </c>
      <c r="I27" s="816"/>
      <c r="J27" s="810" t="str">
        <f t="shared" ref="J27:J31" si="34">IF(ISBLANK(F27),"",(SUM(F27:I27)+(F27+G27)*0.15))</f>
        <v/>
      </c>
      <c r="K27" s="817"/>
      <c r="L27" s="818"/>
      <c r="M27" s="819"/>
      <c r="N27" s="820"/>
      <c r="O27" s="821"/>
      <c r="P27" s="822" t="str">
        <f t="shared" ref="P27:P32" si="35">IF(ISBLANK(O27),"",O27-M27)</f>
        <v/>
      </c>
      <c r="Q27" s="819"/>
      <c r="R27" s="820"/>
      <c r="S27" s="818"/>
      <c r="T27" s="823"/>
      <c r="U27" s="820"/>
      <c r="V27" s="824"/>
      <c r="W27" s="825" t="str">
        <f t="shared" ref="W27:W32" si="36">IF(ISBLANK(V27),"",V27-Q27)</f>
        <v/>
      </c>
      <c r="X27" s="819"/>
      <c r="Y27" s="816"/>
      <c r="Z27" s="811" t="str">
        <f t="shared" ref="Z27:Z31" si="37">IF(ISBLANK(Y27),"",Y27/F27)</f>
        <v/>
      </c>
      <c r="AA27" s="826" t="str">
        <f t="shared" ref="AA27:AA32" si="38">IF(ISBLANK(X27),"",X27-V27)</f>
        <v/>
      </c>
      <c r="AB27" s="810" t="str">
        <f t="shared" ref="AB27:AB31" si="39">IF(ISBLANK(Y27),"",(F27-Y27))</f>
        <v/>
      </c>
      <c r="AC27" s="240" t="str">
        <f t="shared" ref="AC27:AC32" si="40">IF(ISBLANK(X27),"",X27-M27)</f>
        <v/>
      </c>
      <c r="AD27" s="1837"/>
      <c r="AE27" s="1838"/>
    </row>
    <row r="28" spans="2:34">
      <c r="B28" s="812">
        <v>20</v>
      </c>
      <c r="C28" s="813"/>
      <c r="D28" s="813"/>
      <c r="E28" s="815"/>
      <c r="F28" s="827"/>
      <c r="G28" s="807" t="str">
        <f t="shared" si="32"/>
        <v/>
      </c>
      <c r="H28" s="808" t="str">
        <f t="shared" si="33"/>
        <v/>
      </c>
      <c r="I28" s="816"/>
      <c r="J28" s="810" t="str">
        <f t="shared" si="34"/>
        <v/>
      </c>
      <c r="K28" s="817"/>
      <c r="L28" s="818"/>
      <c r="M28" s="819"/>
      <c r="N28" s="820"/>
      <c r="O28" s="821"/>
      <c r="P28" s="822" t="str">
        <f t="shared" si="35"/>
        <v/>
      </c>
      <c r="Q28" s="819"/>
      <c r="R28" s="820"/>
      <c r="S28" s="818"/>
      <c r="T28" s="823"/>
      <c r="U28" s="820"/>
      <c r="V28" s="824"/>
      <c r="W28" s="825" t="str">
        <f t="shared" si="36"/>
        <v/>
      </c>
      <c r="X28" s="819"/>
      <c r="Y28" s="816"/>
      <c r="Z28" s="811" t="str">
        <f t="shared" si="37"/>
        <v/>
      </c>
      <c r="AA28" s="826" t="str">
        <f t="shared" si="38"/>
        <v/>
      </c>
      <c r="AB28" s="810" t="str">
        <f t="shared" si="39"/>
        <v/>
      </c>
      <c r="AC28" s="240" t="str">
        <f t="shared" si="40"/>
        <v/>
      </c>
      <c r="AD28" s="1837"/>
      <c r="AE28" s="1838"/>
    </row>
    <row r="29" spans="2:34">
      <c r="B29" s="812">
        <v>21</v>
      </c>
      <c r="C29" s="813"/>
      <c r="D29" s="813"/>
      <c r="E29" s="815"/>
      <c r="F29" s="827"/>
      <c r="G29" s="807" t="str">
        <f t="shared" si="32"/>
        <v/>
      </c>
      <c r="H29" s="808" t="str">
        <f t="shared" si="33"/>
        <v/>
      </c>
      <c r="I29" s="816"/>
      <c r="J29" s="810" t="str">
        <f t="shared" si="34"/>
        <v/>
      </c>
      <c r="K29" s="817"/>
      <c r="L29" s="818"/>
      <c r="M29" s="819"/>
      <c r="N29" s="820"/>
      <c r="O29" s="821"/>
      <c r="P29" s="822" t="str">
        <f t="shared" si="35"/>
        <v/>
      </c>
      <c r="Q29" s="819"/>
      <c r="R29" s="820"/>
      <c r="S29" s="818"/>
      <c r="T29" s="823"/>
      <c r="U29" s="820"/>
      <c r="V29" s="824"/>
      <c r="W29" s="825" t="str">
        <f t="shared" si="36"/>
        <v/>
      </c>
      <c r="X29" s="819"/>
      <c r="Y29" s="816"/>
      <c r="Z29" s="811" t="str">
        <f t="shared" si="37"/>
        <v/>
      </c>
      <c r="AA29" s="826" t="str">
        <f t="shared" si="38"/>
        <v/>
      </c>
      <c r="AB29" s="810" t="str">
        <f t="shared" si="39"/>
        <v/>
      </c>
      <c r="AC29" s="240" t="str">
        <f t="shared" si="40"/>
        <v/>
      </c>
      <c r="AD29" s="1837"/>
      <c r="AE29" s="1838"/>
    </row>
    <row r="30" spans="2:34">
      <c r="B30" s="812">
        <v>22</v>
      </c>
      <c r="C30" s="813"/>
      <c r="D30" s="813"/>
      <c r="E30" s="815"/>
      <c r="F30" s="827"/>
      <c r="G30" s="807" t="str">
        <f t="shared" si="32"/>
        <v/>
      </c>
      <c r="H30" s="808" t="str">
        <f t="shared" si="33"/>
        <v/>
      </c>
      <c r="I30" s="816"/>
      <c r="J30" s="810" t="str">
        <f t="shared" si="34"/>
        <v/>
      </c>
      <c r="K30" s="817"/>
      <c r="L30" s="818"/>
      <c r="M30" s="819"/>
      <c r="N30" s="820"/>
      <c r="O30" s="821"/>
      <c r="P30" s="822" t="str">
        <f t="shared" si="35"/>
        <v/>
      </c>
      <c r="Q30" s="819"/>
      <c r="R30" s="820"/>
      <c r="S30" s="818"/>
      <c r="T30" s="823"/>
      <c r="U30" s="820"/>
      <c r="V30" s="824"/>
      <c r="W30" s="825" t="str">
        <f t="shared" si="36"/>
        <v/>
      </c>
      <c r="X30" s="819"/>
      <c r="Y30" s="816"/>
      <c r="Z30" s="811" t="str">
        <f t="shared" si="37"/>
        <v/>
      </c>
      <c r="AA30" s="826" t="str">
        <f t="shared" si="38"/>
        <v/>
      </c>
      <c r="AB30" s="810" t="str">
        <f t="shared" si="39"/>
        <v/>
      </c>
      <c r="AC30" s="240" t="str">
        <f t="shared" si="40"/>
        <v/>
      </c>
      <c r="AD30" s="1837"/>
      <c r="AE30" s="1838"/>
    </row>
    <row r="31" spans="2:34">
      <c r="B31" s="812">
        <v>23</v>
      </c>
      <c r="C31" s="813"/>
      <c r="D31" s="813"/>
      <c r="E31" s="815"/>
      <c r="F31" s="827"/>
      <c r="G31" s="807" t="str">
        <f t="shared" si="32"/>
        <v/>
      </c>
      <c r="H31" s="808" t="str">
        <f t="shared" si="33"/>
        <v/>
      </c>
      <c r="I31" s="816"/>
      <c r="J31" s="810" t="str">
        <f t="shared" si="34"/>
        <v/>
      </c>
      <c r="K31" s="817"/>
      <c r="L31" s="818"/>
      <c r="M31" s="819"/>
      <c r="N31" s="820"/>
      <c r="O31" s="821"/>
      <c r="P31" s="822" t="str">
        <f t="shared" si="35"/>
        <v/>
      </c>
      <c r="Q31" s="819"/>
      <c r="R31" s="820"/>
      <c r="S31" s="818"/>
      <c r="T31" s="823"/>
      <c r="U31" s="820"/>
      <c r="V31" s="824"/>
      <c r="W31" s="825" t="str">
        <f t="shared" si="36"/>
        <v/>
      </c>
      <c r="X31" s="819"/>
      <c r="Y31" s="816"/>
      <c r="Z31" s="811" t="str">
        <f t="shared" si="37"/>
        <v/>
      </c>
      <c r="AA31" s="826" t="str">
        <f t="shared" si="38"/>
        <v/>
      </c>
      <c r="AB31" s="810" t="str">
        <f t="shared" si="39"/>
        <v/>
      </c>
      <c r="AC31" s="240" t="str">
        <f t="shared" si="40"/>
        <v/>
      </c>
      <c r="AD31" s="1837"/>
      <c r="AE31" s="1838"/>
    </row>
    <row r="32" spans="2:34" ht="15" thickBot="1">
      <c r="B32" s="828"/>
      <c r="C32" s="829"/>
      <c r="D32" s="829"/>
      <c r="E32" s="830" t="s">
        <v>72</v>
      </c>
      <c r="F32" s="831">
        <f>SUM(F9:F31)</f>
        <v>7935744</v>
      </c>
      <c r="G32" s="832">
        <f>SUM(G9:G31)</f>
        <v>0</v>
      </c>
      <c r="H32" s="832">
        <f>SUM(H9:H31)</f>
        <v>0</v>
      </c>
      <c r="I32" s="833">
        <f>SUM(I9:I31)</f>
        <v>-20000</v>
      </c>
      <c r="J32" s="834">
        <f>SUM(J9:J31)</f>
        <v>9106106.5999999996</v>
      </c>
      <c r="K32" s="835"/>
      <c r="L32" s="836"/>
      <c r="M32" s="837"/>
      <c r="N32" s="838"/>
      <c r="O32" s="829"/>
      <c r="P32" s="839" t="str">
        <f t="shared" si="35"/>
        <v/>
      </c>
      <c r="Q32" s="837"/>
      <c r="R32" s="838"/>
      <c r="S32" s="840"/>
      <c r="T32" s="841"/>
      <c r="U32" s="838"/>
      <c r="V32" s="842"/>
      <c r="W32" s="839" t="str">
        <f t="shared" si="36"/>
        <v/>
      </c>
      <c r="X32" s="837"/>
      <c r="Y32" s="832">
        <f>SUM(Y9:Y31)</f>
        <v>4460610</v>
      </c>
      <c r="Z32" s="843"/>
      <c r="AA32" s="844" t="str">
        <f t="shared" si="38"/>
        <v/>
      </c>
      <c r="AB32" s="834">
        <f>SUM(AB9:AB31)</f>
        <v>3475134</v>
      </c>
      <c r="AC32" s="256" t="str">
        <f t="shared" si="40"/>
        <v/>
      </c>
      <c r="AD32" s="1839"/>
      <c r="AE32" s="1840"/>
    </row>
    <row r="33" spans="23:28">
      <c r="W33" s="19"/>
    </row>
    <row r="35" spans="23:28">
      <c r="Y35" s="1038"/>
    </row>
    <row r="36" spans="23:28">
      <c r="AB36" s="1049"/>
    </row>
  </sheetData>
  <mergeCells count="95">
    <mergeCell ref="E5:F5"/>
    <mergeCell ref="E6:F6"/>
    <mergeCell ref="O3:P3"/>
    <mergeCell ref="Q3:R3"/>
    <mergeCell ref="O4:P4"/>
    <mergeCell ref="Q4:R4"/>
    <mergeCell ref="O5:P5"/>
    <mergeCell ref="Q5:R5"/>
    <mergeCell ref="G4:H4"/>
    <mergeCell ref="I4:J4"/>
    <mergeCell ref="M6:N6"/>
    <mergeCell ref="Q6:R6"/>
    <mergeCell ref="K5:L5"/>
    <mergeCell ref="M5:N5"/>
    <mergeCell ref="K6:L6"/>
    <mergeCell ref="G6:H6"/>
    <mergeCell ref="B4:D4"/>
    <mergeCell ref="E3:F3"/>
    <mergeCell ref="E4:F4"/>
    <mergeCell ref="S4:T4"/>
    <mergeCell ref="Y3:Z3"/>
    <mergeCell ref="U3:V3"/>
    <mergeCell ref="G3:H3"/>
    <mergeCell ref="I3:J3"/>
    <mergeCell ref="Y4:Z4"/>
    <mergeCell ref="B7:E7"/>
    <mergeCell ref="F7:J7"/>
    <mergeCell ref="K7:L7"/>
    <mergeCell ref="M7:P7"/>
    <mergeCell ref="Q7:W7"/>
    <mergeCell ref="B2:J2"/>
    <mergeCell ref="S3:T3"/>
    <mergeCell ref="W3:X3"/>
    <mergeCell ref="B5:D5"/>
    <mergeCell ref="B6:D6"/>
    <mergeCell ref="K4:L4"/>
    <mergeCell ref="M4:N4"/>
    <mergeCell ref="W4:X4"/>
    <mergeCell ref="B3:D3"/>
    <mergeCell ref="K3:L3"/>
    <mergeCell ref="M3:N3"/>
    <mergeCell ref="K2:R2"/>
    <mergeCell ref="S2:AB2"/>
    <mergeCell ref="AA3:AA4"/>
    <mergeCell ref="AB3:AB4"/>
    <mergeCell ref="U4:V4"/>
    <mergeCell ref="G5:H5"/>
    <mergeCell ref="I5:J5"/>
    <mergeCell ref="O6:P6"/>
    <mergeCell ref="Y5:Z5"/>
    <mergeCell ref="W6:X6"/>
    <mergeCell ref="Y6:Z6"/>
    <mergeCell ref="S5:T5"/>
    <mergeCell ref="U5:V5"/>
    <mergeCell ref="S6:T6"/>
    <mergeCell ref="U6:V6"/>
    <mergeCell ref="AD18:AE18"/>
    <mergeCell ref="AD19:AE19"/>
    <mergeCell ref="AD20:AE20"/>
    <mergeCell ref="I6:J6"/>
    <mergeCell ref="AB5:AB6"/>
    <mergeCell ref="AA5:AA6"/>
    <mergeCell ref="X7:AB7"/>
    <mergeCell ref="AD32:AE32"/>
    <mergeCell ref="AG3:AG4"/>
    <mergeCell ref="AH3:AI4"/>
    <mergeCell ref="AC2:AE2"/>
    <mergeCell ref="AC3:AD3"/>
    <mergeCell ref="AC4:AD4"/>
    <mergeCell ref="AC5:AD5"/>
    <mergeCell ref="AC6:AD6"/>
    <mergeCell ref="AD23:AE23"/>
    <mergeCell ref="AC7:AC8"/>
    <mergeCell ref="AD7:AE8"/>
    <mergeCell ref="AD9:AE9"/>
    <mergeCell ref="AD10:AE10"/>
    <mergeCell ref="AD11:AE11"/>
    <mergeCell ref="AD12:AE12"/>
    <mergeCell ref="AD13:AE13"/>
    <mergeCell ref="B1:AE1"/>
    <mergeCell ref="AD29:AE29"/>
    <mergeCell ref="AD30:AE30"/>
    <mergeCell ref="AD31:AE31"/>
    <mergeCell ref="AD24:AE24"/>
    <mergeCell ref="AD25:AE25"/>
    <mergeCell ref="AD26:AE26"/>
    <mergeCell ref="AD27:AE27"/>
    <mergeCell ref="AD28:AE28"/>
    <mergeCell ref="AD14:AE14"/>
    <mergeCell ref="AD15:AE15"/>
    <mergeCell ref="AD16:AE16"/>
    <mergeCell ref="AD17:AE17"/>
    <mergeCell ref="AD21:AE21"/>
    <mergeCell ref="AD22:AE22"/>
    <mergeCell ref="W5:X5"/>
  </mergeCells>
  <conditionalFormatting sqref="E6:F6">
    <cfRule type="cellIs" dxfId="15" priority="10" operator="greaterThan">
      <formula>0</formula>
    </cfRule>
  </conditionalFormatting>
  <conditionalFormatting sqref="I6:J6">
    <cfRule type="cellIs" dxfId="14" priority="9" operator="greaterThan">
      <formula>0</formula>
    </cfRule>
  </conditionalFormatting>
  <dataValidations disablePrompts="1" count="1">
    <dataValidation type="list" allowBlank="1" showInputMessage="1" showErrorMessage="1" sqref="R9:R32 U9:U32 N9:N32" xr:uid="{00000000-0002-0000-1100-000000000000}">
      <formula1>$AJ$1:$AJ$2</formula1>
    </dataValidation>
  </dataValidations>
  <printOptions horizontalCentered="1"/>
  <pageMargins left="0.2" right="0.2" top="0.75" bottom="0.75" header="0.3" footer="0.3"/>
  <pageSetup paperSize="8" scale="60"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482B-B111-43C2-A171-CCFDABF90677}">
  <sheetPr codeName="Sheet23" filterMode="1">
    <pageSetUpPr fitToPage="1"/>
  </sheetPr>
  <dimension ref="A1:AA5619"/>
  <sheetViews>
    <sheetView view="pageBreakPreview" topLeftCell="B5" zoomScale="40" zoomScaleNormal="40" zoomScaleSheetLayoutView="40" workbookViewId="0">
      <pane xSplit="3" ySplit="1" topLeftCell="O6" activePane="bottomRight" state="frozen"/>
      <selection activeCell="B5" sqref="B5"/>
      <selection pane="topRight" activeCell="E5" sqref="E5"/>
      <selection pane="bottomLeft" activeCell="B6" sqref="B6"/>
      <selection pane="bottomRight" activeCell="W115" sqref="W115"/>
    </sheetView>
  </sheetViews>
  <sheetFormatPr defaultColWidth="9.109375" defaultRowHeight="25.8"/>
  <cols>
    <col min="1" max="1" width="21.5546875" style="880" hidden="1" customWidth="1"/>
    <col min="2" max="2" width="40.33203125" style="880" customWidth="1"/>
    <col min="3" max="3" width="44.44140625" style="889" customWidth="1"/>
    <col min="4" max="4" width="75.6640625" style="878" customWidth="1"/>
    <col min="5" max="5" width="63.33203125" style="889" customWidth="1"/>
    <col min="6" max="6" width="29.44140625" style="890" customWidth="1"/>
    <col min="7" max="7" width="33.5546875" style="889" customWidth="1"/>
    <col min="8" max="8" width="16.33203125" style="880" customWidth="1"/>
    <col min="9" max="9" width="21.5546875" style="880" customWidth="1"/>
    <col min="10" max="10" width="25.33203125" style="880" customWidth="1"/>
    <col min="11" max="11" width="31.5546875" style="989" customWidth="1"/>
    <col min="12" max="12" width="30.33203125" style="989" customWidth="1"/>
    <col min="13" max="13" width="82.33203125" style="989" customWidth="1"/>
    <col min="14" max="14" width="73.33203125" style="989" customWidth="1"/>
    <col min="15" max="15" width="40.5546875" style="880" customWidth="1"/>
    <col min="16" max="16" width="23.88671875" style="880" customWidth="1"/>
    <col min="17" max="17" width="29.44140625" style="880" customWidth="1"/>
    <col min="18" max="18" width="31.5546875" style="880" customWidth="1"/>
    <col min="19" max="19" width="28.44140625" style="880" customWidth="1"/>
    <col min="20" max="20" width="22.44140625" style="880" customWidth="1"/>
    <col min="21" max="21" width="29.33203125" style="880" customWidth="1"/>
    <col min="22" max="22" width="28.6640625" style="880" customWidth="1"/>
    <col min="23" max="23" width="24.44140625" style="880" customWidth="1"/>
    <col min="24" max="24" width="88.109375" style="1016" customWidth="1"/>
    <col min="25" max="25" width="16.44140625" style="889" hidden="1" customWidth="1"/>
    <col min="26" max="26" width="16.44140625" style="976" hidden="1" customWidth="1"/>
    <col min="27" max="27" width="9.109375" style="878" hidden="1" customWidth="1"/>
    <col min="28" max="28" width="9.109375" style="878" customWidth="1"/>
    <col min="29" max="32" width="9.109375" style="878"/>
    <col min="33" max="33" width="26.33203125" style="878" bestFit="1" customWidth="1"/>
    <col min="34" max="16384" width="9.109375" style="878"/>
  </cols>
  <sheetData>
    <row r="1" spans="1:27" s="1030" customFormat="1" ht="69.900000000000006" hidden="1" customHeight="1">
      <c r="A1" s="1029"/>
      <c r="B1" s="1902" t="s">
        <v>1427</v>
      </c>
      <c r="C1" s="1902"/>
      <c r="D1" s="1902"/>
      <c r="E1" s="1902"/>
      <c r="F1" s="1902"/>
      <c r="G1" s="1902"/>
      <c r="H1" s="1902"/>
      <c r="I1" s="1902"/>
      <c r="J1" s="1902"/>
      <c r="K1" s="1902"/>
      <c r="L1" s="1902"/>
      <c r="M1" s="1902"/>
      <c r="N1" s="1902"/>
      <c r="O1" s="1902"/>
      <c r="P1" s="1902"/>
      <c r="Q1" s="1902"/>
      <c r="R1" s="1902"/>
      <c r="S1" s="1902"/>
      <c r="T1" s="1902"/>
      <c r="U1" s="1902"/>
      <c r="V1" s="1902"/>
      <c r="W1" s="1902"/>
      <c r="X1" s="1902"/>
    </row>
    <row r="2" spans="1:27" s="1031" customFormat="1" ht="39.9" hidden="1" customHeight="1">
      <c r="A2" s="1029"/>
      <c r="B2" s="1033" t="s">
        <v>1424</v>
      </c>
      <c r="C2" s="1034"/>
      <c r="D2" s="1034"/>
      <c r="E2" s="1034"/>
      <c r="F2" s="1034"/>
      <c r="G2" s="1034"/>
      <c r="H2" s="1035"/>
      <c r="I2" s="1034"/>
      <c r="J2" s="1036"/>
      <c r="K2" s="1034"/>
      <c r="M2" s="1034"/>
      <c r="N2" s="1034"/>
      <c r="O2" s="1034"/>
      <c r="P2" s="1034"/>
      <c r="Q2" s="1034"/>
      <c r="T2" s="1032"/>
    </row>
    <row r="3" spans="1:27" s="1031" customFormat="1" ht="39.9" hidden="1" customHeight="1">
      <c r="A3" s="1029"/>
      <c r="B3" s="1033" t="s">
        <v>1425</v>
      </c>
      <c r="C3" s="1034"/>
      <c r="D3" s="1034"/>
      <c r="E3" s="1034"/>
      <c r="F3" s="1034" t="s">
        <v>1433</v>
      </c>
      <c r="G3" s="1034"/>
      <c r="H3" s="1035"/>
      <c r="I3" s="1034"/>
      <c r="J3" s="1036"/>
      <c r="K3" s="1034"/>
      <c r="M3" s="1037" t="s">
        <v>1426</v>
      </c>
      <c r="N3" s="1901">
        <v>46193</v>
      </c>
      <c r="O3" s="1901"/>
      <c r="T3" s="1032"/>
      <c r="X3" s="1041">
        <v>46229</v>
      </c>
    </row>
    <row r="4" spans="1:27" hidden="1">
      <c r="A4" s="889"/>
      <c r="B4" s="889"/>
      <c r="F4" s="878"/>
      <c r="H4" s="889"/>
      <c r="I4" s="889"/>
      <c r="J4" s="889"/>
      <c r="K4" s="1019"/>
      <c r="L4" s="1019"/>
      <c r="M4" s="1019"/>
      <c r="N4" s="1019"/>
      <c r="O4" s="889"/>
      <c r="P4" s="889"/>
      <c r="Q4" s="889"/>
      <c r="R4" s="889"/>
      <c r="S4" s="889"/>
      <c r="T4" s="889"/>
      <c r="U4" s="889"/>
      <c r="V4" s="889"/>
      <c r="W4" s="889"/>
      <c r="X4" s="1020"/>
    </row>
    <row r="5" spans="1:27" ht="51.6">
      <c r="A5" s="1017" t="s">
        <v>144</v>
      </c>
      <c r="B5" s="1022" t="s">
        <v>112</v>
      </c>
      <c r="C5" s="1023" t="s">
        <v>145</v>
      </c>
      <c r="D5" s="1022" t="s">
        <v>146</v>
      </c>
      <c r="E5" s="1022" t="s">
        <v>901</v>
      </c>
      <c r="F5" s="1022" t="s">
        <v>902</v>
      </c>
      <c r="G5" s="1022" t="s">
        <v>147</v>
      </c>
      <c r="H5" s="1024" t="s">
        <v>148</v>
      </c>
      <c r="I5" s="1025" t="s">
        <v>149</v>
      </c>
      <c r="J5" s="1025" t="s">
        <v>150</v>
      </c>
      <c r="K5" s="1026" t="s">
        <v>151</v>
      </c>
      <c r="L5" s="1026" t="s">
        <v>152</v>
      </c>
      <c r="M5" s="1026" t="s">
        <v>153</v>
      </c>
      <c r="N5" s="1026" t="s">
        <v>154</v>
      </c>
      <c r="O5" s="1026" t="s">
        <v>903</v>
      </c>
      <c r="P5" s="1026" t="s">
        <v>155</v>
      </c>
      <c r="Q5" s="1027" t="s">
        <v>156</v>
      </c>
      <c r="R5" s="1027" t="s">
        <v>157</v>
      </c>
      <c r="S5" s="1027" t="s">
        <v>158</v>
      </c>
      <c r="T5" s="1028" t="s">
        <v>159</v>
      </c>
      <c r="U5" s="1026" t="s">
        <v>160</v>
      </c>
      <c r="V5" s="1026" t="s">
        <v>892</v>
      </c>
      <c r="W5" s="1026" t="s">
        <v>893</v>
      </c>
      <c r="X5" s="1027" t="s">
        <v>16</v>
      </c>
      <c r="Y5" s="1021"/>
      <c r="Z5" s="1018"/>
    </row>
    <row r="6" spans="1:27" ht="30" customHeight="1">
      <c r="A6" s="879">
        <v>1</v>
      </c>
      <c r="B6" s="880" t="s">
        <v>1405</v>
      </c>
      <c r="C6" s="950" t="s">
        <v>1006</v>
      </c>
      <c r="D6" s="881" t="s">
        <v>1401</v>
      </c>
      <c r="E6" s="882" t="s">
        <v>990</v>
      </c>
      <c r="F6" s="984" t="s">
        <v>992</v>
      </c>
      <c r="G6" s="882">
        <v>3.4</v>
      </c>
      <c r="H6" s="880" t="s">
        <v>1288</v>
      </c>
      <c r="I6" s="880">
        <v>55</v>
      </c>
      <c r="J6" s="880">
        <f>I6</f>
        <v>55</v>
      </c>
      <c r="K6" s="884">
        <v>46158</v>
      </c>
      <c r="L6" s="998">
        <v>46183</v>
      </c>
      <c r="M6" s="880" t="s">
        <v>1410</v>
      </c>
      <c r="N6" s="999" t="s">
        <v>1411</v>
      </c>
      <c r="O6" s="1000" t="s">
        <v>1412</v>
      </c>
      <c r="P6" s="985" t="s">
        <v>1365</v>
      </c>
      <c r="Q6" s="884">
        <f t="shared" ref="Q6:Q69" si="0">R6+3</f>
        <v>46261</v>
      </c>
      <c r="R6" s="884">
        <v>46258</v>
      </c>
      <c r="S6" s="884">
        <v>46225</v>
      </c>
      <c r="T6" s="885">
        <f t="shared" ref="T6" si="1">S6-L6</f>
        <v>42</v>
      </c>
      <c r="U6" s="886" t="s">
        <v>26</v>
      </c>
      <c r="V6" s="986">
        <v>16500</v>
      </c>
      <c r="W6" s="888">
        <v>1</v>
      </c>
      <c r="X6" s="1013" t="s">
        <v>1366</v>
      </c>
      <c r="Y6" s="1001">
        <v>1</v>
      </c>
      <c r="Z6" s="974" t="s">
        <v>885</v>
      </c>
    </row>
    <row r="7" spans="1:27" ht="30" customHeight="1">
      <c r="A7" s="879">
        <v>2</v>
      </c>
      <c r="B7" s="880" t="s">
        <v>1405</v>
      </c>
      <c r="C7" s="950" t="s">
        <v>1007</v>
      </c>
      <c r="D7" s="881" t="s">
        <v>1008</v>
      </c>
      <c r="E7" s="882" t="s">
        <v>1009</v>
      </c>
      <c r="F7" s="984" t="s">
        <v>992</v>
      </c>
      <c r="G7" s="882" t="s">
        <v>1010</v>
      </c>
      <c r="H7" s="880" t="s">
        <v>1285</v>
      </c>
      <c r="I7" s="880">
        <v>12</v>
      </c>
      <c r="J7" s="880">
        <v>12</v>
      </c>
      <c r="K7" s="884">
        <v>46158</v>
      </c>
      <c r="L7" s="884">
        <v>46111</v>
      </c>
      <c r="M7" s="880" t="s">
        <v>1367</v>
      </c>
      <c r="N7" s="999" t="s">
        <v>1382</v>
      </c>
      <c r="O7" s="1000" t="s">
        <v>1383</v>
      </c>
      <c r="P7" s="985" t="s">
        <v>1365</v>
      </c>
      <c r="Q7" s="884">
        <f t="shared" si="0"/>
        <v>46297</v>
      </c>
      <c r="R7" s="884">
        <v>46294</v>
      </c>
      <c r="S7" s="884">
        <v>46217</v>
      </c>
      <c r="T7" s="885">
        <f t="shared" ref="T7" si="2">S7-L7</f>
        <v>106</v>
      </c>
      <c r="U7" s="886" t="s">
        <v>26</v>
      </c>
      <c r="V7" s="986">
        <v>240000</v>
      </c>
      <c r="W7" s="888">
        <v>1</v>
      </c>
      <c r="X7" s="1013" t="s">
        <v>1366</v>
      </c>
      <c r="Y7" s="1001">
        <v>1</v>
      </c>
      <c r="Z7" s="974" t="s">
        <v>1004</v>
      </c>
    </row>
    <row r="8" spans="1:27" ht="30" customHeight="1">
      <c r="A8" s="879">
        <v>3</v>
      </c>
      <c r="B8" s="880" t="s">
        <v>1405</v>
      </c>
      <c r="C8" s="950" t="s">
        <v>1011</v>
      </c>
      <c r="D8" s="881" t="s">
        <v>1012</v>
      </c>
      <c r="E8" s="882" t="s">
        <v>1009</v>
      </c>
      <c r="F8" s="984" t="s">
        <v>992</v>
      </c>
      <c r="G8" s="882" t="s">
        <v>1013</v>
      </c>
      <c r="H8" s="880" t="s">
        <v>1286</v>
      </c>
      <c r="I8" s="880">
        <v>12</v>
      </c>
      <c r="J8" s="880">
        <f>I8</f>
        <v>12</v>
      </c>
      <c r="K8" s="884">
        <v>46158</v>
      </c>
      <c r="L8" s="884">
        <v>46159</v>
      </c>
      <c r="M8" s="989" t="s">
        <v>1398</v>
      </c>
      <c r="N8" s="999" t="s">
        <v>1396</v>
      </c>
      <c r="O8" s="1000" t="s">
        <v>1400</v>
      </c>
      <c r="P8" s="985" t="s">
        <v>1365</v>
      </c>
      <c r="Q8" s="884">
        <f t="shared" si="0"/>
        <v>46284</v>
      </c>
      <c r="R8" s="884">
        <v>46281</v>
      </c>
      <c r="S8" s="884">
        <v>46207</v>
      </c>
      <c r="T8" s="885">
        <f t="shared" ref="T8:T9" si="3">S8-L8</f>
        <v>48</v>
      </c>
      <c r="U8" s="886" t="s">
        <v>26</v>
      </c>
      <c r="V8" s="986">
        <v>36000</v>
      </c>
      <c r="W8" s="888">
        <v>1</v>
      </c>
      <c r="X8" s="1013" t="s">
        <v>1366</v>
      </c>
      <c r="Y8" s="1001">
        <v>1</v>
      </c>
      <c r="Z8" s="974" t="s">
        <v>1004</v>
      </c>
      <c r="AA8" s="1040" t="s">
        <v>1432</v>
      </c>
    </row>
    <row r="9" spans="1:27" ht="30" customHeight="1">
      <c r="A9" s="879">
        <v>4</v>
      </c>
      <c r="B9" s="880" t="s">
        <v>1405</v>
      </c>
      <c r="C9" s="950" t="s">
        <v>1014</v>
      </c>
      <c r="D9" s="881" t="s">
        <v>1015</v>
      </c>
      <c r="E9" s="882" t="s">
        <v>1009</v>
      </c>
      <c r="F9" s="984" t="s">
        <v>992</v>
      </c>
      <c r="G9" s="882" t="s">
        <v>1016</v>
      </c>
      <c r="H9" s="880" t="s">
        <v>1286</v>
      </c>
      <c r="I9" s="880">
        <v>2</v>
      </c>
      <c r="J9" s="880">
        <v>2</v>
      </c>
      <c r="K9" s="884">
        <v>46158</v>
      </c>
      <c r="L9" s="884">
        <v>46159</v>
      </c>
      <c r="M9" s="989" t="s">
        <v>1398</v>
      </c>
      <c r="N9" s="999" t="s">
        <v>1396</v>
      </c>
      <c r="O9" s="1000" t="s">
        <v>1400</v>
      </c>
      <c r="P9" s="985" t="s">
        <v>1365</v>
      </c>
      <c r="Q9" s="884">
        <f t="shared" si="0"/>
        <v>46284</v>
      </c>
      <c r="R9" s="884">
        <v>46281</v>
      </c>
      <c r="S9" s="884">
        <v>46207</v>
      </c>
      <c r="T9" s="885">
        <f t="shared" si="3"/>
        <v>48</v>
      </c>
      <c r="U9" s="886" t="s">
        <v>26</v>
      </c>
      <c r="V9" s="986">
        <v>6000</v>
      </c>
      <c r="W9" s="888">
        <v>1</v>
      </c>
      <c r="X9" s="1013" t="s">
        <v>1366</v>
      </c>
      <c r="Y9" s="973">
        <v>1</v>
      </c>
      <c r="Z9" s="974" t="s">
        <v>1004</v>
      </c>
    </row>
    <row r="10" spans="1:27" ht="30" customHeight="1">
      <c r="A10" s="879">
        <v>5</v>
      </c>
      <c r="B10" s="880" t="s">
        <v>1405</v>
      </c>
      <c r="C10" s="950" t="s">
        <v>1017</v>
      </c>
      <c r="D10" s="881" t="s">
        <v>1018</v>
      </c>
      <c r="E10" s="882" t="s">
        <v>1009</v>
      </c>
      <c r="F10" s="984" t="s">
        <v>992</v>
      </c>
      <c r="G10" s="882" t="s">
        <v>1019</v>
      </c>
      <c r="H10" s="880" t="s">
        <v>1286</v>
      </c>
      <c r="I10" s="880">
        <v>2</v>
      </c>
      <c r="J10" s="880">
        <f>I10</f>
        <v>2</v>
      </c>
      <c r="K10" s="884">
        <v>46158</v>
      </c>
      <c r="L10" s="884">
        <v>46159</v>
      </c>
      <c r="M10" s="989" t="s">
        <v>1398</v>
      </c>
      <c r="N10" s="999" t="s">
        <v>1396</v>
      </c>
      <c r="O10" s="1000" t="s">
        <v>1400</v>
      </c>
      <c r="P10" s="985" t="s">
        <v>1365</v>
      </c>
      <c r="Q10" s="884">
        <f t="shared" si="0"/>
        <v>46297</v>
      </c>
      <c r="R10" s="884">
        <v>46294</v>
      </c>
      <c r="S10" s="884">
        <v>46207</v>
      </c>
      <c r="T10" s="885">
        <f t="shared" ref="T10" si="4">S10-L10</f>
        <v>48</v>
      </c>
      <c r="U10" s="886" t="s">
        <v>26</v>
      </c>
      <c r="V10" s="986">
        <v>7000</v>
      </c>
      <c r="W10" s="888">
        <v>1</v>
      </c>
      <c r="X10" s="1013" t="s">
        <v>1366</v>
      </c>
      <c r="Y10" s="973"/>
      <c r="Z10" s="974" t="s">
        <v>1004</v>
      </c>
    </row>
    <row r="11" spans="1:27" ht="30" customHeight="1">
      <c r="A11" s="879">
        <v>6</v>
      </c>
      <c r="B11" s="880" t="s">
        <v>1405</v>
      </c>
      <c r="C11" s="950" t="s">
        <v>1020</v>
      </c>
      <c r="D11" s="881" t="s">
        <v>1021</v>
      </c>
      <c r="E11" s="882" t="s">
        <v>1009</v>
      </c>
      <c r="F11" s="984" t="s">
        <v>992</v>
      </c>
      <c r="G11" s="882" t="s">
        <v>1022</v>
      </c>
      <c r="H11" s="880" t="s">
        <v>1285</v>
      </c>
      <c r="I11" s="880">
        <v>14</v>
      </c>
      <c r="J11" s="880">
        <f>I11</f>
        <v>14</v>
      </c>
      <c r="K11" s="884">
        <v>46158</v>
      </c>
      <c r="L11" s="1004">
        <v>46139</v>
      </c>
      <c r="M11" s="880" t="s">
        <v>127</v>
      </c>
      <c r="N11" s="999" t="s">
        <v>1379</v>
      </c>
      <c r="O11" s="1002" t="s">
        <v>1387</v>
      </c>
      <c r="P11" s="985" t="s">
        <v>1365</v>
      </c>
      <c r="Q11" s="884">
        <f t="shared" si="0"/>
        <v>46297</v>
      </c>
      <c r="R11" s="884">
        <v>46294</v>
      </c>
      <c r="S11" s="884">
        <v>46235</v>
      </c>
      <c r="T11" s="885">
        <f t="shared" ref="T11:T12" si="5">S11-L11</f>
        <v>96</v>
      </c>
      <c r="U11" s="886" t="s">
        <v>26</v>
      </c>
      <c r="V11" s="986">
        <v>19200</v>
      </c>
      <c r="W11" s="888">
        <v>1</v>
      </c>
      <c r="X11" s="1013" t="s">
        <v>1366</v>
      </c>
      <c r="Y11" s="973"/>
      <c r="Z11" s="974" t="s">
        <v>1004</v>
      </c>
    </row>
    <row r="12" spans="1:27" ht="30" customHeight="1">
      <c r="A12" s="879">
        <v>7</v>
      </c>
      <c r="B12" s="880" t="s">
        <v>1405</v>
      </c>
      <c r="C12" s="950" t="s">
        <v>1023</v>
      </c>
      <c r="D12" s="881" t="s">
        <v>1024</v>
      </c>
      <c r="E12" s="882" t="s">
        <v>1009</v>
      </c>
      <c r="F12" s="984" t="s">
        <v>992</v>
      </c>
      <c r="G12" s="882" t="s">
        <v>1025</v>
      </c>
      <c r="H12" s="880" t="s">
        <v>1285</v>
      </c>
      <c r="I12" s="880">
        <v>1</v>
      </c>
      <c r="J12" s="880">
        <f>I12</f>
        <v>1</v>
      </c>
      <c r="K12" s="884">
        <v>46158</v>
      </c>
      <c r="L12" s="1004">
        <v>46139</v>
      </c>
      <c r="M12" s="880" t="s">
        <v>127</v>
      </c>
      <c r="N12" s="999" t="s">
        <v>1379</v>
      </c>
      <c r="O12" s="1002" t="s">
        <v>1387</v>
      </c>
      <c r="P12" s="985" t="s">
        <v>1365</v>
      </c>
      <c r="Q12" s="884">
        <f t="shared" si="0"/>
        <v>46297</v>
      </c>
      <c r="R12" s="884">
        <v>46294</v>
      </c>
      <c r="S12" s="884">
        <v>46235</v>
      </c>
      <c r="T12" s="885">
        <f t="shared" si="5"/>
        <v>96</v>
      </c>
      <c r="U12" s="886" t="s">
        <v>26</v>
      </c>
      <c r="V12" s="986">
        <v>7500</v>
      </c>
      <c r="W12" s="888">
        <v>1</v>
      </c>
      <c r="X12" s="1013" t="s">
        <v>1366</v>
      </c>
      <c r="Y12" s="1001"/>
      <c r="Z12" s="974" t="s">
        <v>1004</v>
      </c>
    </row>
    <row r="13" spans="1:27" ht="30" customHeight="1">
      <c r="A13" s="879">
        <v>8</v>
      </c>
      <c r="B13" s="880" t="s">
        <v>1405</v>
      </c>
      <c r="C13" s="950" t="s">
        <v>1026</v>
      </c>
      <c r="D13" s="881" t="s">
        <v>1027</v>
      </c>
      <c r="E13" s="882" t="s">
        <v>1028</v>
      </c>
      <c r="F13" s="984" t="s">
        <v>992</v>
      </c>
      <c r="G13" s="882" t="s">
        <v>1029</v>
      </c>
      <c r="H13" s="880" t="s">
        <v>1285</v>
      </c>
      <c r="I13" s="880">
        <v>1</v>
      </c>
      <c r="J13" s="880">
        <v>1</v>
      </c>
      <c r="K13" s="884">
        <v>46118</v>
      </c>
      <c r="L13" s="884">
        <v>46107</v>
      </c>
      <c r="M13" s="989" t="s">
        <v>1414</v>
      </c>
      <c r="N13" s="999" t="s">
        <v>1389</v>
      </c>
      <c r="O13" s="1000" t="s">
        <v>1390</v>
      </c>
      <c r="P13" s="985" t="s">
        <v>1365</v>
      </c>
      <c r="Q13" s="884">
        <f t="shared" si="0"/>
        <v>46186</v>
      </c>
      <c r="R13" s="884">
        <v>46183</v>
      </c>
      <c r="S13" s="884">
        <v>46187</v>
      </c>
      <c r="T13" s="885">
        <f>S13-L13</f>
        <v>80</v>
      </c>
      <c r="U13" s="886" t="s">
        <v>26</v>
      </c>
      <c r="V13" s="986">
        <v>1700000</v>
      </c>
      <c r="W13" s="888">
        <v>1</v>
      </c>
      <c r="X13" s="1013" t="s">
        <v>1366</v>
      </c>
      <c r="Y13" s="1001">
        <v>1</v>
      </c>
      <c r="Z13" s="974" t="s">
        <v>885</v>
      </c>
    </row>
    <row r="14" spans="1:27" ht="30" customHeight="1">
      <c r="A14" s="879">
        <v>9</v>
      </c>
      <c r="B14" s="880" t="s">
        <v>1405</v>
      </c>
      <c r="C14" s="950" t="s">
        <v>1030</v>
      </c>
      <c r="D14" s="881" t="s">
        <v>1031</v>
      </c>
      <c r="E14" s="882" t="s">
        <v>1028</v>
      </c>
      <c r="F14" s="984" t="s">
        <v>992</v>
      </c>
      <c r="G14" s="882" t="s">
        <v>1029</v>
      </c>
      <c r="H14" s="880" t="s">
        <v>1285</v>
      </c>
      <c r="I14" s="880">
        <v>1</v>
      </c>
      <c r="J14" s="880">
        <v>1</v>
      </c>
      <c r="K14" s="884">
        <v>46118</v>
      </c>
      <c r="L14" s="884">
        <v>46127</v>
      </c>
      <c r="M14" s="989" t="s">
        <v>1375</v>
      </c>
      <c r="N14" s="999" t="s">
        <v>1377</v>
      </c>
      <c r="O14" s="1000" t="s">
        <v>1391</v>
      </c>
      <c r="P14" s="985" t="s">
        <v>1365</v>
      </c>
      <c r="Q14" s="884">
        <f t="shared" si="0"/>
        <v>46186</v>
      </c>
      <c r="R14" s="884">
        <v>46183</v>
      </c>
      <c r="S14" s="884">
        <v>46218</v>
      </c>
      <c r="T14" s="885">
        <f>S14-L14</f>
        <v>91</v>
      </c>
      <c r="U14" s="886" t="s">
        <v>26</v>
      </c>
      <c r="V14" s="986">
        <v>1700000</v>
      </c>
      <c r="W14" s="888">
        <v>1</v>
      </c>
      <c r="X14" s="1013" t="s">
        <v>1366</v>
      </c>
      <c r="Y14" s="1001">
        <v>1</v>
      </c>
      <c r="Z14" s="974" t="s">
        <v>885</v>
      </c>
    </row>
    <row r="15" spans="1:27" ht="30" customHeight="1">
      <c r="A15" s="879">
        <v>10</v>
      </c>
      <c r="B15" s="880" t="s">
        <v>1405</v>
      </c>
      <c r="C15" s="950" t="s">
        <v>1032</v>
      </c>
      <c r="D15" s="881" t="s">
        <v>1033</v>
      </c>
      <c r="E15" s="882" t="s">
        <v>1028</v>
      </c>
      <c r="F15" s="984" t="s">
        <v>992</v>
      </c>
      <c r="G15" s="882" t="s">
        <v>1034</v>
      </c>
      <c r="H15" s="880" t="s">
        <v>1</v>
      </c>
      <c r="I15" s="880">
        <v>1</v>
      </c>
      <c r="J15" s="880">
        <f>I15</f>
        <v>1</v>
      </c>
      <c r="K15" s="884">
        <v>46118</v>
      </c>
      <c r="L15" s="884">
        <v>46107</v>
      </c>
      <c r="M15" s="989" t="s">
        <v>1414</v>
      </c>
      <c r="N15" s="999" t="s">
        <v>1389</v>
      </c>
      <c r="O15" s="1000" t="s">
        <v>1390</v>
      </c>
      <c r="P15" s="985" t="s">
        <v>1365</v>
      </c>
      <c r="Q15" s="884">
        <f t="shared" si="0"/>
        <v>46186</v>
      </c>
      <c r="R15" s="884">
        <v>46183</v>
      </c>
      <c r="S15" s="884">
        <v>46175</v>
      </c>
      <c r="T15" s="885">
        <f>S15-L15</f>
        <v>68</v>
      </c>
      <c r="U15" s="886" t="s">
        <v>26</v>
      </c>
      <c r="V15" s="986">
        <v>35000</v>
      </c>
      <c r="W15" s="888">
        <v>1</v>
      </c>
      <c r="X15" s="1013" t="s">
        <v>1366</v>
      </c>
      <c r="Y15" s="1001">
        <v>1</v>
      </c>
      <c r="Z15" s="974" t="s">
        <v>885</v>
      </c>
    </row>
    <row r="16" spans="1:27" ht="30" customHeight="1">
      <c r="A16" s="879">
        <v>11</v>
      </c>
      <c r="B16" s="880" t="s">
        <v>1405</v>
      </c>
      <c r="C16" s="950" t="s">
        <v>1035</v>
      </c>
      <c r="D16" s="881" t="s">
        <v>1036</v>
      </c>
      <c r="E16" s="882" t="s">
        <v>1168</v>
      </c>
      <c r="F16" s="984" t="s">
        <v>992</v>
      </c>
      <c r="G16" s="882" t="s">
        <v>904</v>
      </c>
      <c r="H16" s="880" t="s">
        <v>1</v>
      </c>
      <c r="I16" s="880">
        <v>1</v>
      </c>
      <c r="J16" s="880">
        <v>1</v>
      </c>
      <c r="K16" s="884">
        <v>46121</v>
      </c>
      <c r="L16" s="884">
        <v>46148</v>
      </c>
      <c r="M16" s="989" t="s">
        <v>1373</v>
      </c>
      <c r="N16" s="999" t="s">
        <v>1374</v>
      </c>
      <c r="O16" s="1000" t="s">
        <v>1384</v>
      </c>
      <c r="P16" s="985" t="s">
        <v>1365</v>
      </c>
      <c r="Q16" s="884">
        <f t="shared" si="0"/>
        <v>46207</v>
      </c>
      <c r="R16" s="884">
        <v>46204</v>
      </c>
      <c r="S16" s="884">
        <v>46298</v>
      </c>
      <c r="T16" s="885">
        <f>S16-L16</f>
        <v>150</v>
      </c>
      <c r="U16" s="886" t="s">
        <v>26</v>
      </c>
      <c r="V16" s="986">
        <v>420000</v>
      </c>
      <c r="W16" s="888">
        <v>1</v>
      </c>
      <c r="X16" s="1013" t="s">
        <v>1366</v>
      </c>
      <c r="Y16" s="1001"/>
      <c r="Z16" s="974" t="s">
        <v>213</v>
      </c>
    </row>
    <row r="17" spans="1:26" ht="30" customHeight="1">
      <c r="A17" s="879">
        <v>12</v>
      </c>
      <c r="B17" s="880" t="s">
        <v>1405</v>
      </c>
      <c r="C17" s="950" t="s">
        <v>1037</v>
      </c>
      <c r="D17" s="881" t="s">
        <v>1392</v>
      </c>
      <c r="E17" s="882" t="s">
        <v>1168</v>
      </c>
      <c r="F17" s="984" t="s">
        <v>992</v>
      </c>
      <c r="G17" s="882" t="s">
        <v>1038</v>
      </c>
      <c r="H17" s="880" t="s">
        <v>1285</v>
      </c>
      <c r="I17" s="880">
        <v>1</v>
      </c>
      <c r="J17" s="880">
        <v>1</v>
      </c>
      <c r="K17" s="884">
        <v>46121</v>
      </c>
      <c r="L17" s="884">
        <v>46132</v>
      </c>
      <c r="M17" s="989" t="s">
        <v>1361</v>
      </c>
      <c r="N17" s="999" t="s">
        <v>1362</v>
      </c>
      <c r="O17" s="1000" t="s">
        <v>1385</v>
      </c>
      <c r="P17" s="985" t="s">
        <v>1365</v>
      </c>
      <c r="Q17" s="884">
        <f t="shared" si="0"/>
        <v>46207</v>
      </c>
      <c r="R17" s="884">
        <v>46204</v>
      </c>
      <c r="S17" s="884">
        <v>46242</v>
      </c>
      <c r="T17" s="885">
        <f t="shared" ref="T17" si="6">S17-L17</f>
        <v>110</v>
      </c>
      <c r="U17" s="886" t="s">
        <v>26</v>
      </c>
      <c r="V17" s="986">
        <v>500000</v>
      </c>
      <c r="W17" s="888">
        <v>1</v>
      </c>
      <c r="X17" s="1013" t="s">
        <v>1366</v>
      </c>
      <c r="Y17" s="1001"/>
      <c r="Z17" s="974" t="s">
        <v>213</v>
      </c>
    </row>
    <row r="18" spans="1:26" ht="30" customHeight="1">
      <c r="A18" s="879">
        <v>13</v>
      </c>
      <c r="B18" s="880" t="s">
        <v>1405</v>
      </c>
      <c r="C18" s="950" t="s">
        <v>1039</v>
      </c>
      <c r="D18" s="881" t="s">
        <v>1040</v>
      </c>
      <c r="E18" s="882" t="s">
        <v>1041</v>
      </c>
      <c r="F18" s="984" t="s">
        <v>992</v>
      </c>
      <c r="G18" s="882">
        <v>16.3</v>
      </c>
      <c r="H18" s="880" t="s">
        <v>1291</v>
      </c>
      <c r="I18" s="880">
        <v>1</v>
      </c>
      <c r="J18" s="880">
        <f>I18</f>
        <v>1</v>
      </c>
      <c r="K18" s="884">
        <v>46128</v>
      </c>
      <c r="L18" s="884">
        <v>46156</v>
      </c>
      <c r="M18" s="989" t="s">
        <v>1397</v>
      </c>
      <c r="N18" s="999" t="s">
        <v>1399</v>
      </c>
      <c r="O18" s="1000" t="s">
        <v>1387</v>
      </c>
      <c r="P18" s="985" t="s">
        <v>1365</v>
      </c>
      <c r="Q18" s="884">
        <f t="shared" si="0"/>
        <v>46243</v>
      </c>
      <c r="R18" s="884">
        <v>46240</v>
      </c>
      <c r="S18" s="884">
        <v>46222</v>
      </c>
      <c r="T18" s="885">
        <f t="shared" ref="T18:T23" si="7">S18-L18</f>
        <v>66</v>
      </c>
      <c r="U18" s="886" t="s">
        <v>26</v>
      </c>
      <c r="V18" s="986">
        <v>211600</v>
      </c>
      <c r="W18" s="888">
        <v>1</v>
      </c>
      <c r="X18" s="1013" t="s">
        <v>1366</v>
      </c>
      <c r="Y18" s="1001">
        <v>1</v>
      </c>
      <c r="Z18" s="974" t="s">
        <v>214</v>
      </c>
    </row>
    <row r="19" spans="1:26" ht="30" customHeight="1">
      <c r="A19" s="879">
        <v>14</v>
      </c>
      <c r="B19" s="880" t="s">
        <v>1405</v>
      </c>
      <c r="C19" s="950" t="s">
        <v>1042</v>
      </c>
      <c r="D19" s="881" t="s">
        <v>1043</v>
      </c>
      <c r="E19" s="882" t="s">
        <v>1041</v>
      </c>
      <c r="F19" s="984" t="s">
        <v>992</v>
      </c>
      <c r="G19" s="882">
        <v>16.8</v>
      </c>
      <c r="H19" s="880" t="s">
        <v>1285</v>
      </c>
      <c r="I19" s="880">
        <v>54</v>
      </c>
      <c r="J19" s="880">
        <f>18*3</f>
        <v>54</v>
      </c>
      <c r="K19" s="884">
        <v>46127</v>
      </c>
      <c r="L19" s="884">
        <v>46110</v>
      </c>
      <c r="M19" s="880" t="s">
        <v>1376</v>
      </c>
      <c r="N19" s="999" t="s">
        <v>1378</v>
      </c>
      <c r="O19" s="1000" t="s">
        <v>1386</v>
      </c>
      <c r="P19" s="985" t="s">
        <v>1365</v>
      </c>
      <c r="Q19" s="884">
        <f t="shared" si="0"/>
        <v>46289</v>
      </c>
      <c r="R19" s="884">
        <v>46286</v>
      </c>
      <c r="S19" s="884">
        <v>46232</v>
      </c>
      <c r="T19" s="885">
        <f t="shared" si="7"/>
        <v>122</v>
      </c>
      <c r="U19" s="886" t="s">
        <v>26</v>
      </c>
      <c r="V19" s="986">
        <v>273600</v>
      </c>
      <c r="W19" s="888">
        <v>1</v>
      </c>
      <c r="X19" s="1013" t="s">
        <v>1366</v>
      </c>
      <c r="Y19" s="973">
        <v>1</v>
      </c>
      <c r="Z19" s="974" t="s">
        <v>214</v>
      </c>
    </row>
    <row r="20" spans="1:26" ht="30" customHeight="1">
      <c r="A20" s="879">
        <v>15</v>
      </c>
      <c r="B20" s="880" t="s">
        <v>1405</v>
      </c>
      <c r="C20" s="950" t="s">
        <v>1044</v>
      </c>
      <c r="D20" s="881" t="s">
        <v>1045</v>
      </c>
      <c r="E20" s="882" t="s">
        <v>1041</v>
      </c>
      <c r="F20" s="984" t="s">
        <v>992</v>
      </c>
      <c r="G20" s="882" t="s">
        <v>1046</v>
      </c>
      <c r="H20" s="880" t="s">
        <v>1291</v>
      </c>
      <c r="I20" s="880">
        <v>1</v>
      </c>
      <c r="J20" s="880">
        <f>I20</f>
        <v>1</v>
      </c>
      <c r="K20" s="884">
        <v>46127</v>
      </c>
      <c r="L20" s="884">
        <v>46156</v>
      </c>
      <c r="M20" s="880" t="s">
        <v>1397</v>
      </c>
      <c r="N20" s="999" t="s">
        <v>1399</v>
      </c>
      <c r="O20" s="1000" t="s">
        <v>1387</v>
      </c>
      <c r="P20" s="985" t="s">
        <v>1365</v>
      </c>
      <c r="Q20" s="884">
        <f t="shared" si="0"/>
        <v>46302</v>
      </c>
      <c r="R20" s="884">
        <v>46299</v>
      </c>
      <c r="S20" s="884">
        <v>46222</v>
      </c>
      <c r="T20" s="885">
        <f t="shared" si="7"/>
        <v>66</v>
      </c>
      <c r="U20" s="886" t="s">
        <v>26</v>
      </c>
      <c r="V20" s="986">
        <v>190640</v>
      </c>
      <c r="W20" s="888">
        <v>1</v>
      </c>
      <c r="X20" s="1013" t="s">
        <v>1366</v>
      </c>
      <c r="Y20" s="973">
        <v>1</v>
      </c>
      <c r="Z20" s="974" t="s">
        <v>214</v>
      </c>
    </row>
    <row r="21" spans="1:26" ht="30" customHeight="1">
      <c r="A21" s="879">
        <f t="shared" ref="A21:A52" si="8">A20+1</f>
        <v>16</v>
      </c>
      <c r="B21" s="880" t="s">
        <v>1405</v>
      </c>
      <c r="C21" s="950" t="s">
        <v>1047</v>
      </c>
      <c r="D21" s="881" t="s">
        <v>1048</v>
      </c>
      <c r="E21" s="882" t="s">
        <v>1041</v>
      </c>
      <c r="F21" s="984" t="s">
        <v>992</v>
      </c>
      <c r="G21" s="882">
        <v>16.14</v>
      </c>
      <c r="H21" s="880" t="s">
        <v>1291</v>
      </c>
      <c r="I21" s="880">
        <v>1</v>
      </c>
      <c r="J21" s="880">
        <v>1</v>
      </c>
      <c r="K21" s="884">
        <v>46127</v>
      </c>
      <c r="L21" s="884">
        <v>46162</v>
      </c>
      <c r="M21" s="880" t="s">
        <v>1402</v>
      </c>
      <c r="N21" s="999" t="s">
        <v>1403</v>
      </c>
      <c r="O21" s="880" t="s">
        <v>1404</v>
      </c>
      <c r="P21" s="985" t="s">
        <v>1365</v>
      </c>
      <c r="Q21" s="884">
        <f t="shared" si="0"/>
        <v>46325</v>
      </c>
      <c r="R21" s="884">
        <v>46322</v>
      </c>
      <c r="S21" s="884">
        <v>46187</v>
      </c>
      <c r="T21" s="885">
        <f t="shared" si="7"/>
        <v>25</v>
      </c>
      <c r="U21" s="886" t="s">
        <v>26</v>
      </c>
      <c r="V21" s="986">
        <v>106280</v>
      </c>
      <c r="W21" s="888">
        <v>1</v>
      </c>
      <c r="X21" s="1013" t="s">
        <v>1366</v>
      </c>
      <c r="Y21" s="973">
        <v>1</v>
      </c>
      <c r="Z21" s="974" t="s">
        <v>214</v>
      </c>
    </row>
    <row r="22" spans="1:26" ht="30" customHeight="1">
      <c r="A22" s="879">
        <f t="shared" si="8"/>
        <v>17</v>
      </c>
      <c r="B22" s="880" t="s">
        <v>1405</v>
      </c>
      <c r="C22" s="950" t="s">
        <v>1049</v>
      </c>
      <c r="D22" s="881" t="s">
        <v>1050</v>
      </c>
      <c r="E22" s="882" t="s">
        <v>1041</v>
      </c>
      <c r="F22" s="984" t="s">
        <v>992</v>
      </c>
      <c r="G22" s="882" t="s">
        <v>1051</v>
      </c>
      <c r="H22" s="880" t="s">
        <v>1287</v>
      </c>
      <c r="I22" s="880">
        <v>12</v>
      </c>
      <c r="J22" s="880">
        <v>12</v>
      </c>
      <c r="K22" s="884">
        <v>46127</v>
      </c>
      <c r="L22" s="884">
        <v>46110</v>
      </c>
      <c r="M22" s="880" t="s">
        <v>1380</v>
      </c>
      <c r="N22" s="999" t="s">
        <v>1381</v>
      </c>
      <c r="O22" s="1000" t="s">
        <v>1388</v>
      </c>
      <c r="P22" s="985" t="s">
        <v>1365</v>
      </c>
      <c r="Q22" s="884">
        <f t="shared" si="0"/>
        <v>46254</v>
      </c>
      <c r="R22" s="884">
        <v>46251</v>
      </c>
      <c r="S22" s="884">
        <v>46162</v>
      </c>
      <c r="T22" s="885">
        <f t="shared" si="7"/>
        <v>52</v>
      </c>
      <c r="U22" s="886" t="s">
        <v>26</v>
      </c>
      <c r="V22" s="986">
        <v>441600</v>
      </c>
      <c r="W22" s="888">
        <v>1</v>
      </c>
      <c r="X22" s="1013" t="s">
        <v>1366</v>
      </c>
      <c r="Y22" s="973">
        <v>1</v>
      </c>
      <c r="Z22" s="974" t="s">
        <v>214</v>
      </c>
    </row>
    <row r="23" spans="1:26" ht="30" customHeight="1">
      <c r="A23" s="879">
        <f t="shared" si="8"/>
        <v>18</v>
      </c>
      <c r="B23" s="880" t="s">
        <v>1405</v>
      </c>
      <c r="C23" s="950" t="s">
        <v>1052</v>
      </c>
      <c r="D23" s="881" t="s">
        <v>1053</v>
      </c>
      <c r="E23" s="882" t="s">
        <v>1041</v>
      </c>
      <c r="F23" s="984" t="s">
        <v>992</v>
      </c>
      <c r="G23" s="882" t="s">
        <v>1054</v>
      </c>
      <c r="H23" s="880" t="s">
        <v>1285</v>
      </c>
      <c r="I23" s="880">
        <v>24</v>
      </c>
      <c r="J23" s="880">
        <v>24</v>
      </c>
      <c r="K23" s="884">
        <v>46127</v>
      </c>
      <c r="L23" s="884">
        <v>46106</v>
      </c>
      <c r="M23" s="880" t="s">
        <v>1395</v>
      </c>
      <c r="N23" s="999" t="s">
        <v>1393</v>
      </c>
      <c r="O23" s="880" t="s">
        <v>1394</v>
      </c>
      <c r="P23" s="985" t="s">
        <v>1365</v>
      </c>
      <c r="Q23" s="884">
        <f t="shared" si="0"/>
        <v>46254</v>
      </c>
      <c r="R23" s="884">
        <v>46251</v>
      </c>
      <c r="S23" s="884">
        <v>46232</v>
      </c>
      <c r="T23" s="885">
        <f t="shared" si="7"/>
        <v>126</v>
      </c>
      <c r="U23" s="886" t="s">
        <v>26</v>
      </c>
      <c r="V23" s="986">
        <v>63360</v>
      </c>
      <c r="W23" s="888">
        <v>1</v>
      </c>
      <c r="X23" s="1013" t="s">
        <v>1366</v>
      </c>
      <c r="Y23" s="973">
        <v>1</v>
      </c>
      <c r="Z23" s="974" t="s">
        <v>214</v>
      </c>
    </row>
    <row r="24" spans="1:26" ht="30" hidden="1" customHeight="1">
      <c r="A24" s="879">
        <f t="shared" si="8"/>
        <v>19</v>
      </c>
      <c r="B24" s="880" t="s">
        <v>1405</v>
      </c>
      <c r="C24" s="950" t="s">
        <v>1055</v>
      </c>
      <c r="D24" s="881" t="s">
        <v>1056</v>
      </c>
      <c r="E24" s="882" t="s">
        <v>989</v>
      </c>
      <c r="F24" s="984" t="s">
        <v>993</v>
      </c>
      <c r="G24" s="882" t="s">
        <v>1057</v>
      </c>
      <c r="H24" s="880" t="s">
        <v>913</v>
      </c>
      <c r="I24" s="880">
        <v>2615</v>
      </c>
      <c r="J24" s="880">
        <f>I24</f>
        <v>2615</v>
      </c>
      <c r="K24" s="884">
        <v>46160</v>
      </c>
      <c r="L24" s="884"/>
      <c r="M24" s="880" t="s">
        <v>127</v>
      </c>
      <c r="N24" s="879"/>
      <c r="P24" s="985" t="s">
        <v>1365</v>
      </c>
      <c r="Q24" s="884">
        <f t="shared" si="0"/>
        <v>46166</v>
      </c>
      <c r="R24" s="884">
        <v>46163</v>
      </c>
      <c r="S24" s="884">
        <v>46152</v>
      </c>
      <c r="T24" s="885"/>
      <c r="U24" s="886" t="s">
        <v>26</v>
      </c>
      <c r="V24" s="986">
        <v>94140</v>
      </c>
      <c r="W24" s="888">
        <v>1</v>
      </c>
      <c r="X24" s="1014" t="s">
        <v>1366</v>
      </c>
      <c r="Y24" s="973">
        <v>1</v>
      </c>
      <c r="Z24" s="1005" t="s">
        <v>1299</v>
      </c>
    </row>
    <row r="25" spans="1:26" ht="30" hidden="1" customHeight="1">
      <c r="A25" s="879">
        <f t="shared" si="8"/>
        <v>20</v>
      </c>
      <c r="B25" s="880" t="s">
        <v>1405</v>
      </c>
      <c r="C25" s="950" t="s">
        <v>1058</v>
      </c>
      <c r="D25" s="881" t="s">
        <v>1059</v>
      </c>
      <c r="E25" s="882" t="s">
        <v>989</v>
      </c>
      <c r="F25" s="984" t="s">
        <v>993</v>
      </c>
      <c r="G25" s="882" t="s">
        <v>1060</v>
      </c>
      <c r="H25" s="880" t="s">
        <v>913</v>
      </c>
      <c r="I25" s="880">
        <v>217</v>
      </c>
      <c r="K25" s="884">
        <v>46273</v>
      </c>
      <c r="L25" s="884"/>
      <c r="M25" s="880"/>
      <c r="N25" s="879"/>
      <c r="P25" s="985"/>
      <c r="Q25" s="884">
        <f t="shared" si="0"/>
        <v>46313</v>
      </c>
      <c r="R25" s="884">
        <v>46310</v>
      </c>
      <c r="S25" s="884"/>
      <c r="T25" s="885"/>
      <c r="U25" s="886"/>
      <c r="V25" s="986">
        <v>208320</v>
      </c>
      <c r="W25" s="888"/>
      <c r="X25" s="1014" t="s">
        <v>1421</v>
      </c>
      <c r="Y25" s="973"/>
      <c r="Z25" s="1005" t="s">
        <v>1299</v>
      </c>
    </row>
    <row r="26" spans="1:26" ht="30" hidden="1" customHeight="1">
      <c r="A26" s="879">
        <f t="shared" si="8"/>
        <v>21</v>
      </c>
      <c r="B26" s="880" t="s">
        <v>1405</v>
      </c>
      <c r="C26" s="950" t="s">
        <v>1061</v>
      </c>
      <c r="D26" s="881" t="s">
        <v>1062</v>
      </c>
      <c r="E26" s="882" t="s">
        <v>989</v>
      </c>
      <c r="F26" s="984" t="s">
        <v>993</v>
      </c>
      <c r="G26" s="882" t="s">
        <v>1063</v>
      </c>
      <c r="H26" s="880" t="s">
        <v>913</v>
      </c>
      <c r="I26" s="880">
        <v>304</v>
      </c>
      <c r="K26" s="884">
        <v>46250</v>
      </c>
      <c r="L26" s="884"/>
      <c r="M26" s="880"/>
      <c r="N26" s="879"/>
      <c r="P26" s="985"/>
      <c r="Q26" s="884">
        <f t="shared" si="0"/>
        <v>46310</v>
      </c>
      <c r="R26" s="884">
        <v>46307</v>
      </c>
      <c r="S26" s="884"/>
      <c r="T26" s="885"/>
      <c r="U26" s="886"/>
      <c r="V26" s="986">
        <v>291840</v>
      </c>
      <c r="W26" s="888"/>
      <c r="X26" s="1014" t="s">
        <v>1421</v>
      </c>
      <c r="Y26" s="973"/>
      <c r="Z26" s="1005" t="s">
        <v>1299</v>
      </c>
    </row>
    <row r="27" spans="1:26" ht="30" hidden="1" customHeight="1">
      <c r="A27" s="879">
        <f t="shared" si="8"/>
        <v>22</v>
      </c>
      <c r="B27" s="880" t="s">
        <v>1405</v>
      </c>
      <c r="C27" s="950" t="s">
        <v>1064</v>
      </c>
      <c r="D27" s="881" t="s">
        <v>1065</v>
      </c>
      <c r="E27" s="882" t="s">
        <v>989</v>
      </c>
      <c r="F27" s="984" t="s">
        <v>993</v>
      </c>
      <c r="G27" s="882" t="s">
        <v>1066</v>
      </c>
      <c r="H27" s="880" t="s">
        <v>913</v>
      </c>
      <c r="I27" s="880">
        <v>867</v>
      </c>
      <c r="K27" s="884">
        <v>46226</v>
      </c>
      <c r="L27" s="884"/>
      <c r="M27" s="880" t="s">
        <v>127</v>
      </c>
      <c r="N27" s="879"/>
      <c r="P27" s="985" t="s">
        <v>1365</v>
      </c>
      <c r="Q27" s="884">
        <f t="shared" si="0"/>
        <v>46233</v>
      </c>
      <c r="R27" s="884">
        <v>46230</v>
      </c>
      <c r="S27" s="884">
        <v>46215</v>
      </c>
      <c r="T27" s="885"/>
      <c r="U27" s="886" t="s">
        <v>26</v>
      </c>
      <c r="V27" s="986">
        <v>43350</v>
      </c>
      <c r="W27" s="888">
        <v>1</v>
      </c>
      <c r="X27" s="1014" t="s">
        <v>1366</v>
      </c>
      <c r="Y27" s="973">
        <v>1</v>
      </c>
      <c r="Z27" s="1005" t="s">
        <v>1299</v>
      </c>
    </row>
    <row r="28" spans="1:26" ht="30" hidden="1" customHeight="1">
      <c r="A28" s="879">
        <f t="shared" si="8"/>
        <v>23</v>
      </c>
      <c r="B28" s="880" t="s">
        <v>1405</v>
      </c>
      <c r="C28" s="950" t="s">
        <v>1067</v>
      </c>
      <c r="D28" s="881" t="s">
        <v>1068</v>
      </c>
      <c r="E28" s="882" t="s">
        <v>989</v>
      </c>
      <c r="F28" s="984" t="s">
        <v>993</v>
      </c>
      <c r="G28" s="882" t="s">
        <v>1069</v>
      </c>
      <c r="H28" s="880" t="s">
        <v>913</v>
      </c>
      <c r="I28" s="880">
        <v>1300</v>
      </c>
      <c r="K28" s="884">
        <v>46203</v>
      </c>
      <c r="L28" s="884"/>
      <c r="M28" s="880" t="s">
        <v>127</v>
      </c>
      <c r="N28" s="879"/>
      <c r="P28" s="985" t="s">
        <v>1365</v>
      </c>
      <c r="Q28" s="884">
        <f t="shared" si="0"/>
        <v>46210</v>
      </c>
      <c r="R28" s="884">
        <v>46207</v>
      </c>
      <c r="S28" s="884">
        <v>46203</v>
      </c>
      <c r="T28" s="885"/>
      <c r="U28" s="886" t="s">
        <v>26</v>
      </c>
      <c r="V28" s="986">
        <v>52000</v>
      </c>
      <c r="W28" s="888">
        <v>1</v>
      </c>
      <c r="X28" s="1014" t="s">
        <v>1366</v>
      </c>
      <c r="Y28" s="973">
        <v>1</v>
      </c>
      <c r="Z28" s="1005" t="s">
        <v>1299</v>
      </c>
    </row>
    <row r="29" spans="1:26" ht="30" hidden="1" customHeight="1">
      <c r="A29" s="879">
        <f t="shared" si="8"/>
        <v>24</v>
      </c>
      <c r="B29" s="880" t="s">
        <v>1405</v>
      </c>
      <c r="C29" s="950" t="s">
        <v>1070</v>
      </c>
      <c r="D29" s="1007" t="s">
        <v>1071</v>
      </c>
      <c r="E29" s="882" t="s">
        <v>989</v>
      </c>
      <c r="F29" s="984" t="s">
        <v>993</v>
      </c>
      <c r="G29" s="882" t="s">
        <v>1072</v>
      </c>
      <c r="H29" s="880" t="s">
        <v>1</v>
      </c>
      <c r="I29" s="880">
        <v>1</v>
      </c>
      <c r="K29" s="884">
        <v>46298</v>
      </c>
      <c r="L29" s="884"/>
      <c r="M29" s="880"/>
      <c r="N29" s="879"/>
      <c r="P29" s="985"/>
      <c r="Q29" s="884">
        <f t="shared" si="0"/>
        <v>46304</v>
      </c>
      <c r="R29" s="884">
        <v>46301</v>
      </c>
      <c r="S29" s="884"/>
      <c r="T29" s="885"/>
      <c r="U29" s="886"/>
      <c r="V29" s="986">
        <v>12000</v>
      </c>
      <c r="W29" s="888"/>
      <c r="X29" s="1014" t="s">
        <v>1421</v>
      </c>
      <c r="Y29" s="973"/>
      <c r="Z29" s="1005" t="s">
        <v>1299</v>
      </c>
    </row>
    <row r="30" spans="1:26" ht="30" hidden="1" customHeight="1">
      <c r="A30" s="879">
        <f t="shared" si="8"/>
        <v>25</v>
      </c>
      <c r="B30" s="880" t="s">
        <v>1405</v>
      </c>
      <c r="C30" s="950" t="s">
        <v>1073</v>
      </c>
      <c r="D30" s="881" t="s">
        <v>1074</v>
      </c>
      <c r="E30" s="882" t="s">
        <v>989</v>
      </c>
      <c r="F30" s="984" t="s">
        <v>993</v>
      </c>
      <c r="G30" s="882" t="s">
        <v>1075</v>
      </c>
      <c r="H30" s="880" t="s">
        <v>1285</v>
      </c>
      <c r="I30" s="880">
        <v>42</v>
      </c>
      <c r="K30" s="884">
        <v>46250</v>
      </c>
      <c r="L30" s="884"/>
      <c r="M30" s="880"/>
      <c r="N30" s="879"/>
      <c r="P30" s="985" t="s">
        <v>1365</v>
      </c>
      <c r="Q30" s="884">
        <f t="shared" si="0"/>
        <v>46256</v>
      </c>
      <c r="R30" s="884">
        <v>46253</v>
      </c>
      <c r="S30" s="884">
        <v>46228</v>
      </c>
      <c r="T30" s="885"/>
      <c r="U30" s="886" t="s">
        <v>26</v>
      </c>
      <c r="V30" s="986">
        <v>9660</v>
      </c>
      <c r="W30" s="888">
        <v>1</v>
      </c>
      <c r="X30" s="1013" t="s">
        <v>1366</v>
      </c>
      <c r="Y30" s="973">
        <v>1</v>
      </c>
      <c r="Z30" s="1005" t="s">
        <v>1299</v>
      </c>
    </row>
    <row r="31" spans="1:26" ht="30" hidden="1" customHeight="1">
      <c r="A31" s="879">
        <f t="shared" si="8"/>
        <v>26</v>
      </c>
      <c r="B31" s="880" t="s">
        <v>1405</v>
      </c>
      <c r="C31" s="950" t="s">
        <v>1076</v>
      </c>
      <c r="D31" s="881" t="s">
        <v>1077</v>
      </c>
      <c r="E31" s="882" t="s">
        <v>989</v>
      </c>
      <c r="F31" s="984" t="s">
        <v>993</v>
      </c>
      <c r="G31" s="882" t="s">
        <v>1078</v>
      </c>
      <c r="H31" s="880" t="s">
        <v>1288</v>
      </c>
      <c r="I31" s="880">
        <v>1326</v>
      </c>
      <c r="K31" s="884">
        <v>46250</v>
      </c>
      <c r="L31" s="884"/>
      <c r="M31" s="880"/>
      <c r="N31" s="879"/>
      <c r="P31" s="985" t="s">
        <v>1365</v>
      </c>
      <c r="Q31" s="884">
        <f t="shared" si="0"/>
        <v>46256</v>
      </c>
      <c r="R31" s="884">
        <v>46253</v>
      </c>
      <c r="S31" s="884">
        <v>46223</v>
      </c>
      <c r="T31" s="885"/>
      <c r="U31" s="886" t="s">
        <v>26</v>
      </c>
      <c r="V31" s="986">
        <v>145860</v>
      </c>
      <c r="W31" s="888">
        <v>1</v>
      </c>
      <c r="X31" s="1013" t="s">
        <v>1366</v>
      </c>
      <c r="Y31" s="973">
        <v>1</v>
      </c>
      <c r="Z31" s="1005" t="s">
        <v>1299</v>
      </c>
    </row>
    <row r="32" spans="1:26" ht="30" hidden="1" customHeight="1">
      <c r="A32" s="879">
        <f t="shared" si="8"/>
        <v>27</v>
      </c>
      <c r="B32" s="880" t="s">
        <v>1405</v>
      </c>
      <c r="C32" s="950" t="s">
        <v>1079</v>
      </c>
      <c r="D32" s="881" t="s">
        <v>1080</v>
      </c>
      <c r="E32" s="882" t="s">
        <v>989</v>
      </c>
      <c r="F32" s="984" t="s">
        <v>993</v>
      </c>
      <c r="G32" s="882" t="s">
        <v>1081</v>
      </c>
      <c r="H32" s="880" t="s">
        <v>905</v>
      </c>
      <c r="I32" s="880">
        <v>1294</v>
      </c>
      <c r="K32" s="884">
        <v>46250</v>
      </c>
      <c r="L32" s="884"/>
      <c r="M32" s="880"/>
      <c r="N32" s="879"/>
      <c r="P32" s="985" t="s">
        <v>1365</v>
      </c>
      <c r="Q32" s="884">
        <f t="shared" si="0"/>
        <v>46256</v>
      </c>
      <c r="R32" s="884">
        <v>46253</v>
      </c>
      <c r="S32" s="884">
        <v>46221</v>
      </c>
      <c r="T32" s="885"/>
      <c r="U32" s="886" t="s">
        <v>26</v>
      </c>
      <c r="V32" s="986">
        <v>122930</v>
      </c>
      <c r="W32" s="888">
        <v>1</v>
      </c>
      <c r="X32" s="1014" t="s">
        <v>1366</v>
      </c>
      <c r="Y32" s="973">
        <v>1</v>
      </c>
      <c r="Z32" s="1005" t="s">
        <v>1299</v>
      </c>
    </row>
    <row r="33" spans="1:27" ht="30" hidden="1" customHeight="1">
      <c r="A33" s="879">
        <f t="shared" si="8"/>
        <v>28</v>
      </c>
      <c r="B33" s="880" t="s">
        <v>1405</v>
      </c>
      <c r="C33" s="950" t="s">
        <v>1082</v>
      </c>
      <c r="D33" s="1007" t="s">
        <v>1083</v>
      </c>
      <c r="E33" s="882" t="s">
        <v>989</v>
      </c>
      <c r="F33" s="984" t="s">
        <v>993</v>
      </c>
      <c r="G33" s="882">
        <v>2.4</v>
      </c>
      <c r="H33" s="880" t="s">
        <v>1285</v>
      </c>
      <c r="I33" s="880">
        <v>25</v>
      </c>
      <c r="K33" s="884">
        <v>46321</v>
      </c>
      <c r="L33" s="884"/>
      <c r="M33" s="880"/>
      <c r="N33" s="879"/>
      <c r="P33" s="985" t="s">
        <v>1365</v>
      </c>
      <c r="Q33" s="884">
        <f t="shared" si="0"/>
        <v>46327</v>
      </c>
      <c r="R33" s="884">
        <v>46324</v>
      </c>
      <c r="S33" s="884">
        <v>46216</v>
      </c>
      <c r="T33" s="885"/>
      <c r="U33" s="886" t="s">
        <v>26</v>
      </c>
      <c r="V33" s="986">
        <v>30000</v>
      </c>
      <c r="W33" s="888">
        <v>1</v>
      </c>
      <c r="X33" s="1014" t="s">
        <v>1366</v>
      </c>
      <c r="Y33" s="973">
        <v>1</v>
      </c>
      <c r="Z33" s="1005" t="s">
        <v>1299</v>
      </c>
    </row>
    <row r="34" spans="1:27" ht="30" hidden="1" customHeight="1">
      <c r="A34" s="879">
        <f t="shared" si="8"/>
        <v>29</v>
      </c>
      <c r="B34" s="880" t="s">
        <v>1405</v>
      </c>
      <c r="C34" s="950" t="s">
        <v>1084</v>
      </c>
      <c r="D34" s="881" t="s">
        <v>1085</v>
      </c>
      <c r="E34" s="882" t="s">
        <v>990</v>
      </c>
      <c r="F34" s="984" t="s">
        <v>993</v>
      </c>
      <c r="G34" s="882">
        <v>3</v>
      </c>
      <c r="H34" s="880" t="s">
        <v>1291</v>
      </c>
      <c r="I34" s="880">
        <v>1</v>
      </c>
      <c r="J34" s="880">
        <v>0.25</v>
      </c>
      <c r="K34" s="884">
        <v>46133</v>
      </c>
      <c r="L34" s="884"/>
      <c r="M34" s="880" t="s">
        <v>127</v>
      </c>
      <c r="N34" s="879"/>
      <c r="P34" s="985" t="s">
        <v>1365</v>
      </c>
      <c r="Q34" s="884">
        <f t="shared" si="0"/>
        <v>46140</v>
      </c>
      <c r="R34" s="884">
        <v>46137</v>
      </c>
      <c r="S34" s="884">
        <v>46130</v>
      </c>
      <c r="T34" s="885"/>
      <c r="U34" s="886" t="s">
        <v>26</v>
      </c>
      <c r="V34" s="986">
        <v>831150</v>
      </c>
      <c r="W34" s="888">
        <v>1</v>
      </c>
      <c r="X34" s="1014" t="s">
        <v>1366</v>
      </c>
      <c r="Y34" s="973">
        <v>1</v>
      </c>
      <c r="Z34" s="1005" t="s">
        <v>885</v>
      </c>
    </row>
    <row r="35" spans="1:27" ht="30" hidden="1" customHeight="1">
      <c r="A35" s="879">
        <f t="shared" si="8"/>
        <v>30</v>
      </c>
      <c r="B35" s="880" t="s">
        <v>1405</v>
      </c>
      <c r="C35" s="950" t="s">
        <v>1086</v>
      </c>
      <c r="D35" s="881" t="s">
        <v>1087</v>
      </c>
      <c r="E35" s="882" t="s">
        <v>990</v>
      </c>
      <c r="F35" s="984" t="s">
        <v>993</v>
      </c>
      <c r="G35" s="882">
        <v>3</v>
      </c>
      <c r="H35" s="880" t="s">
        <v>1291</v>
      </c>
      <c r="I35" s="880">
        <v>1</v>
      </c>
      <c r="J35" s="880" t="s">
        <v>1360</v>
      </c>
      <c r="K35" s="884">
        <v>46133</v>
      </c>
      <c r="L35" s="884">
        <v>46128</v>
      </c>
      <c r="M35" s="880" t="s">
        <v>1358</v>
      </c>
      <c r="N35" s="879" t="s">
        <v>1359</v>
      </c>
      <c r="P35" s="985" t="s">
        <v>1365</v>
      </c>
      <c r="Q35" s="884">
        <f t="shared" si="0"/>
        <v>46140</v>
      </c>
      <c r="R35" s="884">
        <v>46137</v>
      </c>
      <c r="S35" s="884">
        <v>46130</v>
      </c>
      <c r="T35" s="885"/>
      <c r="U35" s="886" t="s">
        <v>26</v>
      </c>
      <c r="V35" s="986">
        <v>0</v>
      </c>
      <c r="W35" s="888">
        <v>1</v>
      </c>
      <c r="X35" s="1014" t="s">
        <v>1366</v>
      </c>
      <c r="Y35" s="973">
        <v>1</v>
      </c>
      <c r="Z35" s="1005" t="s">
        <v>885</v>
      </c>
    </row>
    <row r="36" spans="1:27" ht="30" hidden="1" customHeight="1">
      <c r="A36" s="879">
        <f t="shared" si="8"/>
        <v>31</v>
      </c>
      <c r="B36" s="880" t="s">
        <v>1405</v>
      </c>
      <c r="C36" s="950" t="s">
        <v>1088</v>
      </c>
      <c r="D36" s="881" t="s">
        <v>1089</v>
      </c>
      <c r="E36" s="882" t="s">
        <v>999</v>
      </c>
      <c r="F36" s="984" t="s">
        <v>993</v>
      </c>
      <c r="G36" s="882">
        <v>4.0999999999999996</v>
      </c>
      <c r="H36" s="880" t="s">
        <v>1288</v>
      </c>
      <c r="I36" s="880">
        <v>444</v>
      </c>
      <c r="K36" s="884">
        <v>46271</v>
      </c>
      <c r="L36" s="884"/>
      <c r="M36" s="880" t="s">
        <v>127</v>
      </c>
      <c r="N36" s="879"/>
      <c r="P36" s="985" t="s">
        <v>1365</v>
      </c>
      <c r="Q36" s="884">
        <f t="shared" si="0"/>
        <v>46277</v>
      </c>
      <c r="R36" s="884">
        <v>46274</v>
      </c>
      <c r="S36" s="884">
        <v>46140</v>
      </c>
      <c r="T36" s="885"/>
      <c r="U36" s="886" t="s">
        <v>26</v>
      </c>
      <c r="V36" s="986">
        <v>41720</v>
      </c>
      <c r="W36" s="888">
        <v>1</v>
      </c>
      <c r="X36" s="1014" t="s">
        <v>1366</v>
      </c>
      <c r="Y36" s="973">
        <v>1</v>
      </c>
      <c r="Z36" s="974" t="s">
        <v>1004</v>
      </c>
    </row>
    <row r="37" spans="1:27" ht="30" hidden="1" customHeight="1">
      <c r="A37" s="879">
        <f t="shared" si="8"/>
        <v>32</v>
      </c>
      <c r="B37" s="880" t="s">
        <v>1405</v>
      </c>
      <c r="C37" s="950" t="s">
        <v>1090</v>
      </c>
      <c r="D37" s="881" t="s">
        <v>1091</v>
      </c>
      <c r="E37" s="882" t="s">
        <v>1092</v>
      </c>
      <c r="F37" s="984" t="s">
        <v>993</v>
      </c>
      <c r="G37" s="882">
        <v>5.0999999999999996</v>
      </c>
      <c r="H37" s="880" t="s">
        <v>1285</v>
      </c>
      <c r="I37" s="880">
        <v>1</v>
      </c>
      <c r="K37" s="884">
        <v>46194</v>
      </c>
      <c r="L37" s="884"/>
      <c r="M37" s="880"/>
      <c r="N37" s="879"/>
      <c r="P37" s="985" t="s">
        <v>1365</v>
      </c>
      <c r="Q37" s="884">
        <f t="shared" si="0"/>
        <v>46200</v>
      </c>
      <c r="R37" s="884">
        <v>46197</v>
      </c>
      <c r="S37" s="884"/>
      <c r="T37" s="885"/>
      <c r="U37" s="886" t="s">
        <v>26</v>
      </c>
      <c r="V37" s="986">
        <v>9000</v>
      </c>
      <c r="W37" s="888">
        <v>1</v>
      </c>
      <c r="X37" s="1014" t="s">
        <v>1366</v>
      </c>
      <c r="Y37" s="973">
        <v>1</v>
      </c>
      <c r="Z37" s="974" t="s">
        <v>1004</v>
      </c>
    </row>
    <row r="38" spans="1:27" ht="30" hidden="1" customHeight="1">
      <c r="A38" s="879">
        <f t="shared" si="8"/>
        <v>33</v>
      </c>
      <c r="B38" s="880" t="s">
        <v>1405</v>
      </c>
      <c r="C38" s="950" t="s">
        <v>1093</v>
      </c>
      <c r="D38" s="881" t="s">
        <v>1094</v>
      </c>
      <c r="E38" s="882" t="s">
        <v>1092</v>
      </c>
      <c r="F38" s="984" t="s">
        <v>993</v>
      </c>
      <c r="G38" s="882">
        <v>5.2</v>
      </c>
      <c r="H38" s="880" t="s">
        <v>1285</v>
      </c>
      <c r="I38" s="880">
        <v>24</v>
      </c>
      <c r="K38" s="884">
        <v>46309</v>
      </c>
      <c r="L38" s="884"/>
      <c r="M38" s="880"/>
      <c r="N38" s="879"/>
      <c r="P38" s="985" t="s">
        <v>1365</v>
      </c>
      <c r="Q38" s="884">
        <f t="shared" si="0"/>
        <v>46316</v>
      </c>
      <c r="R38" s="884">
        <v>46313</v>
      </c>
      <c r="S38" s="884">
        <v>46218</v>
      </c>
      <c r="T38" s="885">
        <f>S38-L38</f>
        <v>46218</v>
      </c>
      <c r="U38" s="886" t="s">
        <v>26</v>
      </c>
      <c r="V38" s="986">
        <v>16800</v>
      </c>
      <c r="W38" s="888">
        <v>1</v>
      </c>
      <c r="X38" s="1014" t="s">
        <v>1366</v>
      </c>
      <c r="Y38" s="973">
        <v>1</v>
      </c>
      <c r="Z38" s="974" t="s">
        <v>1004</v>
      </c>
      <c r="AA38" s="1040" t="s">
        <v>1432</v>
      </c>
    </row>
    <row r="39" spans="1:27" ht="30" hidden="1" customHeight="1">
      <c r="A39" s="879">
        <f t="shared" si="8"/>
        <v>34</v>
      </c>
      <c r="B39" s="880" t="s">
        <v>1405</v>
      </c>
      <c r="C39" s="950" t="s">
        <v>1095</v>
      </c>
      <c r="D39" s="881" t="s">
        <v>1096</v>
      </c>
      <c r="E39" s="882" t="s">
        <v>1092</v>
      </c>
      <c r="F39" s="984" t="s">
        <v>993</v>
      </c>
      <c r="G39" s="882">
        <v>5.3</v>
      </c>
      <c r="H39" s="880" t="s">
        <v>1285</v>
      </c>
      <c r="I39" s="880">
        <v>12</v>
      </c>
      <c r="K39" s="884">
        <v>46271</v>
      </c>
      <c r="L39" s="884"/>
      <c r="M39" s="880"/>
      <c r="N39" s="879"/>
      <c r="P39" s="985" t="s">
        <v>1365</v>
      </c>
      <c r="Q39" s="884">
        <f t="shared" si="0"/>
        <v>46277</v>
      </c>
      <c r="R39" s="884">
        <v>46274</v>
      </c>
      <c r="S39" s="884"/>
      <c r="T39" s="885"/>
      <c r="U39" s="886" t="s">
        <v>26</v>
      </c>
      <c r="V39" s="986">
        <v>36000</v>
      </c>
      <c r="W39" s="888">
        <v>1</v>
      </c>
      <c r="X39" s="1014" t="s">
        <v>1366</v>
      </c>
      <c r="Y39" s="973">
        <v>1</v>
      </c>
      <c r="Z39" s="974" t="s">
        <v>1004</v>
      </c>
    </row>
    <row r="40" spans="1:27" ht="30" hidden="1" customHeight="1">
      <c r="A40" s="879">
        <f t="shared" si="8"/>
        <v>35</v>
      </c>
      <c r="B40" s="880" t="s">
        <v>1405</v>
      </c>
      <c r="C40" s="950" t="s">
        <v>1097</v>
      </c>
      <c r="D40" s="881" t="s">
        <v>1098</v>
      </c>
      <c r="E40" s="882" t="s">
        <v>1092</v>
      </c>
      <c r="F40" s="984" t="s">
        <v>993</v>
      </c>
      <c r="G40" s="882">
        <v>5.4</v>
      </c>
      <c r="H40" s="880" t="s">
        <v>1285</v>
      </c>
      <c r="I40" s="880">
        <v>12</v>
      </c>
      <c r="K40" s="884">
        <v>46287</v>
      </c>
      <c r="L40" s="884"/>
      <c r="M40" s="880" t="s">
        <v>127</v>
      </c>
      <c r="N40" s="879"/>
      <c r="P40" s="985" t="s">
        <v>1365</v>
      </c>
      <c r="Q40" s="884">
        <f t="shared" si="0"/>
        <v>46295</v>
      </c>
      <c r="R40" s="884">
        <v>46292</v>
      </c>
      <c r="S40" s="884">
        <v>46200</v>
      </c>
      <c r="T40" s="885"/>
      <c r="U40" s="886" t="s">
        <v>26</v>
      </c>
      <c r="V40" s="986">
        <v>10800</v>
      </c>
      <c r="W40" s="888">
        <v>1</v>
      </c>
      <c r="X40" s="1014" t="s">
        <v>1366</v>
      </c>
      <c r="Y40" s="973">
        <v>1</v>
      </c>
      <c r="Z40" s="974" t="s">
        <v>1004</v>
      </c>
    </row>
    <row r="41" spans="1:27" ht="30" hidden="1" customHeight="1">
      <c r="A41" s="879">
        <f t="shared" si="8"/>
        <v>36</v>
      </c>
      <c r="B41" s="880" t="s">
        <v>1405</v>
      </c>
      <c r="C41" s="950" t="s">
        <v>1099</v>
      </c>
      <c r="D41" s="881" t="s">
        <v>1100</v>
      </c>
      <c r="E41" s="882" t="s">
        <v>984</v>
      </c>
      <c r="F41" s="984" t="s">
        <v>993</v>
      </c>
      <c r="G41" s="882">
        <v>7.1</v>
      </c>
      <c r="H41" s="880" t="s">
        <v>1288</v>
      </c>
      <c r="I41" s="880">
        <v>1972</v>
      </c>
      <c r="J41" s="880">
        <f t="shared" ref="J41:J43" si="9">I41</f>
        <v>1972</v>
      </c>
      <c r="K41" s="884">
        <v>46133</v>
      </c>
      <c r="L41" s="884">
        <v>46121</v>
      </c>
      <c r="M41" s="880" t="s">
        <v>1364</v>
      </c>
      <c r="N41" s="880" t="s">
        <v>1363</v>
      </c>
      <c r="P41" s="985" t="s">
        <v>1365</v>
      </c>
      <c r="Q41" s="884">
        <f t="shared" si="0"/>
        <v>46140</v>
      </c>
      <c r="R41" s="884">
        <v>46137</v>
      </c>
      <c r="S41" s="884">
        <v>46134</v>
      </c>
      <c r="T41" s="885"/>
      <c r="U41" s="886" t="s">
        <v>26</v>
      </c>
      <c r="V41" s="986">
        <v>29580</v>
      </c>
      <c r="W41" s="888">
        <v>1</v>
      </c>
      <c r="X41" s="1014" t="s">
        <v>1366</v>
      </c>
      <c r="Y41" s="973">
        <v>1</v>
      </c>
      <c r="Z41" s="974" t="s">
        <v>1004</v>
      </c>
    </row>
    <row r="42" spans="1:27" ht="30" hidden="1" customHeight="1">
      <c r="A42" s="879">
        <f t="shared" si="8"/>
        <v>37</v>
      </c>
      <c r="B42" s="880" t="s">
        <v>1405</v>
      </c>
      <c r="C42" s="950" t="s">
        <v>1101</v>
      </c>
      <c r="D42" s="881" t="s">
        <v>1102</v>
      </c>
      <c r="E42" s="882" t="s">
        <v>984</v>
      </c>
      <c r="F42" s="984" t="s">
        <v>993</v>
      </c>
      <c r="G42" s="882">
        <v>7.2</v>
      </c>
      <c r="H42" s="880" t="s">
        <v>1288</v>
      </c>
      <c r="I42" s="880">
        <v>2148</v>
      </c>
      <c r="J42" s="880">
        <f t="shared" si="9"/>
        <v>2148</v>
      </c>
      <c r="K42" s="884">
        <v>46133</v>
      </c>
      <c r="L42" s="884"/>
      <c r="M42" s="880" t="s">
        <v>127</v>
      </c>
      <c r="N42" s="879"/>
      <c r="P42" s="985" t="s">
        <v>1365</v>
      </c>
      <c r="Q42" s="884">
        <f t="shared" si="0"/>
        <v>46140</v>
      </c>
      <c r="R42" s="884">
        <v>46137</v>
      </c>
      <c r="S42" s="884">
        <v>46161</v>
      </c>
      <c r="T42" s="885"/>
      <c r="U42" s="886" t="s">
        <v>26</v>
      </c>
      <c r="V42" s="986">
        <v>21480</v>
      </c>
      <c r="W42" s="888">
        <v>1</v>
      </c>
      <c r="X42" s="1014" t="s">
        <v>1366</v>
      </c>
      <c r="Y42" s="973">
        <v>1</v>
      </c>
      <c r="Z42" s="974" t="s">
        <v>1004</v>
      </c>
    </row>
    <row r="43" spans="1:27" ht="30" hidden="1" customHeight="1">
      <c r="A43" s="879">
        <f t="shared" si="8"/>
        <v>38</v>
      </c>
      <c r="B43" s="880" t="s">
        <v>1405</v>
      </c>
      <c r="C43" s="950" t="s">
        <v>1103</v>
      </c>
      <c r="D43" s="881" t="s">
        <v>1104</v>
      </c>
      <c r="E43" s="882" t="s">
        <v>984</v>
      </c>
      <c r="F43" s="984" t="s">
        <v>993</v>
      </c>
      <c r="G43" s="882">
        <v>7.3</v>
      </c>
      <c r="H43" s="880" t="s">
        <v>1288</v>
      </c>
      <c r="I43" s="880">
        <v>2186</v>
      </c>
      <c r="J43" s="880">
        <f t="shared" si="9"/>
        <v>2186</v>
      </c>
      <c r="K43" s="884">
        <v>46130</v>
      </c>
      <c r="L43" s="884"/>
      <c r="M43" s="880" t="s">
        <v>127</v>
      </c>
      <c r="N43" s="879"/>
      <c r="P43" s="985" t="s">
        <v>1365</v>
      </c>
      <c r="Q43" s="884">
        <f t="shared" si="0"/>
        <v>46136</v>
      </c>
      <c r="R43" s="884">
        <v>46133</v>
      </c>
      <c r="S43" s="884">
        <v>46161</v>
      </c>
      <c r="T43" s="885"/>
      <c r="U43" s="886" t="s">
        <v>26</v>
      </c>
      <c r="V43" s="986">
        <v>17488</v>
      </c>
      <c r="W43" s="888">
        <v>1</v>
      </c>
      <c r="X43" s="1014" t="s">
        <v>1366</v>
      </c>
      <c r="Y43" s="973">
        <v>1</v>
      </c>
      <c r="Z43" s="974" t="s">
        <v>1004</v>
      </c>
    </row>
    <row r="44" spans="1:27" ht="30" hidden="1" customHeight="1">
      <c r="A44" s="879">
        <f t="shared" si="8"/>
        <v>39</v>
      </c>
      <c r="B44" s="880" t="s">
        <v>1405</v>
      </c>
      <c r="C44" s="950" t="s">
        <v>1105</v>
      </c>
      <c r="D44" s="881" t="s">
        <v>1106</v>
      </c>
      <c r="E44" s="882" t="s">
        <v>984</v>
      </c>
      <c r="F44" s="984" t="s">
        <v>993</v>
      </c>
      <c r="G44" s="882" t="s">
        <v>1107</v>
      </c>
      <c r="H44" s="880" t="s">
        <v>1288</v>
      </c>
      <c r="I44" s="880">
        <v>80</v>
      </c>
      <c r="K44" s="884">
        <v>46271</v>
      </c>
      <c r="L44" s="884"/>
      <c r="M44" s="880"/>
      <c r="N44" s="879"/>
      <c r="P44" s="985"/>
      <c r="Q44" s="884">
        <f t="shared" si="0"/>
        <v>46277</v>
      </c>
      <c r="R44" s="884">
        <v>46274</v>
      </c>
      <c r="S44" s="884"/>
      <c r="T44" s="885"/>
      <c r="U44" s="886"/>
      <c r="V44" s="986">
        <v>8000</v>
      </c>
      <c r="W44" s="888">
        <v>1</v>
      </c>
      <c r="X44" s="1014" t="s">
        <v>1366</v>
      </c>
      <c r="Y44" s="973">
        <v>1</v>
      </c>
      <c r="Z44" s="974" t="s">
        <v>1004</v>
      </c>
    </row>
    <row r="45" spans="1:27" ht="30" hidden="1" customHeight="1">
      <c r="A45" s="879">
        <f t="shared" si="8"/>
        <v>40</v>
      </c>
      <c r="B45" s="880" t="s">
        <v>1405</v>
      </c>
      <c r="C45" s="950" t="s">
        <v>1108</v>
      </c>
      <c r="D45" s="881" t="s">
        <v>1109</v>
      </c>
      <c r="E45" s="882" t="s">
        <v>984</v>
      </c>
      <c r="F45" s="984" t="s">
        <v>993</v>
      </c>
      <c r="G45" s="882" t="s">
        <v>1110</v>
      </c>
      <c r="H45" s="880" t="s">
        <v>1288</v>
      </c>
      <c r="I45" s="880">
        <v>80</v>
      </c>
      <c r="K45" s="884">
        <v>46271</v>
      </c>
      <c r="L45" s="884"/>
      <c r="M45" s="880"/>
      <c r="N45" s="879"/>
      <c r="P45" s="985"/>
      <c r="Q45" s="884">
        <f t="shared" si="0"/>
        <v>46277</v>
      </c>
      <c r="R45" s="884">
        <v>46274</v>
      </c>
      <c r="S45" s="884"/>
      <c r="T45" s="885"/>
      <c r="U45" s="886"/>
      <c r="V45" s="986">
        <v>1280</v>
      </c>
      <c r="W45" s="888">
        <v>1</v>
      </c>
      <c r="X45" s="1014" t="s">
        <v>1366</v>
      </c>
      <c r="Y45" s="973">
        <v>1</v>
      </c>
      <c r="Z45" s="974" t="s">
        <v>1004</v>
      </c>
    </row>
    <row r="46" spans="1:27" ht="30" hidden="1" customHeight="1">
      <c r="A46" s="879">
        <f t="shared" si="8"/>
        <v>41</v>
      </c>
      <c r="B46" s="880" t="s">
        <v>1405</v>
      </c>
      <c r="C46" s="950" t="s">
        <v>1111</v>
      </c>
      <c r="D46" s="881" t="s">
        <v>1112</v>
      </c>
      <c r="E46" s="882" t="s">
        <v>984</v>
      </c>
      <c r="F46" s="984" t="s">
        <v>993</v>
      </c>
      <c r="G46" s="882" t="s">
        <v>1113</v>
      </c>
      <c r="H46" s="880" t="s">
        <v>1288</v>
      </c>
      <c r="I46" s="880">
        <v>19</v>
      </c>
      <c r="K46" s="884">
        <v>46271</v>
      </c>
      <c r="L46" s="884"/>
      <c r="M46" s="880"/>
      <c r="N46" s="879"/>
      <c r="P46" s="985"/>
      <c r="Q46" s="884">
        <f t="shared" si="0"/>
        <v>46277</v>
      </c>
      <c r="R46" s="884">
        <v>46274</v>
      </c>
      <c r="S46" s="884"/>
      <c r="T46" s="885"/>
      <c r="U46" s="886"/>
      <c r="V46" s="986">
        <v>2280</v>
      </c>
      <c r="W46" s="888"/>
      <c r="X46" s="1014" t="s">
        <v>1435</v>
      </c>
      <c r="Y46" s="973"/>
      <c r="Z46" s="974" t="s">
        <v>1004</v>
      </c>
    </row>
    <row r="47" spans="1:27" ht="30" hidden="1" customHeight="1">
      <c r="A47" s="879">
        <f t="shared" si="8"/>
        <v>42</v>
      </c>
      <c r="B47" s="880" t="s">
        <v>1405</v>
      </c>
      <c r="C47" s="950" t="s">
        <v>1114</v>
      </c>
      <c r="D47" s="881" t="s">
        <v>1115</v>
      </c>
      <c r="E47" s="882" t="s">
        <v>984</v>
      </c>
      <c r="F47" s="984" t="s">
        <v>993</v>
      </c>
      <c r="G47" s="882">
        <v>7.4</v>
      </c>
      <c r="H47" s="880" t="s">
        <v>1291</v>
      </c>
      <c r="I47" s="880">
        <v>1</v>
      </c>
      <c r="K47" s="884">
        <v>46271</v>
      </c>
      <c r="L47" s="884"/>
      <c r="M47" s="880"/>
      <c r="N47" s="879"/>
      <c r="P47" s="985"/>
      <c r="Q47" s="884">
        <f t="shared" si="0"/>
        <v>46277</v>
      </c>
      <c r="R47" s="884">
        <v>46274</v>
      </c>
      <c r="S47" s="884"/>
      <c r="T47" s="885"/>
      <c r="U47" s="886"/>
      <c r="V47" s="986">
        <v>46672</v>
      </c>
      <c r="W47" s="888"/>
      <c r="X47" s="1014" t="s">
        <v>1436</v>
      </c>
      <c r="Y47" s="973">
        <v>1</v>
      </c>
      <c r="Z47" s="974" t="s">
        <v>1004</v>
      </c>
    </row>
    <row r="48" spans="1:27" ht="30" hidden="1" customHeight="1">
      <c r="A48" s="879">
        <f t="shared" si="8"/>
        <v>43</v>
      </c>
      <c r="B48" s="880" t="s">
        <v>1405</v>
      </c>
      <c r="C48" s="950" t="s">
        <v>1116</v>
      </c>
      <c r="D48" s="881" t="s">
        <v>1117</v>
      </c>
      <c r="E48" s="882" t="s">
        <v>984</v>
      </c>
      <c r="F48" s="984" t="s">
        <v>993</v>
      </c>
      <c r="G48" s="882">
        <v>7.5</v>
      </c>
      <c r="H48" s="880" t="s">
        <v>1288</v>
      </c>
      <c r="I48" s="880">
        <v>250</v>
      </c>
      <c r="K48" s="884">
        <v>46271</v>
      </c>
      <c r="L48" s="884"/>
      <c r="M48" s="880"/>
      <c r="N48" s="879"/>
      <c r="P48" s="985"/>
      <c r="Q48" s="884">
        <f t="shared" si="0"/>
        <v>46277</v>
      </c>
      <c r="R48" s="884">
        <v>46274</v>
      </c>
      <c r="S48" s="884"/>
      <c r="T48" s="885"/>
      <c r="U48" s="886"/>
      <c r="V48" s="986">
        <v>75000</v>
      </c>
      <c r="W48" s="888"/>
      <c r="X48" s="1014" t="s">
        <v>1420</v>
      </c>
      <c r="Y48" s="973">
        <v>1</v>
      </c>
      <c r="Z48" s="974" t="s">
        <v>1004</v>
      </c>
    </row>
    <row r="49" spans="1:26" ht="30" hidden="1" customHeight="1">
      <c r="A49" s="879">
        <f t="shared" si="8"/>
        <v>44</v>
      </c>
      <c r="B49" s="880" t="s">
        <v>1405</v>
      </c>
      <c r="C49" s="950" t="s">
        <v>1118</v>
      </c>
      <c r="D49" s="881" t="s">
        <v>1119</v>
      </c>
      <c r="E49" s="882" t="s">
        <v>991</v>
      </c>
      <c r="F49" s="984" t="s">
        <v>993</v>
      </c>
      <c r="G49" s="882" t="s">
        <v>1120</v>
      </c>
      <c r="H49" s="880" t="s">
        <v>1288</v>
      </c>
      <c r="I49" s="880">
        <v>75</v>
      </c>
      <c r="K49" s="884">
        <v>46158</v>
      </c>
      <c r="L49" s="884"/>
      <c r="M49" s="880" t="s">
        <v>127</v>
      </c>
      <c r="N49" s="879"/>
      <c r="P49" s="985" t="s">
        <v>1365</v>
      </c>
      <c r="Q49" s="884">
        <f t="shared" ref="Q49" si="10">R49+3</f>
        <v>46311</v>
      </c>
      <c r="R49" s="884">
        <v>46308</v>
      </c>
      <c r="S49" s="884">
        <v>46210</v>
      </c>
      <c r="T49" s="885"/>
      <c r="U49" s="886" t="s">
        <v>26</v>
      </c>
      <c r="V49" s="986">
        <v>111000</v>
      </c>
      <c r="W49" s="888">
        <v>1</v>
      </c>
      <c r="X49" s="1014" t="s">
        <v>1366</v>
      </c>
      <c r="Y49" s="973">
        <v>1</v>
      </c>
      <c r="Z49" s="974" t="s">
        <v>1004</v>
      </c>
    </row>
    <row r="50" spans="1:26" ht="30" hidden="1" customHeight="1">
      <c r="A50" s="879">
        <f t="shared" si="8"/>
        <v>45</v>
      </c>
      <c r="B50" s="880" t="s">
        <v>1405</v>
      </c>
      <c r="C50" s="950" t="s">
        <v>1121</v>
      </c>
      <c r="D50" s="881" t="s">
        <v>1122</v>
      </c>
      <c r="E50" s="882" t="s">
        <v>991</v>
      </c>
      <c r="F50" s="984" t="s">
        <v>993</v>
      </c>
      <c r="G50" s="882" t="s">
        <v>1123</v>
      </c>
      <c r="H50" s="880" t="s">
        <v>1288</v>
      </c>
      <c r="I50" s="880">
        <v>56</v>
      </c>
      <c r="K50" s="884">
        <v>46158</v>
      </c>
      <c r="L50" s="884"/>
      <c r="M50" s="880"/>
      <c r="N50" s="879"/>
      <c r="P50" s="985"/>
      <c r="Q50" s="884">
        <f t="shared" si="0"/>
        <v>46164</v>
      </c>
      <c r="R50" s="884">
        <v>46161</v>
      </c>
      <c r="S50" s="884"/>
      <c r="T50" s="885"/>
      <c r="U50" s="886"/>
      <c r="V50" s="986">
        <v>18480</v>
      </c>
      <c r="W50" s="888"/>
      <c r="X50" s="1014" t="s">
        <v>1422</v>
      </c>
      <c r="Y50" s="973"/>
      <c r="Z50" s="974" t="s">
        <v>1004</v>
      </c>
    </row>
    <row r="51" spans="1:26" ht="30" hidden="1" customHeight="1">
      <c r="A51" s="879">
        <f t="shared" si="8"/>
        <v>46</v>
      </c>
      <c r="B51" s="880" t="s">
        <v>1405</v>
      </c>
      <c r="C51" s="950" t="s">
        <v>1124</v>
      </c>
      <c r="D51" s="881" t="s">
        <v>1125</v>
      </c>
      <c r="E51" s="882" t="s">
        <v>991</v>
      </c>
      <c r="F51" s="984" t="s">
        <v>993</v>
      </c>
      <c r="G51" s="882" t="s">
        <v>1126</v>
      </c>
      <c r="H51" s="880" t="s">
        <v>1288</v>
      </c>
      <c r="I51" s="880">
        <v>1850</v>
      </c>
      <c r="K51" s="884">
        <v>46305</v>
      </c>
      <c r="L51" s="884"/>
      <c r="M51" s="880" t="s">
        <v>127</v>
      </c>
      <c r="N51" s="879"/>
      <c r="P51" s="985"/>
      <c r="Q51" s="884">
        <f t="shared" si="0"/>
        <v>46311</v>
      </c>
      <c r="R51" s="884">
        <v>46308</v>
      </c>
      <c r="S51" s="884">
        <v>46237</v>
      </c>
      <c r="T51" s="885"/>
      <c r="U51" s="886" t="s">
        <v>26</v>
      </c>
      <c r="V51" s="986">
        <v>111000</v>
      </c>
      <c r="W51" s="888">
        <v>1</v>
      </c>
      <c r="X51" s="1014" t="s">
        <v>1366</v>
      </c>
      <c r="Y51" s="973">
        <v>1</v>
      </c>
      <c r="Z51" s="974" t="s">
        <v>1004</v>
      </c>
    </row>
    <row r="52" spans="1:26" ht="30" hidden="1" customHeight="1">
      <c r="A52" s="879">
        <f t="shared" si="8"/>
        <v>47</v>
      </c>
      <c r="B52" s="880" t="s">
        <v>1405</v>
      </c>
      <c r="C52" s="950" t="s">
        <v>1127</v>
      </c>
      <c r="D52" s="881" t="s">
        <v>1128</v>
      </c>
      <c r="E52" s="882" t="s">
        <v>991</v>
      </c>
      <c r="F52" s="984" t="s">
        <v>993</v>
      </c>
      <c r="G52" s="882" t="s">
        <v>1129</v>
      </c>
      <c r="H52" s="880" t="s">
        <v>1288</v>
      </c>
      <c r="I52" s="880">
        <v>35</v>
      </c>
      <c r="K52" s="884">
        <v>46158</v>
      </c>
      <c r="L52" s="884"/>
      <c r="M52" s="880"/>
      <c r="N52" s="879"/>
      <c r="P52" s="985"/>
      <c r="Q52" s="884">
        <f t="shared" si="0"/>
        <v>46164</v>
      </c>
      <c r="R52" s="884">
        <v>46161</v>
      </c>
      <c r="S52" s="884"/>
      <c r="T52" s="885"/>
      <c r="U52" s="886"/>
      <c r="V52" s="986">
        <v>8750</v>
      </c>
      <c r="W52" s="888"/>
      <c r="X52" s="1014" t="s">
        <v>1421</v>
      </c>
      <c r="Y52" s="973"/>
      <c r="Z52" s="974" t="s">
        <v>1004</v>
      </c>
    </row>
    <row r="53" spans="1:26" ht="30" hidden="1" customHeight="1">
      <c r="A53" s="879">
        <f t="shared" ref="A53:A84" si="11">A52+1</f>
        <v>48</v>
      </c>
      <c r="B53" s="880" t="s">
        <v>1405</v>
      </c>
      <c r="C53" s="950" t="s">
        <v>1130</v>
      </c>
      <c r="D53" s="881" t="s">
        <v>1131</v>
      </c>
      <c r="E53" s="882" t="s">
        <v>991</v>
      </c>
      <c r="F53" s="984" t="s">
        <v>993</v>
      </c>
      <c r="G53" s="882" t="s">
        <v>1132</v>
      </c>
      <c r="H53" s="880" t="s">
        <v>905</v>
      </c>
      <c r="I53" s="880">
        <v>3</v>
      </c>
      <c r="K53" s="884">
        <v>46158</v>
      </c>
      <c r="L53" s="884"/>
      <c r="M53" s="880"/>
      <c r="N53" s="879"/>
      <c r="P53" s="985"/>
      <c r="Q53" s="884">
        <f t="shared" si="0"/>
        <v>46164</v>
      </c>
      <c r="R53" s="884">
        <v>46161</v>
      </c>
      <c r="S53" s="884"/>
      <c r="T53" s="885"/>
      <c r="U53" s="886"/>
      <c r="V53" s="986">
        <v>750</v>
      </c>
      <c r="W53" s="888"/>
      <c r="X53" s="1014" t="s">
        <v>1421</v>
      </c>
      <c r="Y53" s="973"/>
      <c r="Z53" s="974" t="s">
        <v>1004</v>
      </c>
    </row>
    <row r="54" spans="1:26" ht="30" hidden="1" customHeight="1">
      <c r="A54" s="879">
        <f t="shared" si="11"/>
        <v>49</v>
      </c>
      <c r="B54" s="880" t="s">
        <v>1405</v>
      </c>
      <c r="C54" s="950" t="s">
        <v>1133</v>
      </c>
      <c r="D54" s="881" t="s">
        <v>1134</v>
      </c>
      <c r="E54" s="882" t="s">
        <v>991</v>
      </c>
      <c r="F54" s="984" t="s">
        <v>993</v>
      </c>
      <c r="G54" s="882" t="s">
        <v>1135</v>
      </c>
      <c r="H54" s="880" t="s">
        <v>905</v>
      </c>
      <c r="I54" s="880">
        <v>43</v>
      </c>
      <c r="K54" s="884">
        <v>46158</v>
      </c>
      <c r="L54" s="884"/>
      <c r="M54" s="880"/>
      <c r="N54" s="879"/>
      <c r="P54" s="985"/>
      <c r="Q54" s="884">
        <f t="shared" si="0"/>
        <v>46164</v>
      </c>
      <c r="R54" s="884">
        <v>46161</v>
      </c>
      <c r="S54" s="884"/>
      <c r="T54" s="885"/>
      <c r="U54" s="886"/>
      <c r="V54" s="986">
        <v>1505</v>
      </c>
      <c r="W54" s="888"/>
      <c r="X54" s="1014" t="s">
        <v>1421</v>
      </c>
      <c r="Y54" s="973"/>
      <c r="Z54" s="974" t="s">
        <v>1004</v>
      </c>
    </row>
    <row r="55" spans="1:26" ht="30" hidden="1" customHeight="1">
      <c r="A55" s="879">
        <f t="shared" si="11"/>
        <v>50</v>
      </c>
      <c r="B55" s="880" t="s">
        <v>1405</v>
      </c>
      <c r="C55" s="950" t="s">
        <v>1136</v>
      </c>
      <c r="D55" s="881" t="s">
        <v>1137</v>
      </c>
      <c r="E55" s="882" t="s">
        <v>991</v>
      </c>
      <c r="F55" s="984" t="s">
        <v>993</v>
      </c>
      <c r="G55" s="882" t="s">
        <v>1138</v>
      </c>
      <c r="H55" s="880" t="s">
        <v>1288</v>
      </c>
      <c r="I55" s="880">
        <v>316</v>
      </c>
      <c r="K55" s="884">
        <v>46158</v>
      </c>
      <c r="L55" s="884"/>
      <c r="M55" s="880"/>
      <c r="N55" s="879"/>
      <c r="P55" s="985" t="s">
        <v>1365</v>
      </c>
      <c r="Q55" s="884">
        <f t="shared" si="0"/>
        <v>46164</v>
      </c>
      <c r="R55" s="884">
        <v>46161</v>
      </c>
      <c r="S55" s="884">
        <v>46228</v>
      </c>
      <c r="T55" s="885"/>
      <c r="U55" s="886" t="s">
        <v>26</v>
      </c>
      <c r="V55" s="986">
        <v>9480</v>
      </c>
      <c r="W55" s="888">
        <v>1</v>
      </c>
      <c r="X55" s="1013" t="s">
        <v>1366</v>
      </c>
      <c r="Y55" s="973">
        <v>1</v>
      </c>
      <c r="Z55" s="974" t="s">
        <v>1004</v>
      </c>
    </row>
    <row r="56" spans="1:26" ht="30" hidden="1" customHeight="1">
      <c r="A56" s="879">
        <f t="shared" si="11"/>
        <v>51</v>
      </c>
      <c r="B56" s="880" t="s">
        <v>1405</v>
      </c>
      <c r="C56" s="950" t="s">
        <v>1139</v>
      </c>
      <c r="D56" s="881" t="s">
        <v>1140</v>
      </c>
      <c r="E56" s="882" t="s">
        <v>991</v>
      </c>
      <c r="F56" s="984" t="s">
        <v>993</v>
      </c>
      <c r="G56" s="882" t="s">
        <v>1141</v>
      </c>
      <c r="H56" s="880" t="s">
        <v>1288</v>
      </c>
      <c r="I56" s="880">
        <v>75</v>
      </c>
      <c r="K56" s="884">
        <v>46158</v>
      </c>
      <c r="L56" s="884"/>
      <c r="M56" s="880"/>
      <c r="N56" s="879"/>
      <c r="P56" s="985"/>
      <c r="Q56" s="884">
        <f t="shared" si="0"/>
        <v>46164</v>
      </c>
      <c r="R56" s="884">
        <v>46161</v>
      </c>
      <c r="S56" s="884"/>
      <c r="T56" s="885"/>
      <c r="U56" s="886"/>
      <c r="V56" s="986">
        <v>4500</v>
      </c>
      <c r="W56" s="888"/>
      <c r="X56" s="1014" t="s">
        <v>1423</v>
      </c>
      <c r="Y56" s="973"/>
      <c r="Z56" s="974" t="s">
        <v>1004</v>
      </c>
    </row>
    <row r="57" spans="1:26" ht="30" hidden="1" customHeight="1">
      <c r="A57" s="879">
        <f t="shared" si="11"/>
        <v>52</v>
      </c>
      <c r="B57" s="880" t="s">
        <v>1405</v>
      </c>
      <c r="C57" s="950" t="s">
        <v>1142</v>
      </c>
      <c r="D57" s="881" t="s">
        <v>1143</v>
      </c>
      <c r="E57" s="882" t="s">
        <v>991</v>
      </c>
      <c r="F57" s="984" t="s">
        <v>993</v>
      </c>
      <c r="G57" s="882" t="s">
        <v>1144</v>
      </c>
      <c r="H57" s="880" t="s">
        <v>1288</v>
      </c>
      <c r="I57" s="880">
        <v>11</v>
      </c>
      <c r="K57" s="884">
        <v>46158</v>
      </c>
      <c r="L57" s="884"/>
      <c r="N57" s="999"/>
      <c r="P57" s="985"/>
      <c r="Q57" s="884">
        <f>Q6</f>
        <v>46261</v>
      </c>
      <c r="R57" s="884">
        <f>R6</f>
        <v>46258</v>
      </c>
      <c r="S57" s="884">
        <v>46231</v>
      </c>
      <c r="T57" s="885"/>
      <c r="U57" s="886"/>
      <c r="V57" s="986">
        <v>4400</v>
      </c>
      <c r="W57" s="888">
        <v>1</v>
      </c>
      <c r="X57" s="1013" t="s">
        <v>1366</v>
      </c>
      <c r="Y57" s="973">
        <v>1</v>
      </c>
      <c r="Z57" s="974" t="s">
        <v>1004</v>
      </c>
    </row>
    <row r="58" spans="1:26" ht="30" hidden="1" customHeight="1">
      <c r="A58" s="879">
        <f t="shared" si="11"/>
        <v>53</v>
      </c>
      <c r="B58" s="880" t="s">
        <v>1405</v>
      </c>
      <c r="C58" s="950" t="s">
        <v>1145</v>
      </c>
      <c r="D58" s="881" t="s">
        <v>1146</v>
      </c>
      <c r="E58" s="882" t="s">
        <v>991</v>
      </c>
      <c r="F58" s="984" t="s">
        <v>993</v>
      </c>
      <c r="G58" s="882" t="s">
        <v>1147</v>
      </c>
      <c r="H58" s="880" t="s">
        <v>1288</v>
      </c>
      <c r="I58" s="880">
        <v>75</v>
      </c>
      <c r="K58" s="884">
        <v>46158</v>
      </c>
      <c r="L58" s="884"/>
      <c r="M58" s="880"/>
      <c r="N58" s="879"/>
      <c r="P58" s="985"/>
      <c r="Q58" s="884">
        <f t="shared" si="0"/>
        <v>46164</v>
      </c>
      <c r="R58" s="884">
        <v>46161</v>
      </c>
      <c r="S58" s="884"/>
      <c r="T58" s="885"/>
      <c r="U58" s="886"/>
      <c r="V58" s="986">
        <v>45000</v>
      </c>
      <c r="W58" s="888"/>
      <c r="X58" s="1014" t="s">
        <v>1423</v>
      </c>
      <c r="Y58" s="973"/>
      <c r="Z58" s="974" t="s">
        <v>1004</v>
      </c>
    </row>
    <row r="59" spans="1:26" ht="30" hidden="1" customHeight="1">
      <c r="A59" s="879">
        <f t="shared" si="11"/>
        <v>54</v>
      </c>
      <c r="B59" s="880" t="s">
        <v>1405</v>
      </c>
      <c r="C59" s="950" t="s">
        <v>1148</v>
      </c>
      <c r="D59" s="881" t="s">
        <v>1149</v>
      </c>
      <c r="E59" s="882" t="s">
        <v>991</v>
      </c>
      <c r="F59" s="984" t="s">
        <v>993</v>
      </c>
      <c r="G59" s="882" t="s">
        <v>1150</v>
      </c>
      <c r="H59" s="880" t="s">
        <v>1288</v>
      </c>
      <c r="I59" s="880">
        <v>75</v>
      </c>
      <c r="K59" s="884">
        <v>46158</v>
      </c>
      <c r="L59" s="884"/>
      <c r="M59" s="880"/>
      <c r="N59" s="879"/>
      <c r="P59" s="985" t="s">
        <v>1365</v>
      </c>
      <c r="Q59" s="884">
        <f t="shared" si="0"/>
        <v>46164</v>
      </c>
      <c r="R59" s="884">
        <v>46161</v>
      </c>
      <c r="S59" s="884">
        <v>46221</v>
      </c>
      <c r="T59" s="885"/>
      <c r="U59" s="886" t="s">
        <v>26</v>
      </c>
      <c r="V59" s="986">
        <v>11250</v>
      </c>
      <c r="W59" s="888">
        <v>1</v>
      </c>
      <c r="X59" s="1013" t="s">
        <v>1366</v>
      </c>
      <c r="Y59" s="973">
        <v>1</v>
      </c>
      <c r="Z59" s="974" t="s">
        <v>1004</v>
      </c>
    </row>
    <row r="60" spans="1:26" ht="30" hidden="1" customHeight="1">
      <c r="A60" s="879">
        <f t="shared" si="11"/>
        <v>55</v>
      </c>
      <c r="B60" s="880" t="s">
        <v>1405</v>
      </c>
      <c r="C60" s="950" t="s">
        <v>1151</v>
      </c>
      <c r="D60" s="881" t="s">
        <v>1152</v>
      </c>
      <c r="E60" s="882" t="s">
        <v>1153</v>
      </c>
      <c r="F60" s="984" t="s">
        <v>993</v>
      </c>
      <c r="G60" s="882">
        <v>10.1</v>
      </c>
      <c r="H60" s="880" t="s">
        <v>1285</v>
      </c>
      <c r="I60" s="880">
        <v>40</v>
      </c>
      <c r="K60" s="884">
        <v>46158</v>
      </c>
      <c r="L60" s="884"/>
      <c r="M60" s="880"/>
      <c r="N60" s="879"/>
      <c r="P60" s="985"/>
      <c r="Q60" s="884">
        <f t="shared" si="0"/>
        <v>46164</v>
      </c>
      <c r="R60" s="884">
        <v>46161</v>
      </c>
      <c r="S60" s="884">
        <v>46221</v>
      </c>
      <c r="T60" s="885"/>
      <c r="U60" s="886" t="s">
        <v>26</v>
      </c>
      <c r="V60" s="986">
        <v>25000</v>
      </c>
      <c r="W60" s="888">
        <v>1</v>
      </c>
      <c r="X60" s="1013" t="s">
        <v>1366</v>
      </c>
      <c r="Y60" s="973">
        <v>1</v>
      </c>
      <c r="Z60" s="974" t="s">
        <v>1004</v>
      </c>
    </row>
    <row r="61" spans="1:26" ht="30" hidden="1" customHeight="1">
      <c r="A61" s="879">
        <f t="shared" si="11"/>
        <v>56</v>
      </c>
      <c r="B61" s="880" t="s">
        <v>1405</v>
      </c>
      <c r="C61" s="950" t="s">
        <v>1154</v>
      </c>
      <c r="D61" s="881" t="s">
        <v>1434</v>
      </c>
      <c r="E61" s="882" t="s">
        <v>1153</v>
      </c>
      <c r="F61" s="984" t="s">
        <v>993</v>
      </c>
      <c r="G61" s="882">
        <v>10.199999999999999</v>
      </c>
      <c r="H61" s="880" t="s">
        <v>1285</v>
      </c>
      <c r="I61" s="880">
        <v>3</v>
      </c>
      <c r="K61" s="884">
        <v>46177</v>
      </c>
      <c r="L61" s="884"/>
      <c r="M61" s="880"/>
      <c r="N61" s="879"/>
      <c r="P61" s="985"/>
      <c r="Q61" s="884">
        <f t="shared" si="0"/>
        <v>46184</v>
      </c>
      <c r="R61" s="884">
        <v>46181</v>
      </c>
      <c r="S61" s="884"/>
      <c r="T61" s="885"/>
      <c r="U61" s="886"/>
      <c r="V61" s="986">
        <v>750</v>
      </c>
      <c r="W61" s="888"/>
      <c r="X61" s="1014" t="s">
        <v>598</v>
      </c>
      <c r="Y61" s="973"/>
      <c r="Z61" s="974" t="s">
        <v>1004</v>
      </c>
    </row>
    <row r="62" spans="1:26" ht="30" hidden="1" customHeight="1">
      <c r="A62" s="879">
        <f t="shared" si="11"/>
        <v>57</v>
      </c>
      <c r="B62" s="880" t="s">
        <v>1405</v>
      </c>
      <c r="C62" s="950" t="s">
        <v>1155</v>
      </c>
      <c r="D62" s="881" t="s">
        <v>1156</v>
      </c>
      <c r="E62" s="882" t="s">
        <v>1153</v>
      </c>
      <c r="F62" s="984" t="s">
        <v>993</v>
      </c>
      <c r="G62" s="882">
        <v>10.3</v>
      </c>
      <c r="H62" s="880" t="s">
        <v>1285</v>
      </c>
      <c r="I62" s="880">
        <v>4</v>
      </c>
      <c r="K62" s="884">
        <v>46177</v>
      </c>
      <c r="L62" s="884"/>
      <c r="M62" s="880"/>
      <c r="N62" s="879"/>
      <c r="P62" s="985"/>
      <c r="Q62" s="884">
        <f t="shared" si="0"/>
        <v>46187</v>
      </c>
      <c r="R62" s="884">
        <v>46184</v>
      </c>
      <c r="S62" s="884"/>
      <c r="T62" s="885"/>
      <c r="U62" s="886"/>
      <c r="V62" s="986">
        <v>20000</v>
      </c>
      <c r="W62" s="888"/>
      <c r="X62" s="1014" t="s">
        <v>598</v>
      </c>
      <c r="Y62" s="973"/>
      <c r="Z62" s="974" t="s">
        <v>1004</v>
      </c>
    </row>
    <row r="63" spans="1:26" ht="30" customHeight="1">
      <c r="A63" s="879">
        <f t="shared" si="11"/>
        <v>58</v>
      </c>
      <c r="B63" s="880" t="s">
        <v>1405</v>
      </c>
      <c r="C63" s="950" t="s">
        <v>1157</v>
      </c>
      <c r="D63" s="881" t="s">
        <v>1158</v>
      </c>
      <c r="E63" s="882" t="s">
        <v>1028</v>
      </c>
      <c r="F63" s="984" t="s">
        <v>1372</v>
      </c>
      <c r="G63" s="882" t="s">
        <v>1159</v>
      </c>
      <c r="H63" s="880" t="s">
        <v>1289</v>
      </c>
      <c r="I63" s="880">
        <v>1</v>
      </c>
      <c r="J63" s="880">
        <f>I63</f>
        <v>1</v>
      </c>
      <c r="K63" s="884">
        <v>46196</v>
      </c>
      <c r="L63" s="884">
        <v>46155</v>
      </c>
      <c r="M63" s="989" t="s">
        <v>1414</v>
      </c>
      <c r="N63" s="879"/>
      <c r="P63" s="985" t="s">
        <v>1365</v>
      </c>
      <c r="Q63" s="884">
        <f t="shared" si="0"/>
        <v>46203</v>
      </c>
      <c r="R63" s="884">
        <v>46200</v>
      </c>
      <c r="S63" s="884">
        <v>46202</v>
      </c>
      <c r="T63" s="885">
        <f>S63-L63</f>
        <v>47</v>
      </c>
      <c r="U63" s="886" t="s">
        <v>26</v>
      </c>
      <c r="V63" s="986">
        <v>220000</v>
      </c>
      <c r="W63" s="888">
        <v>1</v>
      </c>
      <c r="X63" s="1013" t="s">
        <v>1366</v>
      </c>
      <c r="Y63" s="973">
        <v>1</v>
      </c>
      <c r="Z63" s="1005" t="s">
        <v>885</v>
      </c>
    </row>
    <row r="64" spans="1:26" ht="30" hidden="1" customHeight="1">
      <c r="A64" s="879">
        <f t="shared" si="11"/>
        <v>59</v>
      </c>
      <c r="B64" s="880" t="s">
        <v>1405</v>
      </c>
      <c r="C64" s="950" t="s">
        <v>1160</v>
      </c>
      <c r="D64" s="881" t="s">
        <v>1161</v>
      </c>
      <c r="E64" s="882" t="s">
        <v>1028</v>
      </c>
      <c r="F64" s="984" t="s">
        <v>993</v>
      </c>
      <c r="G64" s="882" t="s">
        <v>1162</v>
      </c>
      <c r="H64" s="880" t="s">
        <v>905</v>
      </c>
      <c r="I64" s="880">
        <v>36</v>
      </c>
      <c r="K64" s="884">
        <v>46158</v>
      </c>
      <c r="L64" s="884"/>
      <c r="M64" s="880"/>
      <c r="N64" s="879"/>
      <c r="P64" s="985"/>
      <c r="Q64" s="884">
        <f t="shared" si="0"/>
        <v>46164</v>
      </c>
      <c r="R64" s="884">
        <v>46161</v>
      </c>
      <c r="S64" s="884"/>
      <c r="T64" s="885"/>
      <c r="U64" s="886"/>
      <c r="V64" s="986">
        <v>50400</v>
      </c>
      <c r="W64" s="888"/>
      <c r="X64" s="1014" t="s">
        <v>1420</v>
      </c>
      <c r="Y64" s="973"/>
      <c r="Z64" s="1005" t="s">
        <v>885</v>
      </c>
    </row>
    <row r="65" spans="1:26" ht="30" hidden="1" customHeight="1">
      <c r="A65" s="879">
        <f t="shared" si="11"/>
        <v>60</v>
      </c>
      <c r="B65" s="880" t="s">
        <v>1405</v>
      </c>
      <c r="C65" s="950" t="s">
        <v>1163</v>
      </c>
      <c r="D65" s="881" t="s">
        <v>1164</v>
      </c>
      <c r="E65" s="882" t="s">
        <v>1028</v>
      </c>
      <c r="F65" s="984" t="s">
        <v>993</v>
      </c>
      <c r="G65" s="882" t="s">
        <v>1165</v>
      </c>
      <c r="H65" s="880" t="s">
        <v>1291</v>
      </c>
      <c r="I65" s="880">
        <v>1</v>
      </c>
      <c r="K65" s="884">
        <v>46177</v>
      </c>
      <c r="L65" s="884"/>
      <c r="M65" s="880"/>
      <c r="N65" s="879"/>
      <c r="P65" s="985"/>
      <c r="Q65" s="884">
        <f t="shared" si="0"/>
        <v>46187</v>
      </c>
      <c r="R65" s="884">
        <v>46184</v>
      </c>
      <c r="S65" s="884"/>
      <c r="T65" s="885"/>
      <c r="U65" s="886"/>
      <c r="V65" s="986">
        <v>69000</v>
      </c>
      <c r="W65" s="888"/>
      <c r="X65" s="1014" t="s">
        <v>1420</v>
      </c>
      <c r="Y65" s="973"/>
      <c r="Z65" s="1005" t="s">
        <v>885</v>
      </c>
    </row>
    <row r="66" spans="1:26" ht="30" hidden="1" customHeight="1">
      <c r="A66" s="879">
        <f t="shared" si="11"/>
        <v>61</v>
      </c>
      <c r="B66" s="880" t="s">
        <v>1405</v>
      </c>
      <c r="C66" s="950" t="s">
        <v>1166</v>
      </c>
      <c r="D66" s="881" t="s">
        <v>1167</v>
      </c>
      <c r="E66" s="882" t="s">
        <v>1168</v>
      </c>
      <c r="F66" s="984" t="s">
        <v>993</v>
      </c>
      <c r="G66" s="882" t="s">
        <v>1169</v>
      </c>
      <c r="H66" s="880" t="s">
        <v>905</v>
      </c>
      <c r="I66" s="880">
        <v>248</v>
      </c>
      <c r="K66" s="884">
        <v>46130</v>
      </c>
      <c r="L66" s="884"/>
      <c r="M66" s="880"/>
      <c r="N66" s="879"/>
      <c r="P66" s="985" t="s">
        <v>1365</v>
      </c>
      <c r="Q66" s="884">
        <f t="shared" si="0"/>
        <v>46136</v>
      </c>
      <c r="R66" s="884">
        <v>46133</v>
      </c>
      <c r="S66" s="884">
        <v>46156</v>
      </c>
      <c r="T66" s="885"/>
      <c r="U66" s="886" t="s">
        <v>26</v>
      </c>
      <c r="V66" s="986">
        <v>58000</v>
      </c>
      <c r="W66" s="888">
        <v>1</v>
      </c>
      <c r="X66" s="1014" t="s">
        <v>1366</v>
      </c>
      <c r="Y66" s="973">
        <v>1</v>
      </c>
      <c r="Z66" s="974" t="s">
        <v>213</v>
      </c>
    </row>
    <row r="67" spans="1:26" ht="30" hidden="1" customHeight="1">
      <c r="A67" s="879">
        <f t="shared" si="11"/>
        <v>62</v>
      </c>
      <c r="B67" s="880" t="s">
        <v>1405</v>
      </c>
      <c r="C67" s="950" t="s">
        <v>1170</v>
      </c>
      <c r="D67" s="881" t="s">
        <v>1171</v>
      </c>
      <c r="E67" s="882" t="s">
        <v>1168</v>
      </c>
      <c r="F67" s="984" t="s">
        <v>993</v>
      </c>
      <c r="G67" s="882" t="s">
        <v>1172</v>
      </c>
      <c r="H67" s="880" t="s">
        <v>1285</v>
      </c>
      <c r="I67" s="880">
        <v>2</v>
      </c>
      <c r="K67" s="884">
        <v>46146</v>
      </c>
      <c r="L67" s="884"/>
      <c r="M67" s="880" t="s">
        <v>127</v>
      </c>
      <c r="N67" s="879"/>
      <c r="P67" s="985" t="s">
        <v>1365</v>
      </c>
      <c r="Q67" s="884">
        <f t="shared" si="0"/>
        <v>46152</v>
      </c>
      <c r="R67" s="884">
        <v>46149</v>
      </c>
      <c r="S67" s="998">
        <v>46197</v>
      </c>
      <c r="T67" s="885"/>
      <c r="U67" s="886" t="s">
        <v>26</v>
      </c>
      <c r="V67" s="986">
        <v>9500</v>
      </c>
      <c r="W67" s="888">
        <v>1</v>
      </c>
      <c r="X67" s="1014" t="s">
        <v>1366</v>
      </c>
      <c r="Y67" s="973">
        <v>1</v>
      </c>
      <c r="Z67" s="974" t="s">
        <v>213</v>
      </c>
    </row>
    <row r="68" spans="1:26" s="990" customFormat="1" ht="30" hidden="1" customHeight="1">
      <c r="A68" s="999">
        <f t="shared" si="11"/>
        <v>63</v>
      </c>
      <c r="B68" s="880" t="s">
        <v>1405</v>
      </c>
      <c r="C68" s="1006" t="s">
        <v>1173</v>
      </c>
      <c r="D68" s="1007" t="s">
        <v>1167</v>
      </c>
      <c r="E68" s="1008" t="s">
        <v>1168</v>
      </c>
      <c r="F68" s="984" t="s">
        <v>993</v>
      </c>
      <c r="G68" s="1008" t="s">
        <v>1174</v>
      </c>
      <c r="H68" s="989" t="s">
        <v>905</v>
      </c>
      <c r="I68" s="989">
        <v>303</v>
      </c>
      <c r="J68" s="989">
        <f>I68</f>
        <v>303</v>
      </c>
      <c r="K68" s="998">
        <v>46130</v>
      </c>
      <c r="L68" s="998"/>
      <c r="M68" s="989" t="s">
        <v>1408</v>
      </c>
      <c r="N68" s="999"/>
      <c r="O68" s="989"/>
      <c r="P68" s="985" t="s">
        <v>1365</v>
      </c>
      <c r="Q68" s="998">
        <f t="shared" si="0"/>
        <v>46136</v>
      </c>
      <c r="R68" s="998">
        <v>46133</v>
      </c>
      <c r="S68" s="998">
        <v>46156</v>
      </c>
      <c r="T68" s="1009"/>
      <c r="U68" s="886" t="s">
        <v>26</v>
      </c>
      <c r="V68" s="1011">
        <v>53180</v>
      </c>
      <c r="W68" s="888">
        <v>1</v>
      </c>
      <c r="X68" s="1014" t="s">
        <v>1366</v>
      </c>
      <c r="Y68" s="973">
        <v>1</v>
      </c>
      <c r="Z68" s="974" t="s">
        <v>213</v>
      </c>
    </row>
    <row r="69" spans="1:26" s="990" customFormat="1" ht="30" hidden="1" customHeight="1">
      <c r="A69" s="999">
        <f t="shared" si="11"/>
        <v>64</v>
      </c>
      <c r="B69" s="880" t="s">
        <v>1405</v>
      </c>
      <c r="C69" s="1006" t="s">
        <v>1175</v>
      </c>
      <c r="D69" s="1007" t="s">
        <v>1171</v>
      </c>
      <c r="E69" s="1008" t="s">
        <v>1168</v>
      </c>
      <c r="F69" s="984" t="s">
        <v>993</v>
      </c>
      <c r="G69" s="1008" t="s">
        <v>1176</v>
      </c>
      <c r="H69" s="989" t="s">
        <v>1285</v>
      </c>
      <c r="I69" s="989">
        <v>16</v>
      </c>
      <c r="J69" s="989"/>
      <c r="K69" s="998">
        <v>46146</v>
      </c>
      <c r="L69" s="998"/>
      <c r="M69" s="989" t="s">
        <v>127</v>
      </c>
      <c r="N69" s="999"/>
      <c r="O69" s="989"/>
      <c r="P69" s="985" t="s">
        <v>1365</v>
      </c>
      <c r="Q69" s="998">
        <f t="shared" si="0"/>
        <v>46152</v>
      </c>
      <c r="R69" s="998">
        <v>46149</v>
      </c>
      <c r="S69" s="998">
        <v>46197</v>
      </c>
      <c r="T69" s="1009"/>
      <c r="U69" s="886" t="s">
        <v>26</v>
      </c>
      <c r="V69" s="1011">
        <v>16000</v>
      </c>
      <c r="W69" s="888">
        <v>1</v>
      </c>
      <c r="X69" s="1014" t="s">
        <v>1366</v>
      </c>
      <c r="Y69" s="973">
        <v>1</v>
      </c>
      <c r="Z69" s="974" t="s">
        <v>213</v>
      </c>
    </row>
    <row r="70" spans="1:26" s="990" customFormat="1" ht="30" hidden="1" customHeight="1">
      <c r="A70" s="999">
        <f t="shared" si="11"/>
        <v>65</v>
      </c>
      <c r="B70" s="880" t="s">
        <v>1405</v>
      </c>
      <c r="C70" s="1006" t="s">
        <v>1177</v>
      </c>
      <c r="D70" s="1007" t="s">
        <v>988</v>
      </c>
      <c r="E70" s="1008" t="s">
        <v>1168</v>
      </c>
      <c r="F70" s="984" t="s">
        <v>993</v>
      </c>
      <c r="G70" s="1008" t="s">
        <v>1178</v>
      </c>
      <c r="H70" s="989" t="s">
        <v>1285</v>
      </c>
      <c r="I70" s="989">
        <v>1</v>
      </c>
      <c r="J70" s="989"/>
      <c r="K70" s="998">
        <v>46162</v>
      </c>
      <c r="L70" s="998"/>
      <c r="M70" s="989" t="s">
        <v>127</v>
      </c>
      <c r="N70" s="999"/>
      <c r="O70" s="989"/>
      <c r="P70" s="985" t="s">
        <v>1365</v>
      </c>
      <c r="Q70" s="998">
        <f t="shared" ref="Q70:Q113" si="12">R70+3</f>
        <v>46169</v>
      </c>
      <c r="R70" s="998">
        <v>46166</v>
      </c>
      <c r="S70" s="998">
        <v>46197</v>
      </c>
      <c r="T70" s="1009"/>
      <c r="U70" s="886" t="s">
        <v>26</v>
      </c>
      <c r="V70" s="1011">
        <v>7500</v>
      </c>
      <c r="W70" s="888">
        <v>1</v>
      </c>
      <c r="X70" s="1014" t="s">
        <v>1366</v>
      </c>
      <c r="Y70" s="973">
        <v>1</v>
      </c>
      <c r="Z70" s="974" t="s">
        <v>213</v>
      </c>
    </row>
    <row r="71" spans="1:26" s="990" customFormat="1" ht="30" hidden="1" customHeight="1">
      <c r="A71" s="999">
        <f t="shared" si="11"/>
        <v>66</v>
      </c>
      <c r="B71" s="880" t="s">
        <v>1405</v>
      </c>
      <c r="C71" s="1006" t="s">
        <v>1179</v>
      </c>
      <c r="D71" s="1007" t="s">
        <v>987</v>
      </c>
      <c r="E71" s="1008" t="s">
        <v>1168</v>
      </c>
      <c r="F71" s="984" t="s">
        <v>993</v>
      </c>
      <c r="G71" s="1008" t="s">
        <v>1180</v>
      </c>
      <c r="H71" s="989" t="s">
        <v>1285</v>
      </c>
      <c r="I71" s="989">
        <v>1</v>
      </c>
      <c r="J71" s="989"/>
      <c r="K71" s="998">
        <v>46182</v>
      </c>
      <c r="L71" s="998"/>
      <c r="M71" s="989" t="s">
        <v>127</v>
      </c>
      <c r="N71" s="999"/>
      <c r="O71" s="989"/>
      <c r="P71" s="985" t="s">
        <v>1365</v>
      </c>
      <c r="Q71" s="998">
        <f t="shared" si="12"/>
        <v>46189</v>
      </c>
      <c r="R71" s="998">
        <v>46186</v>
      </c>
      <c r="S71" s="998">
        <v>46197</v>
      </c>
      <c r="T71" s="1009"/>
      <c r="U71" s="886" t="s">
        <v>26</v>
      </c>
      <c r="V71" s="1011">
        <v>9500</v>
      </c>
      <c r="W71" s="888">
        <v>1</v>
      </c>
      <c r="X71" s="1014" t="s">
        <v>1366</v>
      </c>
      <c r="Y71" s="973">
        <v>1</v>
      </c>
      <c r="Z71" s="974" t="s">
        <v>213</v>
      </c>
    </row>
    <row r="72" spans="1:26" s="990" customFormat="1" ht="30" hidden="1" customHeight="1">
      <c r="A72" s="999">
        <f t="shared" si="11"/>
        <v>67</v>
      </c>
      <c r="B72" s="880" t="s">
        <v>1405</v>
      </c>
      <c r="C72" s="1006" t="s">
        <v>1181</v>
      </c>
      <c r="D72" s="1007" t="s">
        <v>1182</v>
      </c>
      <c r="E72" s="1008" t="s">
        <v>1168</v>
      </c>
      <c r="F72" s="984" t="s">
        <v>993</v>
      </c>
      <c r="G72" s="1008"/>
      <c r="H72" s="989">
        <v>0</v>
      </c>
      <c r="I72" s="989">
        <v>0</v>
      </c>
      <c r="J72" s="989"/>
      <c r="K72" s="998">
        <v>46182</v>
      </c>
      <c r="L72" s="998"/>
      <c r="M72" s="989" t="s">
        <v>127</v>
      </c>
      <c r="N72" s="999"/>
      <c r="O72" s="989"/>
      <c r="P72" s="985" t="s">
        <v>1365</v>
      </c>
      <c r="Q72" s="998">
        <f t="shared" si="12"/>
        <v>46189</v>
      </c>
      <c r="R72" s="998">
        <v>46186</v>
      </c>
      <c r="S72" s="998">
        <v>46214</v>
      </c>
      <c r="T72" s="1009"/>
      <c r="U72" s="886" t="s">
        <v>26</v>
      </c>
      <c r="V72" s="1011">
        <v>0</v>
      </c>
      <c r="W72" s="888">
        <v>1</v>
      </c>
      <c r="X72" s="1014" t="s">
        <v>1366</v>
      </c>
      <c r="Y72" s="973">
        <v>1</v>
      </c>
      <c r="Z72" s="974" t="s">
        <v>213</v>
      </c>
    </row>
    <row r="73" spans="1:26" s="990" customFormat="1" ht="30" hidden="1" customHeight="1">
      <c r="A73" s="999">
        <f t="shared" si="11"/>
        <v>68</v>
      </c>
      <c r="B73" s="880" t="s">
        <v>1405</v>
      </c>
      <c r="C73" s="1006" t="s">
        <v>1183</v>
      </c>
      <c r="D73" s="1007" t="s">
        <v>1184</v>
      </c>
      <c r="E73" s="1008" t="s">
        <v>1168</v>
      </c>
      <c r="F73" s="984" t="s">
        <v>993</v>
      </c>
      <c r="G73" s="1008" t="s">
        <v>1185</v>
      </c>
      <c r="H73" s="989" t="s">
        <v>1292</v>
      </c>
      <c r="I73" s="989">
        <v>1</v>
      </c>
      <c r="J73" s="989"/>
      <c r="K73" s="998">
        <v>46198</v>
      </c>
      <c r="L73" s="998"/>
      <c r="M73" s="989" t="s">
        <v>127</v>
      </c>
      <c r="N73" s="999"/>
      <c r="O73" s="989"/>
      <c r="P73" s="985" t="s">
        <v>1365</v>
      </c>
      <c r="Q73" s="998">
        <f t="shared" si="12"/>
        <v>46205</v>
      </c>
      <c r="R73" s="998">
        <v>46202</v>
      </c>
      <c r="S73" s="998">
        <v>46214</v>
      </c>
      <c r="T73" s="1009"/>
      <c r="U73" s="886" t="s">
        <v>26</v>
      </c>
      <c r="V73" s="1011">
        <v>110000</v>
      </c>
      <c r="W73" s="1012">
        <v>1</v>
      </c>
      <c r="X73" s="1014" t="s">
        <v>1366</v>
      </c>
      <c r="Y73" s="973">
        <v>1</v>
      </c>
      <c r="Z73" s="974" t="s">
        <v>213</v>
      </c>
    </row>
    <row r="74" spans="1:26" s="990" customFormat="1" ht="30" hidden="1" customHeight="1">
      <c r="A74" s="999">
        <f t="shared" si="11"/>
        <v>69</v>
      </c>
      <c r="B74" s="880" t="s">
        <v>1405</v>
      </c>
      <c r="C74" s="1006" t="s">
        <v>1186</v>
      </c>
      <c r="D74" s="1007" t="s">
        <v>1187</v>
      </c>
      <c r="E74" s="1008" t="s">
        <v>1168</v>
      </c>
      <c r="F74" s="984" t="s">
        <v>993</v>
      </c>
      <c r="G74" s="1008" t="s">
        <v>1188</v>
      </c>
      <c r="H74" s="989" t="s">
        <v>905</v>
      </c>
      <c r="I74" s="989">
        <v>550</v>
      </c>
      <c r="J74" s="989">
        <f>I74</f>
        <v>550</v>
      </c>
      <c r="K74" s="998">
        <v>46130</v>
      </c>
      <c r="L74" s="998"/>
      <c r="M74" s="989" t="s">
        <v>127</v>
      </c>
      <c r="N74" s="999"/>
      <c r="O74" s="989"/>
      <c r="P74" s="985" t="s">
        <v>1365</v>
      </c>
      <c r="Q74" s="998">
        <f t="shared" si="12"/>
        <v>46136</v>
      </c>
      <c r="R74" s="998">
        <v>46133</v>
      </c>
      <c r="S74" s="998">
        <v>46156</v>
      </c>
      <c r="T74" s="1009"/>
      <c r="U74" s="886" t="s">
        <v>26</v>
      </c>
      <c r="V74" s="1011">
        <v>48750</v>
      </c>
      <c r="W74" s="1012">
        <v>1</v>
      </c>
      <c r="X74" s="1014" t="s">
        <v>1366</v>
      </c>
      <c r="Y74" s="973">
        <v>1</v>
      </c>
      <c r="Z74" s="974" t="s">
        <v>213</v>
      </c>
    </row>
    <row r="75" spans="1:26" s="990" customFormat="1" ht="30" hidden="1" customHeight="1">
      <c r="A75" s="999">
        <f t="shared" si="11"/>
        <v>70</v>
      </c>
      <c r="B75" s="880" t="s">
        <v>1405</v>
      </c>
      <c r="C75" s="1006" t="s">
        <v>1189</v>
      </c>
      <c r="D75" s="1007" t="s">
        <v>1190</v>
      </c>
      <c r="E75" s="1008" t="s">
        <v>1168</v>
      </c>
      <c r="F75" s="984" t="s">
        <v>993</v>
      </c>
      <c r="G75" s="1008" t="s">
        <v>1191</v>
      </c>
      <c r="H75" s="989" t="s">
        <v>1285</v>
      </c>
      <c r="I75" s="989">
        <v>11</v>
      </c>
      <c r="J75" s="989"/>
      <c r="K75" s="998">
        <v>46130</v>
      </c>
      <c r="L75" s="998"/>
      <c r="M75" s="989" t="s">
        <v>127</v>
      </c>
      <c r="N75" s="999"/>
      <c r="O75" s="989"/>
      <c r="P75" s="985" t="s">
        <v>1365</v>
      </c>
      <c r="Q75" s="998">
        <f t="shared" si="12"/>
        <v>46136</v>
      </c>
      <c r="R75" s="998">
        <v>46133</v>
      </c>
      <c r="S75" s="998">
        <v>46214</v>
      </c>
      <c r="T75" s="1009"/>
      <c r="U75" s="886" t="s">
        <v>26</v>
      </c>
      <c r="V75" s="1011">
        <v>110000</v>
      </c>
      <c r="W75" s="1012">
        <v>1</v>
      </c>
      <c r="X75" s="1014" t="s">
        <v>1366</v>
      </c>
      <c r="Y75" s="973">
        <v>1</v>
      </c>
      <c r="Z75" s="974" t="s">
        <v>213</v>
      </c>
    </row>
    <row r="76" spans="1:26" s="990" customFormat="1" ht="30" hidden="1" customHeight="1">
      <c r="A76" s="999">
        <f t="shared" si="11"/>
        <v>71</v>
      </c>
      <c r="B76" s="880" t="s">
        <v>1405</v>
      </c>
      <c r="C76" s="1006" t="s">
        <v>1192</v>
      </c>
      <c r="D76" s="1007" t="s">
        <v>1193</v>
      </c>
      <c r="E76" s="1008" t="s">
        <v>1168</v>
      </c>
      <c r="F76" s="984" t="s">
        <v>993</v>
      </c>
      <c r="G76" s="1008" t="s">
        <v>1194</v>
      </c>
      <c r="H76" s="989" t="s">
        <v>1285</v>
      </c>
      <c r="I76" s="989">
        <v>8</v>
      </c>
      <c r="J76" s="989">
        <f>I76</f>
        <v>8</v>
      </c>
      <c r="K76" s="998">
        <v>46146</v>
      </c>
      <c r="L76" s="998"/>
      <c r="M76" s="989" t="s">
        <v>127</v>
      </c>
      <c r="N76" s="999"/>
      <c r="O76" s="989"/>
      <c r="P76" s="985" t="s">
        <v>1365</v>
      </c>
      <c r="Q76" s="998">
        <f t="shared" si="12"/>
        <v>46152</v>
      </c>
      <c r="R76" s="998">
        <v>46149</v>
      </c>
      <c r="S76" s="998">
        <v>46182</v>
      </c>
      <c r="T76" s="1009"/>
      <c r="U76" s="886" t="s">
        <v>26</v>
      </c>
      <c r="V76" s="1011">
        <v>10400</v>
      </c>
      <c r="W76" s="1012">
        <v>1</v>
      </c>
      <c r="X76" s="1014" t="s">
        <v>1366</v>
      </c>
      <c r="Y76" s="973">
        <v>1</v>
      </c>
      <c r="Z76" s="974" t="s">
        <v>213</v>
      </c>
    </row>
    <row r="77" spans="1:26" s="990" customFormat="1" ht="30" hidden="1" customHeight="1">
      <c r="A77" s="999">
        <f t="shared" si="11"/>
        <v>72</v>
      </c>
      <c r="B77" s="880" t="s">
        <v>1405</v>
      </c>
      <c r="C77" s="1006" t="s">
        <v>1195</v>
      </c>
      <c r="D77" s="1007" t="s">
        <v>1167</v>
      </c>
      <c r="E77" s="1008" t="s">
        <v>1168</v>
      </c>
      <c r="F77" s="984" t="s">
        <v>993</v>
      </c>
      <c r="G77" s="1008" t="s">
        <v>906</v>
      </c>
      <c r="H77" s="989" t="s">
        <v>905</v>
      </c>
      <c r="I77" s="989">
        <v>15</v>
      </c>
      <c r="J77" s="989">
        <f>I77</f>
        <v>15</v>
      </c>
      <c r="K77" s="998">
        <v>46130</v>
      </c>
      <c r="L77" s="998"/>
      <c r="M77" s="989" t="s">
        <v>127</v>
      </c>
      <c r="N77" s="999"/>
      <c r="O77" s="989"/>
      <c r="P77" s="985" t="s">
        <v>1365</v>
      </c>
      <c r="Q77" s="998">
        <f t="shared" si="12"/>
        <v>46136</v>
      </c>
      <c r="R77" s="998">
        <v>46133</v>
      </c>
      <c r="S77" s="998">
        <v>46156</v>
      </c>
      <c r="T77" s="1009"/>
      <c r="U77" s="886" t="s">
        <v>26</v>
      </c>
      <c r="V77" s="1011">
        <v>6000</v>
      </c>
      <c r="W77" s="1012">
        <v>1</v>
      </c>
      <c r="X77" s="1014" t="s">
        <v>1366</v>
      </c>
      <c r="Y77" s="973">
        <v>1</v>
      </c>
      <c r="Z77" s="974" t="s">
        <v>213</v>
      </c>
    </row>
    <row r="78" spans="1:26" s="990" customFormat="1" ht="30" hidden="1" customHeight="1">
      <c r="A78" s="999">
        <f t="shared" si="11"/>
        <v>73</v>
      </c>
      <c r="B78" s="880" t="s">
        <v>1405</v>
      </c>
      <c r="C78" s="1006" t="s">
        <v>1196</v>
      </c>
      <c r="D78" s="1007" t="s">
        <v>1197</v>
      </c>
      <c r="E78" s="1008" t="s">
        <v>1168</v>
      </c>
      <c r="F78" s="984" t="s">
        <v>993</v>
      </c>
      <c r="G78" s="1008" t="s">
        <v>907</v>
      </c>
      <c r="H78" s="989" t="s">
        <v>905</v>
      </c>
      <c r="I78" s="989">
        <v>1083</v>
      </c>
      <c r="J78" s="989"/>
      <c r="K78" s="998">
        <v>46130</v>
      </c>
      <c r="L78" s="998"/>
      <c r="M78" s="989"/>
      <c r="N78" s="999"/>
      <c r="O78" s="989"/>
      <c r="P78" s="985" t="s">
        <v>1365</v>
      </c>
      <c r="Q78" s="998">
        <f t="shared" si="12"/>
        <v>46136</v>
      </c>
      <c r="R78" s="998">
        <v>46133</v>
      </c>
      <c r="S78" s="998">
        <v>46212</v>
      </c>
      <c r="T78" s="1009"/>
      <c r="U78" s="886" t="s">
        <v>26</v>
      </c>
      <c r="V78" s="1011">
        <v>232750</v>
      </c>
      <c r="W78" s="888">
        <v>1</v>
      </c>
      <c r="X78" s="1014" t="s">
        <v>1366</v>
      </c>
      <c r="Y78" s="973">
        <v>1</v>
      </c>
      <c r="Z78" s="974" t="s">
        <v>213</v>
      </c>
    </row>
    <row r="79" spans="1:26" s="990" customFormat="1" ht="30" hidden="1" customHeight="1">
      <c r="A79" s="999">
        <f t="shared" si="11"/>
        <v>74</v>
      </c>
      <c r="B79" s="880" t="s">
        <v>1405</v>
      </c>
      <c r="C79" s="1006" t="s">
        <v>1198</v>
      </c>
      <c r="D79" s="1007" t="s">
        <v>1199</v>
      </c>
      <c r="E79" s="1008" t="s">
        <v>1168</v>
      </c>
      <c r="F79" s="984" t="s">
        <v>993</v>
      </c>
      <c r="G79" s="1008" t="s">
        <v>908</v>
      </c>
      <c r="H79" s="989" t="s">
        <v>1285</v>
      </c>
      <c r="I79" s="989">
        <v>195</v>
      </c>
      <c r="J79" s="989"/>
      <c r="K79" s="998">
        <v>46130</v>
      </c>
      <c r="L79" s="998"/>
      <c r="M79" s="989"/>
      <c r="N79" s="999"/>
      <c r="O79" s="989"/>
      <c r="P79" s="985"/>
      <c r="Q79" s="998">
        <f t="shared" si="12"/>
        <v>46136</v>
      </c>
      <c r="R79" s="998">
        <v>46133</v>
      </c>
      <c r="S79" s="998"/>
      <c r="T79" s="1009"/>
      <c r="U79" s="1010"/>
      <c r="V79" s="1011">
        <v>12810</v>
      </c>
      <c r="W79" s="1012"/>
      <c r="X79" s="1014" t="s">
        <v>598</v>
      </c>
      <c r="Y79" s="973"/>
      <c r="Z79" s="974" t="s">
        <v>213</v>
      </c>
    </row>
    <row r="80" spans="1:26" s="990" customFormat="1" ht="30" hidden="1" customHeight="1">
      <c r="A80" s="999">
        <f t="shared" si="11"/>
        <v>75</v>
      </c>
      <c r="B80" s="880" t="s">
        <v>1405</v>
      </c>
      <c r="C80" s="1006" t="s">
        <v>1200</v>
      </c>
      <c r="D80" s="1007" t="s">
        <v>1201</v>
      </c>
      <c r="E80" s="1008" t="s">
        <v>1168</v>
      </c>
      <c r="F80" s="984" t="s">
        <v>993</v>
      </c>
      <c r="G80" s="1008" t="s">
        <v>909</v>
      </c>
      <c r="H80" s="989" t="s">
        <v>1285</v>
      </c>
      <c r="I80" s="989">
        <v>6</v>
      </c>
      <c r="J80" s="989">
        <f>I80</f>
        <v>6</v>
      </c>
      <c r="K80" s="998">
        <v>46146</v>
      </c>
      <c r="L80" s="998"/>
      <c r="M80" s="989" t="s">
        <v>127</v>
      </c>
      <c r="N80" s="999"/>
      <c r="O80" s="989"/>
      <c r="P80" s="985" t="s">
        <v>1365</v>
      </c>
      <c r="Q80" s="998">
        <f t="shared" si="12"/>
        <v>46152</v>
      </c>
      <c r="R80" s="998">
        <v>46149</v>
      </c>
      <c r="S80" s="998">
        <v>46182</v>
      </c>
      <c r="T80" s="1009"/>
      <c r="U80" s="886" t="s">
        <v>26</v>
      </c>
      <c r="V80" s="1011">
        <v>18000</v>
      </c>
      <c r="W80" s="1012">
        <v>1</v>
      </c>
      <c r="X80" s="1014" t="s">
        <v>1366</v>
      </c>
      <c r="Y80" s="973">
        <v>1</v>
      </c>
      <c r="Z80" s="974" t="s">
        <v>213</v>
      </c>
    </row>
    <row r="81" spans="1:26" s="990" customFormat="1" ht="30" hidden="1" customHeight="1">
      <c r="A81" s="999">
        <f t="shared" si="11"/>
        <v>76</v>
      </c>
      <c r="B81" s="880" t="s">
        <v>1405</v>
      </c>
      <c r="C81" s="1006" t="s">
        <v>1202</v>
      </c>
      <c r="D81" s="1007" t="s">
        <v>1203</v>
      </c>
      <c r="E81" s="1008" t="s">
        <v>1168</v>
      </c>
      <c r="F81" s="984" t="s">
        <v>993</v>
      </c>
      <c r="G81" s="1008" t="s">
        <v>910</v>
      </c>
      <c r="H81" s="989" t="s">
        <v>1285</v>
      </c>
      <c r="I81" s="989">
        <v>17</v>
      </c>
      <c r="J81" s="989"/>
      <c r="K81" s="998">
        <v>46146</v>
      </c>
      <c r="L81" s="998"/>
      <c r="M81" s="989"/>
      <c r="N81" s="999"/>
      <c r="O81" s="989"/>
      <c r="P81" s="985" t="s">
        <v>1365</v>
      </c>
      <c r="Q81" s="998">
        <f t="shared" si="12"/>
        <v>46152</v>
      </c>
      <c r="R81" s="998">
        <v>46149</v>
      </c>
      <c r="S81" s="998">
        <v>46212</v>
      </c>
      <c r="T81" s="1009"/>
      <c r="U81" s="886" t="s">
        <v>26</v>
      </c>
      <c r="V81" s="1011">
        <v>23800</v>
      </c>
      <c r="W81" s="888">
        <v>1</v>
      </c>
      <c r="X81" s="1014" t="s">
        <v>1366</v>
      </c>
      <c r="Y81" s="973">
        <v>1</v>
      </c>
      <c r="Z81" s="974" t="s">
        <v>213</v>
      </c>
    </row>
    <row r="82" spans="1:26" s="990" customFormat="1" ht="30" hidden="1" customHeight="1">
      <c r="A82" s="999">
        <f t="shared" si="11"/>
        <v>77</v>
      </c>
      <c r="B82" s="880" t="s">
        <v>1405</v>
      </c>
      <c r="C82" s="1006" t="s">
        <v>1204</v>
      </c>
      <c r="D82" s="1007" t="s">
        <v>1205</v>
      </c>
      <c r="E82" s="1008" t="s">
        <v>1168</v>
      </c>
      <c r="F82" s="984" t="s">
        <v>993</v>
      </c>
      <c r="G82" s="1008" t="s">
        <v>911</v>
      </c>
      <c r="H82" s="989" t="s">
        <v>1285</v>
      </c>
      <c r="I82" s="989">
        <v>1</v>
      </c>
      <c r="J82" s="989"/>
      <c r="K82" s="998">
        <v>46146</v>
      </c>
      <c r="L82" s="998"/>
      <c r="M82" s="989"/>
      <c r="N82" s="999"/>
      <c r="O82" s="989"/>
      <c r="P82" s="985" t="s">
        <v>1365</v>
      </c>
      <c r="Q82" s="998">
        <f t="shared" si="12"/>
        <v>46152</v>
      </c>
      <c r="R82" s="998">
        <v>46149</v>
      </c>
      <c r="S82" s="998">
        <v>46212</v>
      </c>
      <c r="T82" s="1009"/>
      <c r="U82" s="886" t="s">
        <v>26</v>
      </c>
      <c r="V82" s="1011">
        <v>5500</v>
      </c>
      <c r="W82" s="888">
        <v>1</v>
      </c>
      <c r="X82" s="1014" t="s">
        <v>1366</v>
      </c>
      <c r="Y82" s="973">
        <v>1</v>
      </c>
      <c r="Z82" s="974" t="s">
        <v>213</v>
      </c>
    </row>
    <row r="83" spans="1:26" s="990" customFormat="1" ht="30" hidden="1" customHeight="1">
      <c r="A83" s="999">
        <f t="shared" si="11"/>
        <v>78</v>
      </c>
      <c r="B83" s="880" t="s">
        <v>1405</v>
      </c>
      <c r="C83" s="1006" t="s">
        <v>1206</v>
      </c>
      <c r="D83" s="1007" t="s">
        <v>1207</v>
      </c>
      <c r="E83" s="1008" t="s">
        <v>1168</v>
      </c>
      <c r="F83" s="984" t="s">
        <v>993</v>
      </c>
      <c r="G83" s="1008" t="s">
        <v>912</v>
      </c>
      <c r="H83" s="989" t="s">
        <v>1287</v>
      </c>
      <c r="I83" s="989">
        <v>1</v>
      </c>
      <c r="J83" s="989"/>
      <c r="K83" s="998">
        <v>46146</v>
      </c>
      <c r="L83" s="998"/>
      <c r="M83" s="989"/>
      <c r="N83" s="999"/>
      <c r="O83" s="989"/>
      <c r="P83" s="985" t="s">
        <v>1365</v>
      </c>
      <c r="Q83" s="998">
        <f t="shared" si="12"/>
        <v>46152</v>
      </c>
      <c r="R83" s="998">
        <v>46149</v>
      </c>
      <c r="S83" s="998">
        <v>46212</v>
      </c>
      <c r="T83" s="1009"/>
      <c r="U83" s="886" t="s">
        <v>26</v>
      </c>
      <c r="V83" s="1011">
        <v>3000</v>
      </c>
      <c r="W83" s="888">
        <v>1</v>
      </c>
      <c r="X83" s="1014" t="s">
        <v>1366</v>
      </c>
      <c r="Y83" s="973">
        <v>1</v>
      </c>
      <c r="Z83" s="974" t="s">
        <v>213</v>
      </c>
    </row>
    <row r="84" spans="1:26" s="990" customFormat="1" ht="30" hidden="1" customHeight="1">
      <c r="A84" s="999">
        <f t="shared" si="11"/>
        <v>79</v>
      </c>
      <c r="B84" s="880" t="s">
        <v>1405</v>
      </c>
      <c r="C84" s="1006" t="s">
        <v>1208</v>
      </c>
      <c r="D84" s="1007" t="s">
        <v>1209</v>
      </c>
      <c r="E84" s="1008" t="s">
        <v>1168</v>
      </c>
      <c r="F84" s="984" t="s">
        <v>993</v>
      </c>
      <c r="G84" s="1008" t="s">
        <v>1210</v>
      </c>
      <c r="H84" s="989" t="s">
        <v>1285</v>
      </c>
      <c r="I84" s="989">
        <v>1</v>
      </c>
      <c r="J84" s="989"/>
      <c r="K84" s="998">
        <v>46146</v>
      </c>
      <c r="L84" s="998"/>
      <c r="M84" s="989"/>
      <c r="N84" s="999"/>
      <c r="O84" s="989"/>
      <c r="P84" s="985" t="s">
        <v>1365</v>
      </c>
      <c r="Q84" s="998">
        <f t="shared" si="12"/>
        <v>46152</v>
      </c>
      <c r="R84" s="998">
        <v>46149</v>
      </c>
      <c r="S84" s="998">
        <v>46212</v>
      </c>
      <c r="T84" s="1009"/>
      <c r="U84" s="886" t="s">
        <v>26</v>
      </c>
      <c r="V84" s="1011">
        <v>1000</v>
      </c>
      <c r="W84" s="888">
        <v>1</v>
      </c>
      <c r="X84" s="1014" t="s">
        <v>1366</v>
      </c>
      <c r="Y84" s="973">
        <v>1</v>
      </c>
      <c r="Z84" s="974" t="s">
        <v>213</v>
      </c>
    </row>
    <row r="85" spans="1:26" s="990" customFormat="1" ht="30" hidden="1" customHeight="1">
      <c r="A85" s="999">
        <f t="shared" ref="A85:A113" si="13">A84+1</f>
        <v>80</v>
      </c>
      <c r="B85" s="880" t="s">
        <v>1405</v>
      </c>
      <c r="C85" s="1006" t="s">
        <v>1211</v>
      </c>
      <c r="D85" s="1007" t="s">
        <v>1167</v>
      </c>
      <c r="E85" s="1008" t="s">
        <v>1168</v>
      </c>
      <c r="F85" s="984" t="s">
        <v>993</v>
      </c>
      <c r="G85" s="1008" t="s">
        <v>1212</v>
      </c>
      <c r="H85" s="989" t="s">
        <v>905</v>
      </c>
      <c r="I85" s="989">
        <v>40</v>
      </c>
      <c r="J85" s="989"/>
      <c r="K85" s="998">
        <v>46146</v>
      </c>
      <c r="L85" s="998"/>
      <c r="M85" s="989" t="s">
        <v>127</v>
      </c>
      <c r="N85" s="999"/>
      <c r="O85" s="989"/>
      <c r="P85" s="985" t="s">
        <v>1365</v>
      </c>
      <c r="Q85" s="998">
        <f t="shared" si="12"/>
        <v>46152</v>
      </c>
      <c r="R85" s="998">
        <v>46149</v>
      </c>
      <c r="S85" s="998">
        <v>46156</v>
      </c>
      <c r="T85" s="1009"/>
      <c r="U85" s="886" t="s">
        <v>26</v>
      </c>
      <c r="V85" s="1011">
        <v>8000</v>
      </c>
      <c r="W85" s="888">
        <v>1</v>
      </c>
      <c r="X85" s="1014" t="s">
        <v>1366</v>
      </c>
      <c r="Y85" s="973">
        <v>1</v>
      </c>
      <c r="Z85" s="974" t="s">
        <v>213</v>
      </c>
    </row>
    <row r="86" spans="1:26" s="990" customFormat="1" ht="30" hidden="1" customHeight="1">
      <c r="A86" s="999">
        <f t="shared" si="13"/>
        <v>81</v>
      </c>
      <c r="B86" s="880" t="s">
        <v>1405</v>
      </c>
      <c r="C86" s="1006" t="s">
        <v>1213</v>
      </c>
      <c r="D86" s="1007" t="s">
        <v>1214</v>
      </c>
      <c r="E86" s="1008" t="s">
        <v>1168</v>
      </c>
      <c r="F86" s="984" t="s">
        <v>993</v>
      </c>
      <c r="G86" s="1008" t="s">
        <v>994</v>
      </c>
      <c r="H86" s="989" t="s">
        <v>905</v>
      </c>
      <c r="I86" s="989">
        <v>79</v>
      </c>
      <c r="J86" s="989"/>
      <c r="K86" s="998">
        <v>46146</v>
      </c>
      <c r="L86" s="998"/>
      <c r="M86" s="989"/>
      <c r="N86" s="999"/>
      <c r="O86" s="989"/>
      <c r="P86" s="985" t="s">
        <v>1365</v>
      </c>
      <c r="Q86" s="998">
        <f t="shared" si="12"/>
        <v>46152</v>
      </c>
      <c r="R86" s="998">
        <v>46149</v>
      </c>
      <c r="S86" s="998">
        <v>46212</v>
      </c>
      <c r="T86" s="1009"/>
      <c r="U86" s="886" t="s">
        <v>26</v>
      </c>
      <c r="V86" s="1011">
        <v>11620</v>
      </c>
      <c r="W86" s="888">
        <v>1</v>
      </c>
      <c r="X86" s="1014" t="s">
        <v>1366</v>
      </c>
      <c r="Y86" s="973">
        <v>1</v>
      </c>
      <c r="Z86" s="974" t="s">
        <v>213</v>
      </c>
    </row>
    <row r="87" spans="1:26" s="990" customFormat="1" ht="30" hidden="1" customHeight="1">
      <c r="A87" s="999">
        <f t="shared" si="13"/>
        <v>82</v>
      </c>
      <c r="B87" s="880" t="s">
        <v>1405</v>
      </c>
      <c r="C87" s="1006" t="s">
        <v>1215</v>
      </c>
      <c r="D87" s="1007" t="s">
        <v>1216</v>
      </c>
      <c r="E87" s="1008" t="s">
        <v>1168</v>
      </c>
      <c r="F87" s="984" t="s">
        <v>993</v>
      </c>
      <c r="G87" s="1008" t="s">
        <v>995</v>
      </c>
      <c r="H87" s="989" t="s">
        <v>1285</v>
      </c>
      <c r="I87" s="989">
        <v>6</v>
      </c>
      <c r="J87" s="989"/>
      <c r="K87" s="998">
        <v>46162</v>
      </c>
      <c r="L87" s="998"/>
      <c r="M87" s="989"/>
      <c r="N87" s="999"/>
      <c r="O87" s="989"/>
      <c r="P87" s="985" t="s">
        <v>1365</v>
      </c>
      <c r="Q87" s="998">
        <f t="shared" si="12"/>
        <v>46169</v>
      </c>
      <c r="R87" s="998">
        <v>46166</v>
      </c>
      <c r="S87" s="998">
        <v>46212</v>
      </c>
      <c r="T87" s="1009"/>
      <c r="U87" s="886" t="s">
        <v>26</v>
      </c>
      <c r="V87" s="1011">
        <v>2560</v>
      </c>
      <c r="W87" s="888">
        <v>1</v>
      </c>
      <c r="X87" s="1014" t="s">
        <v>1366</v>
      </c>
      <c r="Y87" s="973">
        <v>1</v>
      </c>
      <c r="Z87" s="974" t="s">
        <v>213</v>
      </c>
    </row>
    <row r="88" spans="1:26" s="990" customFormat="1" ht="30" hidden="1" customHeight="1">
      <c r="A88" s="999">
        <f t="shared" si="13"/>
        <v>83</v>
      </c>
      <c r="B88" s="880" t="s">
        <v>1405</v>
      </c>
      <c r="C88" s="1006" t="s">
        <v>1217</v>
      </c>
      <c r="D88" s="1007" t="s">
        <v>1218</v>
      </c>
      <c r="E88" s="1008" t="s">
        <v>1168</v>
      </c>
      <c r="F88" s="984" t="s">
        <v>993</v>
      </c>
      <c r="G88" s="1008" t="s">
        <v>1219</v>
      </c>
      <c r="H88" s="989" t="s">
        <v>1285</v>
      </c>
      <c r="I88" s="989">
        <v>14</v>
      </c>
      <c r="J88" s="989"/>
      <c r="K88" s="998">
        <v>46162</v>
      </c>
      <c r="L88" s="998"/>
      <c r="M88" s="989" t="s">
        <v>127</v>
      </c>
      <c r="N88" s="999"/>
      <c r="O88" s="989"/>
      <c r="P88" s="985" t="s">
        <v>1365</v>
      </c>
      <c r="Q88" s="998">
        <f t="shared" si="12"/>
        <v>46169</v>
      </c>
      <c r="R88" s="998">
        <v>46166</v>
      </c>
      <c r="S88" s="998">
        <v>46212</v>
      </c>
      <c r="T88" s="1009"/>
      <c r="U88" s="886" t="s">
        <v>26</v>
      </c>
      <c r="V88" s="1011">
        <v>28400</v>
      </c>
      <c r="W88" s="888">
        <v>1</v>
      </c>
      <c r="X88" s="1014" t="s">
        <v>1366</v>
      </c>
      <c r="Y88" s="973">
        <v>1</v>
      </c>
      <c r="Z88" s="974" t="s">
        <v>213</v>
      </c>
    </row>
    <row r="89" spans="1:26" s="990" customFormat="1" ht="30" hidden="1" customHeight="1">
      <c r="A89" s="999">
        <f t="shared" si="13"/>
        <v>84</v>
      </c>
      <c r="B89" s="880" t="s">
        <v>1405</v>
      </c>
      <c r="C89" s="1006" t="s">
        <v>1220</v>
      </c>
      <c r="D89" s="1007" t="s">
        <v>1221</v>
      </c>
      <c r="E89" s="1008" t="s">
        <v>1168</v>
      </c>
      <c r="F89" s="984" t="s">
        <v>993</v>
      </c>
      <c r="G89" s="1008" t="s">
        <v>1222</v>
      </c>
      <c r="H89" s="989" t="s">
        <v>905</v>
      </c>
      <c r="I89" s="989">
        <v>510</v>
      </c>
      <c r="J89" s="989">
        <f>I89</f>
        <v>510</v>
      </c>
      <c r="K89" s="998">
        <v>46146</v>
      </c>
      <c r="L89" s="998"/>
      <c r="M89" s="989" t="s">
        <v>127</v>
      </c>
      <c r="N89" s="999"/>
      <c r="O89" s="989"/>
      <c r="P89" s="985" t="s">
        <v>1365</v>
      </c>
      <c r="Q89" s="998">
        <f t="shared" si="12"/>
        <v>46156</v>
      </c>
      <c r="R89" s="998">
        <v>46153</v>
      </c>
      <c r="S89" s="998">
        <v>46156</v>
      </c>
      <c r="T89" s="1009"/>
      <c r="U89" s="886" t="s">
        <v>26</v>
      </c>
      <c r="V89" s="1011">
        <v>81420</v>
      </c>
      <c r="W89" s="1012">
        <v>1</v>
      </c>
      <c r="X89" s="1014" t="s">
        <v>1366</v>
      </c>
      <c r="Y89" s="973">
        <v>1</v>
      </c>
      <c r="Z89" s="974" t="s">
        <v>213</v>
      </c>
    </row>
    <row r="90" spans="1:26" s="990" customFormat="1" ht="30" hidden="1" customHeight="1">
      <c r="A90" s="999">
        <f t="shared" si="13"/>
        <v>85</v>
      </c>
      <c r="B90" s="880" t="s">
        <v>1405</v>
      </c>
      <c r="C90" s="1006" t="s">
        <v>1223</v>
      </c>
      <c r="D90" s="1007" t="s">
        <v>1224</v>
      </c>
      <c r="E90" s="1008" t="s">
        <v>1168</v>
      </c>
      <c r="F90" s="984" t="s">
        <v>993</v>
      </c>
      <c r="G90" s="1008" t="s">
        <v>1225</v>
      </c>
      <c r="H90" s="989" t="s">
        <v>1285</v>
      </c>
      <c r="I90" s="989">
        <v>2</v>
      </c>
      <c r="J90" s="989"/>
      <c r="K90" s="998">
        <v>46287</v>
      </c>
      <c r="L90" s="998"/>
      <c r="M90" s="989"/>
      <c r="N90" s="999"/>
      <c r="O90" s="989"/>
      <c r="P90" s="985" t="s">
        <v>1365</v>
      </c>
      <c r="Q90" s="998">
        <f t="shared" si="12"/>
        <v>46295</v>
      </c>
      <c r="R90" s="998">
        <v>46292</v>
      </c>
      <c r="S90" s="998">
        <v>46156</v>
      </c>
      <c r="T90" s="1009"/>
      <c r="U90" s="886" t="s">
        <v>26</v>
      </c>
      <c r="V90" s="1011">
        <v>1000</v>
      </c>
      <c r="W90" s="888">
        <v>1</v>
      </c>
      <c r="X90" s="1014" t="s">
        <v>1366</v>
      </c>
      <c r="Y90" s="973">
        <v>1</v>
      </c>
      <c r="Z90" s="974" t="s">
        <v>213</v>
      </c>
    </row>
    <row r="91" spans="1:26" s="990" customFormat="1" ht="30" hidden="1" customHeight="1">
      <c r="A91" s="999">
        <f t="shared" si="13"/>
        <v>86</v>
      </c>
      <c r="B91" s="880" t="s">
        <v>1405</v>
      </c>
      <c r="C91" s="1006" t="s">
        <v>1226</v>
      </c>
      <c r="D91" s="1007" t="s">
        <v>1227</v>
      </c>
      <c r="E91" s="1008" t="s">
        <v>1168</v>
      </c>
      <c r="F91" s="984" t="s">
        <v>993</v>
      </c>
      <c r="G91" s="1008" t="s">
        <v>1228</v>
      </c>
      <c r="H91" s="989" t="s">
        <v>1285</v>
      </c>
      <c r="I91" s="989">
        <v>22</v>
      </c>
      <c r="J91" s="989"/>
      <c r="K91" s="998">
        <v>46287</v>
      </c>
      <c r="L91" s="998"/>
      <c r="M91" s="989"/>
      <c r="N91" s="999"/>
      <c r="O91" s="989"/>
      <c r="P91" s="985" t="s">
        <v>1365</v>
      </c>
      <c r="Q91" s="998">
        <f t="shared" si="12"/>
        <v>46295</v>
      </c>
      <c r="R91" s="998">
        <v>46292</v>
      </c>
      <c r="S91" s="998">
        <v>46221</v>
      </c>
      <c r="T91" s="1009"/>
      <c r="U91" s="886" t="s">
        <v>26</v>
      </c>
      <c r="V91" s="1011">
        <v>8800</v>
      </c>
      <c r="W91" s="1012">
        <v>1</v>
      </c>
      <c r="X91" s="1014" t="s">
        <v>1366</v>
      </c>
      <c r="Y91" s="973">
        <v>1</v>
      </c>
      <c r="Z91" s="974" t="s">
        <v>213</v>
      </c>
    </row>
    <row r="92" spans="1:26" s="990" customFormat="1" ht="30" hidden="1" customHeight="1">
      <c r="A92" s="999">
        <f t="shared" si="13"/>
        <v>87</v>
      </c>
      <c r="B92" s="880" t="s">
        <v>1405</v>
      </c>
      <c r="C92" s="1006" t="s">
        <v>1229</v>
      </c>
      <c r="D92" s="1007" t="s">
        <v>1230</v>
      </c>
      <c r="E92" s="1008" t="s">
        <v>1168</v>
      </c>
      <c r="F92" s="984" t="s">
        <v>993</v>
      </c>
      <c r="G92" s="1008" t="s">
        <v>1231</v>
      </c>
      <c r="H92" s="989" t="s">
        <v>1285</v>
      </c>
      <c r="I92" s="989">
        <v>8</v>
      </c>
      <c r="J92" s="989"/>
      <c r="K92" s="998">
        <v>46287</v>
      </c>
      <c r="L92" s="998"/>
      <c r="M92" s="989" t="s">
        <v>127</v>
      </c>
      <c r="N92" s="999"/>
      <c r="O92" s="989"/>
      <c r="P92" s="985" t="s">
        <v>1365</v>
      </c>
      <c r="Q92" s="998">
        <f t="shared" si="12"/>
        <v>46295</v>
      </c>
      <c r="R92" s="998">
        <v>46292</v>
      </c>
      <c r="S92" s="998">
        <v>46182</v>
      </c>
      <c r="T92" s="1009"/>
      <c r="U92" s="886" t="s">
        <v>26</v>
      </c>
      <c r="V92" s="1011">
        <v>11600</v>
      </c>
      <c r="W92" s="1012">
        <v>1</v>
      </c>
      <c r="X92" s="1014" t="s">
        <v>1366</v>
      </c>
      <c r="Y92" s="973">
        <v>1</v>
      </c>
      <c r="Z92" s="974" t="s">
        <v>213</v>
      </c>
    </row>
    <row r="93" spans="1:26" s="990" customFormat="1" ht="30" hidden="1" customHeight="1">
      <c r="A93" s="999">
        <f t="shared" si="13"/>
        <v>88</v>
      </c>
      <c r="B93" s="880" t="s">
        <v>1405</v>
      </c>
      <c r="C93" s="1006" t="s">
        <v>1232</v>
      </c>
      <c r="D93" s="1007" t="s">
        <v>1233</v>
      </c>
      <c r="E93" s="1008" t="s">
        <v>1168</v>
      </c>
      <c r="F93" s="984" t="s">
        <v>993</v>
      </c>
      <c r="G93" s="1008" t="s">
        <v>1234</v>
      </c>
      <c r="H93" s="989" t="s">
        <v>1285</v>
      </c>
      <c r="I93" s="989">
        <v>3</v>
      </c>
      <c r="J93" s="989"/>
      <c r="K93" s="998">
        <v>46287</v>
      </c>
      <c r="L93" s="998"/>
      <c r="M93" s="989" t="s">
        <v>127</v>
      </c>
      <c r="N93" s="999"/>
      <c r="O93" s="989"/>
      <c r="P93" s="985" t="s">
        <v>1365</v>
      </c>
      <c r="Q93" s="998">
        <f t="shared" si="12"/>
        <v>46295</v>
      </c>
      <c r="R93" s="998">
        <v>46292</v>
      </c>
      <c r="S93" s="998">
        <v>46214</v>
      </c>
      <c r="T93" s="1009"/>
      <c r="U93" s="886" t="s">
        <v>26</v>
      </c>
      <c r="V93" s="1011">
        <v>13500</v>
      </c>
      <c r="W93" s="1012">
        <v>1</v>
      </c>
      <c r="X93" s="1014" t="s">
        <v>1366</v>
      </c>
      <c r="Y93" s="973">
        <v>1</v>
      </c>
      <c r="Z93" s="974" t="s">
        <v>213</v>
      </c>
    </row>
    <row r="94" spans="1:26" s="990" customFormat="1" ht="30" hidden="1" customHeight="1">
      <c r="A94" s="999">
        <f t="shared" si="13"/>
        <v>89</v>
      </c>
      <c r="B94" s="880" t="s">
        <v>1405</v>
      </c>
      <c r="C94" s="1006" t="s">
        <v>1235</v>
      </c>
      <c r="D94" s="1007" t="s">
        <v>1236</v>
      </c>
      <c r="E94" s="1008" t="s">
        <v>1168</v>
      </c>
      <c r="F94" s="984" t="s">
        <v>993</v>
      </c>
      <c r="G94" s="1008" t="s">
        <v>1237</v>
      </c>
      <c r="H94" s="989" t="s">
        <v>1285</v>
      </c>
      <c r="I94" s="989">
        <v>2</v>
      </c>
      <c r="J94" s="989">
        <f>I94</f>
        <v>2</v>
      </c>
      <c r="K94" s="998">
        <v>46158</v>
      </c>
      <c r="L94" s="998"/>
      <c r="M94" s="989" t="s">
        <v>1408</v>
      </c>
      <c r="N94" s="999"/>
      <c r="O94" s="989"/>
      <c r="P94" s="985" t="s">
        <v>1365</v>
      </c>
      <c r="Q94" s="998">
        <f t="shared" si="12"/>
        <v>46176</v>
      </c>
      <c r="R94" s="998">
        <v>46173</v>
      </c>
      <c r="S94" s="998">
        <v>46228</v>
      </c>
      <c r="T94" s="1009"/>
      <c r="U94" s="886" t="s">
        <v>26</v>
      </c>
      <c r="V94" s="1011">
        <v>2400</v>
      </c>
      <c r="W94" s="1012">
        <v>1</v>
      </c>
      <c r="X94" s="1014" t="s">
        <v>1366</v>
      </c>
      <c r="Y94" s="973">
        <v>1</v>
      </c>
      <c r="Z94" s="974" t="s">
        <v>213</v>
      </c>
    </row>
    <row r="95" spans="1:26" s="990" customFormat="1" ht="30" hidden="1" customHeight="1">
      <c r="A95" s="999">
        <f t="shared" si="13"/>
        <v>90</v>
      </c>
      <c r="B95" s="880" t="s">
        <v>1405</v>
      </c>
      <c r="C95" s="1006" t="s">
        <v>1238</v>
      </c>
      <c r="D95" s="1007" t="s">
        <v>1239</v>
      </c>
      <c r="E95" s="1008" t="s">
        <v>1168</v>
      </c>
      <c r="F95" s="984" t="s">
        <v>993</v>
      </c>
      <c r="G95" s="1008" t="s">
        <v>1240</v>
      </c>
      <c r="H95" s="989" t="s">
        <v>1285</v>
      </c>
      <c r="I95" s="989">
        <v>8</v>
      </c>
      <c r="J95" s="989">
        <f>I95</f>
        <v>8</v>
      </c>
      <c r="K95" s="998">
        <v>46158</v>
      </c>
      <c r="L95" s="998"/>
      <c r="M95" s="989" t="s">
        <v>1408</v>
      </c>
      <c r="N95" s="999"/>
      <c r="O95" s="989"/>
      <c r="P95" s="985" t="s">
        <v>1365</v>
      </c>
      <c r="Q95" s="998">
        <f t="shared" si="12"/>
        <v>46176</v>
      </c>
      <c r="R95" s="998">
        <v>46173</v>
      </c>
      <c r="S95" s="998">
        <v>46182</v>
      </c>
      <c r="T95" s="1009"/>
      <c r="U95" s="886" t="s">
        <v>26</v>
      </c>
      <c r="V95" s="1011">
        <v>14400</v>
      </c>
      <c r="W95" s="1012">
        <v>1</v>
      </c>
      <c r="X95" s="1014" t="s">
        <v>1366</v>
      </c>
      <c r="Y95" s="973">
        <v>1</v>
      </c>
      <c r="Z95" s="974" t="s">
        <v>213</v>
      </c>
    </row>
    <row r="96" spans="1:26" s="990" customFormat="1" ht="30" hidden="1" customHeight="1">
      <c r="A96" s="999">
        <f t="shared" si="13"/>
        <v>91</v>
      </c>
      <c r="B96" s="880" t="s">
        <v>1405</v>
      </c>
      <c r="C96" s="1006" t="s">
        <v>1241</v>
      </c>
      <c r="D96" s="1007" t="s">
        <v>1242</v>
      </c>
      <c r="E96" s="1008" t="s">
        <v>1168</v>
      </c>
      <c r="F96" s="984" t="s">
        <v>993</v>
      </c>
      <c r="G96" s="1008" t="s">
        <v>1243</v>
      </c>
      <c r="H96" s="989" t="s">
        <v>1285</v>
      </c>
      <c r="I96" s="989">
        <v>10</v>
      </c>
      <c r="J96" s="989"/>
      <c r="K96" s="998">
        <v>46158</v>
      </c>
      <c r="L96" s="998"/>
      <c r="M96" s="989"/>
      <c r="N96" s="999"/>
      <c r="O96" s="989"/>
      <c r="P96" s="985"/>
      <c r="Q96" s="998">
        <f t="shared" si="12"/>
        <v>46176</v>
      </c>
      <c r="R96" s="998">
        <v>46173</v>
      </c>
      <c r="S96" s="998"/>
      <c r="T96" s="1009"/>
      <c r="U96" s="1010"/>
      <c r="V96" s="1011">
        <v>5500</v>
      </c>
      <c r="W96" s="1012"/>
      <c r="X96" s="1014" t="s">
        <v>1366</v>
      </c>
      <c r="Y96" s="973">
        <v>1</v>
      </c>
      <c r="Z96" s="974" t="s">
        <v>213</v>
      </c>
    </row>
    <row r="97" spans="1:26" s="990" customFormat="1" ht="30" hidden="1" customHeight="1">
      <c r="A97" s="999">
        <f t="shared" si="13"/>
        <v>92</v>
      </c>
      <c r="B97" s="880" t="s">
        <v>1405</v>
      </c>
      <c r="C97" s="1006" t="s">
        <v>1244</v>
      </c>
      <c r="D97" s="1007" t="s">
        <v>1245</v>
      </c>
      <c r="E97" s="1008" t="s">
        <v>1168</v>
      </c>
      <c r="F97" s="984" t="s">
        <v>993</v>
      </c>
      <c r="G97" s="1008" t="s">
        <v>1246</v>
      </c>
      <c r="H97" s="989" t="s">
        <v>1285</v>
      </c>
      <c r="I97" s="989">
        <v>2</v>
      </c>
      <c r="J97" s="989"/>
      <c r="K97" s="998">
        <v>46158</v>
      </c>
      <c r="L97" s="998"/>
      <c r="M97" s="989"/>
      <c r="N97" s="999"/>
      <c r="O97" s="989"/>
      <c r="P97" s="985" t="s">
        <v>1365</v>
      </c>
      <c r="Q97" s="998">
        <f t="shared" si="12"/>
        <v>46176</v>
      </c>
      <c r="R97" s="998">
        <v>46173</v>
      </c>
      <c r="S97" s="998"/>
      <c r="T97" s="1009"/>
      <c r="U97" s="886" t="s">
        <v>26</v>
      </c>
      <c r="V97" s="1011">
        <v>20000</v>
      </c>
      <c r="W97" s="888">
        <v>1</v>
      </c>
      <c r="X97" s="1014" t="s">
        <v>1366</v>
      </c>
      <c r="Y97" s="973">
        <v>1</v>
      </c>
      <c r="Z97" s="974" t="s">
        <v>213</v>
      </c>
    </row>
    <row r="98" spans="1:26" s="990" customFormat="1" ht="30" hidden="1" customHeight="1">
      <c r="A98" s="999">
        <f t="shared" si="13"/>
        <v>93</v>
      </c>
      <c r="B98" s="880" t="s">
        <v>1405</v>
      </c>
      <c r="C98" s="1006" t="s">
        <v>1247</v>
      </c>
      <c r="D98" s="1007" t="s">
        <v>1248</v>
      </c>
      <c r="E98" s="1008" t="s">
        <v>1168</v>
      </c>
      <c r="F98" s="984" t="s">
        <v>993</v>
      </c>
      <c r="G98" s="1008" t="s">
        <v>1246</v>
      </c>
      <c r="H98" s="989" t="s">
        <v>1285</v>
      </c>
      <c r="I98" s="989">
        <v>2</v>
      </c>
      <c r="J98" s="989"/>
      <c r="K98" s="998">
        <v>46158</v>
      </c>
      <c r="L98" s="998"/>
      <c r="M98" s="989"/>
      <c r="N98" s="999"/>
      <c r="O98" s="989"/>
      <c r="P98" s="985"/>
      <c r="Q98" s="998">
        <f t="shared" si="12"/>
        <v>46176</v>
      </c>
      <c r="R98" s="998">
        <v>46173</v>
      </c>
      <c r="S98" s="998"/>
      <c r="T98" s="1009"/>
      <c r="U98" s="1010"/>
      <c r="V98" s="1011">
        <v>20000</v>
      </c>
      <c r="W98" s="1012"/>
      <c r="X98" s="1014" t="s">
        <v>598</v>
      </c>
      <c r="Y98" s="973"/>
      <c r="Z98" s="974" t="s">
        <v>213</v>
      </c>
    </row>
    <row r="99" spans="1:26" s="990" customFormat="1" ht="30" hidden="1" customHeight="1">
      <c r="A99" s="999">
        <f t="shared" si="13"/>
        <v>94</v>
      </c>
      <c r="B99" s="880" t="s">
        <v>1405</v>
      </c>
      <c r="C99" s="1006" t="s">
        <v>1249</v>
      </c>
      <c r="D99" s="1007" t="s">
        <v>1250</v>
      </c>
      <c r="E99" s="1008" t="s">
        <v>1168</v>
      </c>
      <c r="F99" s="984" t="s">
        <v>993</v>
      </c>
      <c r="G99" s="1008" t="s">
        <v>1251</v>
      </c>
      <c r="H99" s="989" t="s">
        <v>1285</v>
      </c>
      <c r="I99" s="989">
        <v>4</v>
      </c>
      <c r="J99" s="989"/>
      <c r="K99" s="998">
        <v>46158</v>
      </c>
      <c r="L99" s="998"/>
      <c r="M99" s="989"/>
      <c r="N99" s="999"/>
      <c r="O99" s="989"/>
      <c r="P99" s="985"/>
      <c r="Q99" s="998">
        <f t="shared" si="12"/>
        <v>46176</v>
      </c>
      <c r="R99" s="998">
        <v>46173</v>
      </c>
      <c r="S99" s="998"/>
      <c r="T99" s="1009"/>
      <c r="U99" s="1010"/>
      <c r="V99" s="1011">
        <v>10400</v>
      </c>
      <c r="W99" s="1012"/>
      <c r="X99" s="1014" t="s">
        <v>1423</v>
      </c>
      <c r="Y99" s="973"/>
      <c r="Z99" s="974" t="s">
        <v>213</v>
      </c>
    </row>
    <row r="100" spans="1:26" s="990" customFormat="1" ht="30" hidden="1" customHeight="1">
      <c r="A100" s="999">
        <f t="shared" si="13"/>
        <v>95</v>
      </c>
      <c r="B100" s="880" t="s">
        <v>1405</v>
      </c>
      <c r="C100" s="1006" t="s">
        <v>1252</v>
      </c>
      <c r="D100" s="1007" t="s">
        <v>1253</v>
      </c>
      <c r="E100" s="1008" t="s">
        <v>1168</v>
      </c>
      <c r="F100" s="984" t="s">
        <v>993</v>
      </c>
      <c r="G100" s="1008" t="s">
        <v>1254</v>
      </c>
      <c r="H100" s="989" t="s">
        <v>1290</v>
      </c>
      <c r="I100" s="989">
        <v>60</v>
      </c>
      <c r="J100" s="989"/>
      <c r="K100" s="998">
        <v>46158</v>
      </c>
      <c r="L100" s="998"/>
      <c r="M100" s="989"/>
      <c r="N100" s="999"/>
      <c r="O100" s="989"/>
      <c r="P100" s="985"/>
      <c r="Q100" s="998">
        <f t="shared" si="12"/>
        <v>46176</v>
      </c>
      <c r="R100" s="998">
        <v>46173</v>
      </c>
      <c r="S100" s="998"/>
      <c r="T100" s="1009"/>
      <c r="U100" s="1010"/>
      <c r="V100" s="1011">
        <v>7800</v>
      </c>
      <c r="W100" s="1012"/>
      <c r="X100" s="1014" t="s">
        <v>1423</v>
      </c>
      <c r="Y100" s="973"/>
      <c r="Z100" s="974" t="s">
        <v>213</v>
      </c>
    </row>
    <row r="101" spans="1:26" ht="30" hidden="1" customHeight="1">
      <c r="A101" s="879">
        <f t="shared" si="13"/>
        <v>96</v>
      </c>
      <c r="B101" s="880" t="s">
        <v>1405</v>
      </c>
      <c r="C101" s="950" t="s">
        <v>1255</v>
      </c>
      <c r="D101" s="881" t="s">
        <v>1256</v>
      </c>
      <c r="E101" s="882" t="s">
        <v>1168</v>
      </c>
      <c r="F101" s="984" t="s">
        <v>993</v>
      </c>
      <c r="G101" s="882" t="s">
        <v>1257</v>
      </c>
      <c r="H101" s="880" t="s">
        <v>1285</v>
      </c>
      <c r="I101" s="880">
        <v>10</v>
      </c>
      <c r="K101" s="884">
        <v>46158</v>
      </c>
      <c r="L101" s="884"/>
      <c r="M101" s="880"/>
      <c r="N101" s="879"/>
      <c r="P101" s="985"/>
      <c r="Q101" s="884">
        <f t="shared" si="12"/>
        <v>46176</v>
      </c>
      <c r="R101" s="884">
        <v>46173</v>
      </c>
      <c r="S101" s="884"/>
      <c r="T101" s="885"/>
      <c r="U101" s="886"/>
      <c r="V101" s="986">
        <v>2500</v>
      </c>
      <c r="W101" s="888"/>
      <c r="X101" s="1014" t="s">
        <v>1423</v>
      </c>
      <c r="Y101" s="973"/>
      <c r="Z101" s="974" t="s">
        <v>213</v>
      </c>
    </row>
    <row r="102" spans="1:26" ht="30" hidden="1" customHeight="1">
      <c r="A102" s="879">
        <f t="shared" si="13"/>
        <v>97</v>
      </c>
      <c r="B102" s="880" t="s">
        <v>1405</v>
      </c>
      <c r="C102" s="950" t="s">
        <v>1258</v>
      </c>
      <c r="D102" s="881" t="s">
        <v>1259</v>
      </c>
      <c r="E102" s="882" t="s">
        <v>1168</v>
      </c>
      <c r="F102" s="984" t="s">
        <v>993</v>
      </c>
      <c r="G102" s="882" t="s">
        <v>1260</v>
      </c>
      <c r="H102" s="880" t="s">
        <v>1285</v>
      </c>
      <c r="I102" s="880">
        <v>2</v>
      </c>
      <c r="K102" s="884">
        <v>46158</v>
      </c>
      <c r="L102" s="884"/>
      <c r="M102" s="880"/>
      <c r="N102" s="879"/>
      <c r="P102" s="985"/>
      <c r="Q102" s="884">
        <f t="shared" si="12"/>
        <v>46176</v>
      </c>
      <c r="R102" s="884">
        <v>46173</v>
      </c>
      <c r="S102" s="884"/>
      <c r="T102" s="885"/>
      <c r="U102" s="886"/>
      <c r="V102" s="986">
        <v>600</v>
      </c>
      <c r="W102" s="888"/>
      <c r="X102" s="1014" t="s">
        <v>1423</v>
      </c>
      <c r="Y102" s="973"/>
      <c r="Z102" s="974" t="s">
        <v>213</v>
      </c>
    </row>
    <row r="103" spans="1:26" ht="30" hidden="1" customHeight="1">
      <c r="A103" s="879">
        <f t="shared" si="13"/>
        <v>98</v>
      </c>
      <c r="B103" s="880" t="s">
        <v>1405</v>
      </c>
      <c r="C103" s="950" t="s">
        <v>1261</v>
      </c>
      <c r="D103" s="881" t="s">
        <v>1262</v>
      </c>
      <c r="E103" s="882" t="s">
        <v>1168</v>
      </c>
      <c r="F103" s="984" t="s">
        <v>993</v>
      </c>
      <c r="G103" s="882" t="s">
        <v>1263</v>
      </c>
      <c r="H103" s="880" t="s">
        <v>1</v>
      </c>
      <c r="I103" s="880">
        <v>38</v>
      </c>
      <c r="J103" s="880">
        <f>I103</f>
        <v>38</v>
      </c>
      <c r="K103" s="884">
        <v>46196</v>
      </c>
      <c r="L103" s="884"/>
      <c r="M103" s="880" t="s">
        <v>1408</v>
      </c>
      <c r="N103" s="879"/>
      <c r="P103" s="985" t="s">
        <v>1365</v>
      </c>
      <c r="Q103" s="884">
        <f t="shared" si="12"/>
        <v>46203</v>
      </c>
      <c r="R103" s="884">
        <v>46200</v>
      </c>
      <c r="S103" s="998">
        <v>46156</v>
      </c>
      <c r="T103" s="885"/>
      <c r="U103" s="886" t="s">
        <v>26</v>
      </c>
      <c r="V103" s="986">
        <v>34200</v>
      </c>
      <c r="W103" s="888">
        <v>1</v>
      </c>
      <c r="X103" s="1014" t="s">
        <v>1366</v>
      </c>
      <c r="Y103" s="973">
        <v>1</v>
      </c>
      <c r="Z103" s="974" t="s">
        <v>213</v>
      </c>
    </row>
    <row r="104" spans="1:26" ht="30" hidden="1" customHeight="1">
      <c r="A104" s="879">
        <f t="shared" si="13"/>
        <v>99</v>
      </c>
      <c r="B104" s="880" t="s">
        <v>1405</v>
      </c>
      <c r="C104" s="950" t="s">
        <v>1264</v>
      </c>
      <c r="D104" s="881" t="s">
        <v>1265</v>
      </c>
      <c r="E104" s="882" t="s">
        <v>1041</v>
      </c>
      <c r="F104" s="984" t="s">
        <v>993</v>
      </c>
      <c r="G104" s="882">
        <v>16.2</v>
      </c>
      <c r="H104" s="880" t="s">
        <v>1285</v>
      </c>
      <c r="I104" s="880">
        <v>58</v>
      </c>
      <c r="K104" s="884">
        <v>46198</v>
      </c>
      <c r="L104" s="884"/>
      <c r="M104" s="880"/>
      <c r="N104" s="879"/>
      <c r="P104" s="985" t="s">
        <v>1365</v>
      </c>
      <c r="Q104" s="884">
        <f t="shared" si="12"/>
        <v>46205</v>
      </c>
      <c r="R104" s="884">
        <v>46202</v>
      </c>
      <c r="S104" s="998">
        <v>46224</v>
      </c>
      <c r="T104" s="885"/>
      <c r="U104" s="886" t="s">
        <v>26</v>
      </c>
      <c r="V104" s="986">
        <v>188840</v>
      </c>
      <c r="W104" s="888">
        <v>1</v>
      </c>
      <c r="X104" s="1014" t="s">
        <v>1366</v>
      </c>
      <c r="Y104" s="973">
        <v>1</v>
      </c>
      <c r="Z104" s="974" t="s">
        <v>214</v>
      </c>
    </row>
    <row r="105" spans="1:26" ht="30" hidden="1" customHeight="1">
      <c r="A105" s="879">
        <f t="shared" si="13"/>
        <v>100</v>
      </c>
      <c r="B105" s="880" t="s">
        <v>1405</v>
      </c>
      <c r="C105" s="950" t="s">
        <v>1266</v>
      </c>
      <c r="D105" s="881" t="s">
        <v>1267</v>
      </c>
      <c r="E105" s="882" t="s">
        <v>1041</v>
      </c>
      <c r="F105" s="984" t="s">
        <v>993</v>
      </c>
      <c r="G105" s="882">
        <v>16.399999999999999</v>
      </c>
      <c r="H105" s="880" t="s">
        <v>1291</v>
      </c>
      <c r="I105" s="880">
        <v>1</v>
      </c>
      <c r="K105" s="884">
        <v>46198</v>
      </c>
      <c r="L105" s="884"/>
      <c r="M105" s="880"/>
      <c r="N105" s="879"/>
      <c r="P105" s="985"/>
      <c r="Q105" s="884">
        <f t="shared" si="12"/>
        <v>46205</v>
      </c>
      <c r="R105" s="884">
        <v>46202</v>
      </c>
      <c r="S105" s="884"/>
      <c r="T105" s="885"/>
      <c r="U105" s="886"/>
      <c r="V105" s="986">
        <v>67280</v>
      </c>
      <c r="W105" s="888"/>
      <c r="X105" s="1014" t="s">
        <v>1366</v>
      </c>
      <c r="Y105" s="973"/>
      <c r="Z105" s="974" t="s">
        <v>214</v>
      </c>
    </row>
    <row r="106" spans="1:26" ht="30" hidden="1" customHeight="1">
      <c r="A106" s="879">
        <f t="shared" si="13"/>
        <v>101</v>
      </c>
      <c r="B106" s="880" t="s">
        <v>1405</v>
      </c>
      <c r="C106" s="950" t="s">
        <v>1268</v>
      </c>
      <c r="D106" s="881" t="s">
        <v>1269</v>
      </c>
      <c r="E106" s="882" t="s">
        <v>1041</v>
      </c>
      <c r="F106" s="984" t="s">
        <v>993</v>
      </c>
      <c r="G106" s="882">
        <v>16.5</v>
      </c>
      <c r="H106" s="880" t="s">
        <v>1286</v>
      </c>
      <c r="I106" s="880">
        <v>31</v>
      </c>
      <c r="J106" s="880">
        <f>I106</f>
        <v>31</v>
      </c>
      <c r="K106" s="884">
        <v>46215</v>
      </c>
      <c r="L106" s="884"/>
      <c r="M106" s="880" t="s">
        <v>127</v>
      </c>
      <c r="N106" s="879"/>
      <c r="P106" s="985" t="s">
        <v>1365</v>
      </c>
      <c r="Q106" s="884">
        <f t="shared" si="12"/>
        <v>46221</v>
      </c>
      <c r="R106" s="884">
        <v>46218</v>
      </c>
      <c r="S106" s="884">
        <v>46197</v>
      </c>
      <c r="T106" s="885"/>
      <c r="U106" s="886" t="s">
        <v>26</v>
      </c>
      <c r="V106" s="986">
        <v>34000</v>
      </c>
      <c r="W106" s="888">
        <v>1</v>
      </c>
      <c r="X106" s="1014" t="s">
        <v>1366</v>
      </c>
      <c r="Y106" s="973">
        <v>1</v>
      </c>
      <c r="Z106" s="974" t="s">
        <v>214</v>
      </c>
    </row>
    <row r="107" spans="1:26" ht="30" customHeight="1">
      <c r="A107" s="879">
        <f t="shared" si="13"/>
        <v>102</v>
      </c>
      <c r="B107" s="880" t="s">
        <v>1405</v>
      </c>
      <c r="C107" s="950" t="s">
        <v>1270</v>
      </c>
      <c r="D107" s="881" t="s">
        <v>1271</v>
      </c>
      <c r="E107" s="882" t="s">
        <v>1041</v>
      </c>
      <c r="F107" s="984" t="s">
        <v>1372</v>
      </c>
      <c r="G107" s="882">
        <v>16.600000000000001</v>
      </c>
      <c r="H107" s="880" t="s">
        <v>905</v>
      </c>
      <c r="I107" s="880">
        <v>195</v>
      </c>
      <c r="J107" s="880">
        <f>I107</f>
        <v>195</v>
      </c>
      <c r="K107" s="884">
        <v>46215</v>
      </c>
      <c r="L107" s="884">
        <v>46228</v>
      </c>
      <c r="M107" s="880" t="s">
        <v>1417</v>
      </c>
      <c r="N107" s="999" t="s">
        <v>1419</v>
      </c>
      <c r="O107" s="880">
        <v>126360770</v>
      </c>
      <c r="P107" s="985" t="s">
        <v>1365</v>
      </c>
      <c r="Q107" s="884">
        <f t="shared" si="12"/>
        <v>46221</v>
      </c>
      <c r="R107" s="884">
        <v>46218</v>
      </c>
      <c r="S107" s="884">
        <v>46240</v>
      </c>
      <c r="T107" s="885">
        <f>S107-L107</f>
        <v>12</v>
      </c>
      <c r="U107" s="886" t="s">
        <v>26</v>
      </c>
      <c r="V107" s="986">
        <v>89070</v>
      </c>
      <c r="W107" s="888">
        <v>1</v>
      </c>
      <c r="X107" s="1013" t="s">
        <v>1366</v>
      </c>
      <c r="Y107" s="973">
        <v>1</v>
      </c>
      <c r="Z107" s="974" t="s">
        <v>214</v>
      </c>
    </row>
    <row r="108" spans="1:26" ht="30" hidden="1" customHeight="1">
      <c r="A108" s="879">
        <f t="shared" si="13"/>
        <v>103</v>
      </c>
      <c r="B108" s="880" t="s">
        <v>1405</v>
      </c>
      <c r="C108" s="950" t="s">
        <v>1272</v>
      </c>
      <c r="D108" s="881" t="s">
        <v>1273</v>
      </c>
      <c r="E108" s="882" t="s">
        <v>1041</v>
      </c>
      <c r="F108" s="984" t="s">
        <v>993</v>
      </c>
      <c r="G108" s="882">
        <v>16.7</v>
      </c>
      <c r="H108" s="880" t="s">
        <v>905</v>
      </c>
      <c r="I108" s="880">
        <v>500</v>
      </c>
      <c r="K108" s="884">
        <v>46231</v>
      </c>
      <c r="L108" s="884"/>
      <c r="M108" s="880"/>
      <c r="N108" s="879"/>
      <c r="P108" s="985" t="s">
        <v>1365</v>
      </c>
      <c r="Q108" s="884">
        <f t="shared" si="12"/>
        <v>46256</v>
      </c>
      <c r="R108" s="884">
        <v>46253</v>
      </c>
      <c r="S108" s="884"/>
      <c r="T108" s="885"/>
      <c r="U108" s="886" t="s">
        <v>26</v>
      </c>
      <c r="V108" s="986">
        <v>128000</v>
      </c>
      <c r="W108" s="888">
        <v>1</v>
      </c>
      <c r="X108" s="1013" t="s">
        <v>1366</v>
      </c>
      <c r="Y108" s="973">
        <v>1</v>
      </c>
      <c r="Z108" s="974" t="s">
        <v>214</v>
      </c>
    </row>
    <row r="109" spans="1:26" ht="30" customHeight="1">
      <c r="A109" s="879">
        <f t="shared" si="13"/>
        <v>104</v>
      </c>
      <c r="B109" s="880" t="s">
        <v>1405</v>
      </c>
      <c r="C109" s="950" t="s">
        <v>1274</v>
      </c>
      <c r="D109" s="881" t="s">
        <v>1275</v>
      </c>
      <c r="E109" s="882" t="s">
        <v>1041</v>
      </c>
      <c r="F109" s="984" t="s">
        <v>1372</v>
      </c>
      <c r="G109" s="882">
        <v>16.899999999999999</v>
      </c>
      <c r="H109" s="880" t="s">
        <v>1285</v>
      </c>
      <c r="I109" s="880">
        <v>132</v>
      </c>
      <c r="J109" s="880">
        <f>I109</f>
        <v>132</v>
      </c>
      <c r="K109" s="884">
        <v>46247</v>
      </c>
      <c r="L109" s="884">
        <v>46179</v>
      </c>
      <c r="M109" s="880" t="s">
        <v>127</v>
      </c>
      <c r="N109" s="879" t="s">
        <v>1418</v>
      </c>
      <c r="P109" s="985" t="s">
        <v>1365</v>
      </c>
      <c r="Q109" s="884">
        <f t="shared" si="12"/>
        <v>46254</v>
      </c>
      <c r="R109" s="884">
        <v>46251</v>
      </c>
      <c r="S109" s="884">
        <v>46207</v>
      </c>
      <c r="T109" s="885">
        <f>S109-L109</f>
        <v>28</v>
      </c>
      <c r="U109" s="886" t="s">
        <v>26</v>
      </c>
      <c r="V109" s="986">
        <v>52032</v>
      </c>
      <c r="W109" s="888">
        <v>1</v>
      </c>
      <c r="X109" s="1013" t="s">
        <v>1366</v>
      </c>
      <c r="Y109" s="973">
        <v>1</v>
      </c>
      <c r="Z109" s="974" t="s">
        <v>214</v>
      </c>
    </row>
    <row r="110" spans="1:26" ht="30" hidden="1" customHeight="1">
      <c r="A110" s="879">
        <f t="shared" si="13"/>
        <v>105</v>
      </c>
      <c r="B110" s="880" t="s">
        <v>1405</v>
      </c>
      <c r="C110" s="950" t="s">
        <v>1276</v>
      </c>
      <c r="D110" s="881" t="s">
        <v>1277</v>
      </c>
      <c r="E110" s="882" t="s">
        <v>1041</v>
      </c>
      <c r="F110" s="984" t="s">
        <v>993</v>
      </c>
      <c r="G110" s="882">
        <v>16.11</v>
      </c>
      <c r="H110" s="880" t="s">
        <v>1291</v>
      </c>
      <c r="I110" s="880">
        <v>1</v>
      </c>
      <c r="K110" s="884">
        <v>46247</v>
      </c>
      <c r="L110" s="884">
        <v>46179</v>
      </c>
      <c r="M110" s="880" t="s">
        <v>127</v>
      </c>
      <c r="N110" s="879"/>
      <c r="P110" s="985" t="s">
        <v>1365</v>
      </c>
      <c r="Q110" s="884">
        <f t="shared" si="12"/>
        <v>46254</v>
      </c>
      <c r="R110" s="884">
        <v>46251</v>
      </c>
      <c r="S110" s="884">
        <v>46207</v>
      </c>
      <c r="T110" s="885">
        <f>S110-L110</f>
        <v>28</v>
      </c>
      <c r="U110" s="886" t="s">
        <v>26</v>
      </c>
      <c r="V110" s="986">
        <v>198400</v>
      </c>
      <c r="W110" s="888">
        <v>1</v>
      </c>
      <c r="X110" s="1013" t="s">
        <v>1366</v>
      </c>
      <c r="Y110" s="973">
        <v>1</v>
      </c>
      <c r="Z110" s="974" t="s">
        <v>214</v>
      </c>
    </row>
    <row r="111" spans="1:26" ht="30" hidden="1" customHeight="1">
      <c r="A111" s="879">
        <f t="shared" si="13"/>
        <v>106</v>
      </c>
      <c r="B111" s="880" t="s">
        <v>1405</v>
      </c>
      <c r="C111" s="950" t="s">
        <v>1278</v>
      </c>
      <c r="D111" s="881" t="s">
        <v>1279</v>
      </c>
      <c r="E111" s="882" t="s">
        <v>1041</v>
      </c>
      <c r="F111" s="984" t="s">
        <v>993</v>
      </c>
      <c r="G111" s="882">
        <v>16.12</v>
      </c>
      <c r="H111" s="880" t="s">
        <v>1291</v>
      </c>
      <c r="I111" s="880">
        <v>1</v>
      </c>
      <c r="J111" s="880">
        <f>I111</f>
        <v>1</v>
      </c>
      <c r="K111" s="884">
        <v>46215</v>
      </c>
      <c r="L111" s="884"/>
      <c r="M111" s="880" t="s">
        <v>127</v>
      </c>
      <c r="N111" s="879"/>
      <c r="P111" s="985" t="s">
        <v>1365</v>
      </c>
      <c r="Q111" s="884">
        <f t="shared" si="12"/>
        <v>46254</v>
      </c>
      <c r="R111" s="884">
        <v>46251</v>
      </c>
      <c r="S111" s="884">
        <v>46197</v>
      </c>
      <c r="T111" s="885"/>
      <c r="U111" s="886" t="s">
        <v>26</v>
      </c>
      <c r="V111" s="986">
        <v>52800</v>
      </c>
      <c r="W111" s="888">
        <v>1</v>
      </c>
      <c r="X111" s="1014" t="s">
        <v>1366</v>
      </c>
      <c r="Y111" s="973">
        <v>1</v>
      </c>
      <c r="Z111" s="974" t="s">
        <v>214</v>
      </c>
    </row>
    <row r="112" spans="1:26" ht="30" hidden="1" customHeight="1">
      <c r="A112" s="879">
        <f t="shared" si="13"/>
        <v>107</v>
      </c>
      <c r="B112" s="880" t="s">
        <v>1405</v>
      </c>
      <c r="C112" s="950" t="s">
        <v>1280</v>
      </c>
      <c r="D112" s="881" t="s">
        <v>1281</v>
      </c>
      <c r="E112" s="882" t="s">
        <v>1041</v>
      </c>
      <c r="F112" s="883" t="s">
        <v>993</v>
      </c>
      <c r="G112" s="882">
        <v>16.13</v>
      </c>
      <c r="H112" s="880" t="s">
        <v>1287</v>
      </c>
      <c r="I112" s="880">
        <v>2</v>
      </c>
      <c r="K112" s="884">
        <v>46300</v>
      </c>
      <c r="L112" s="884"/>
      <c r="M112" s="880"/>
      <c r="N112" s="879"/>
      <c r="P112" s="985" t="s">
        <v>1365</v>
      </c>
      <c r="Q112" s="884">
        <f t="shared" si="12"/>
        <v>46306</v>
      </c>
      <c r="R112" s="884">
        <v>46303</v>
      </c>
      <c r="S112" s="884">
        <v>46197</v>
      </c>
      <c r="T112" s="885"/>
      <c r="U112" s="886" t="s">
        <v>26</v>
      </c>
      <c r="V112" s="887">
        <v>40000</v>
      </c>
      <c r="W112" s="888">
        <v>1</v>
      </c>
      <c r="X112" s="1014" t="s">
        <v>1366</v>
      </c>
      <c r="Y112" s="973">
        <v>1</v>
      </c>
      <c r="Z112" s="974" t="s">
        <v>214</v>
      </c>
    </row>
    <row r="113" spans="1:26" ht="30" hidden="1" customHeight="1">
      <c r="A113" s="879">
        <f t="shared" si="13"/>
        <v>108</v>
      </c>
      <c r="B113" s="880" t="s">
        <v>1405</v>
      </c>
      <c r="C113" s="950" t="s">
        <v>1282</v>
      </c>
      <c r="D113" s="881" t="s">
        <v>1283</v>
      </c>
      <c r="E113" s="882" t="s">
        <v>1041</v>
      </c>
      <c r="F113" s="883" t="s">
        <v>993</v>
      </c>
      <c r="G113" s="882">
        <v>16.149999999999999</v>
      </c>
      <c r="H113" s="880" t="s">
        <v>1291</v>
      </c>
      <c r="I113" s="880">
        <v>1</v>
      </c>
      <c r="K113" s="884">
        <v>46300</v>
      </c>
      <c r="L113" s="884"/>
      <c r="M113" s="880"/>
      <c r="N113" s="879"/>
      <c r="P113" s="985" t="s">
        <v>1365</v>
      </c>
      <c r="Q113" s="884">
        <f t="shared" si="12"/>
        <v>46306</v>
      </c>
      <c r="R113" s="884">
        <v>46303</v>
      </c>
      <c r="S113" s="998">
        <v>46228</v>
      </c>
      <c r="T113" s="885"/>
      <c r="U113" s="886" t="s">
        <v>26</v>
      </c>
      <c r="V113" s="887">
        <v>98007</v>
      </c>
      <c r="W113" s="888">
        <v>1</v>
      </c>
      <c r="X113" s="1014" t="s">
        <v>1366</v>
      </c>
      <c r="Y113" s="973">
        <v>1</v>
      </c>
      <c r="Z113" s="974" t="s">
        <v>214</v>
      </c>
    </row>
    <row r="114" spans="1:26">
      <c r="A114" s="878"/>
      <c r="B114" s="878"/>
      <c r="C114" s="878"/>
      <c r="F114" s="878"/>
      <c r="H114" s="878"/>
      <c r="I114" s="878"/>
      <c r="J114" s="878"/>
      <c r="K114" s="990"/>
      <c r="L114" s="990"/>
      <c r="M114" s="990"/>
      <c r="N114" s="990"/>
      <c r="O114" s="878"/>
      <c r="P114" s="878"/>
      <c r="Q114" s="878"/>
      <c r="R114" s="878"/>
      <c r="S114" s="878"/>
      <c r="T114" s="878"/>
      <c r="U114" s="878"/>
      <c r="V114" s="878"/>
      <c r="W114" s="878"/>
      <c r="X114" s="1015"/>
      <c r="Y114" s="878"/>
      <c r="Z114" s="975"/>
    </row>
    <row r="115" spans="1:26">
      <c r="A115" s="878"/>
      <c r="B115" s="878"/>
      <c r="C115" s="878"/>
      <c r="F115" s="878"/>
      <c r="H115" s="878"/>
      <c r="I115" s="878"/>
      <c r="J115" s="878"/>
      <c r="K115" s="990"/>
      <c r="L115" s="990"/>
      <c r="M115" s="990"/>
      <c r="N115" s="990"/>
      <c r="O115" s="878"/>
      <c r="P115" s="878"/>
      <c r="Q115" s="878"/>
      <c r="R115" s="878"/>
      <c r="S115" s="878"/>
      <c r="T115" s="878"/>
      <c r="U115" s="878"/>
      <c r="V115" s="878"/>
      <c r="W115" s="878"/>
      <c r="X115" s="1015"/>
      <c r="Y115" s="878"/>
      <c r="Z115" s="975"/>
    </row>
    <row r="116" spans="1:26">
      <c r="A116" s="878"/>
      <c r="B116" s="878"/>
      <c r="C116" s="878"/>
      <c r="F116" s="878"/>
      <c r="H116" s="878"/>
      <c r="I116" s="878"/>
      <c r="J116" s="878"/>
      <c r="K116" s="990"/>
      <c r="L116" s="990"/>
      <c r="M116" s="990"/>
      <c r="N116" s="990"/>
      <c r="O116" s="878"/>
      <c r="P116" s="878"/>
      <c r="Q116" s="878"/>
      <c r="R116" s="878"/>
      <c r="S116" s="878"/>
      <c r="T116" s="878"/>
      <c r="U116" s="878"/>
      <c r="V116" s="878"/>
      <c r="W116" s="878"/>
      <c r="X116" s="1015"/>
      <c r="Y116" s="878"/>
      <c r="Z116" s="975"/>
    </row>
    <row r="117" spans="1:26">
      <c r="A117" s="878"/>
      <c r="B117" s="878"/>
      <c r="C117" s="878"/>
      <c r="F117" s="878"/>
      <c r="H117" s="878"/>
      <c r="I117" s="878"/>
      <c r="J117" s="878"/>
      <c r="K117" s="990"/>
      <c r="L117" s="990"/>
      <c r="M117" s="990"/>
      <c r="N117" s="990"/>
      <c r="O117" s="878"/>
      <c r="P117" s="878"/>
      <c r="Q117" s="878"/>
      <c r="R117" s="878"/>
      <c r="S117" s="878"/>
      <c r="T117" s="878"/>
      <c r="U117" s="878"/>
      <c r="V117" s="878"/>
      <c r="W117" s="878"/>
      <c r="X117" s="1015"/>
      <c r="Y117" s="878"/>
      <c r="Z117" s="975"/>
    </row>
    <row r="118" spans="1:26">
      <c r="A118" s="878"/>
      <c r="B118" s="878"/>
      <c r="C118" s="878"/>
      <c r="F118" s="878"/>
      <c r="H118" s="878"/>
      <c r="I118" s="878"/>
      <c r="J118" s="878"/>
      <c r="K118" s="990"/>
      <c r="L118" s="990"/>
      <c r="M118" s="990"/>
      <c r="N118" s="990"/>
      <c r="O118" s="878"/>
      <c r="P118" s="878"/>
      <c r="Q118" s="878"/>
      <c r="R118" s="878"/>
      <c r="S118" s="878"/>
      <c r="T118" s="878"/>
      <c r="U118" s="878"/>
      <c r="V118" s="878"/>
      <c r="W118" s="878"/>
      <c r="X118" s="1015"/>
      <c r="Y118" s="878"/>
      <c r="Z118" s="975"/>
    </row>
    <row r="119" spans="1:26">
      <c r="A119" s="878"/>
      <c r="B119" s="878"/>
      <c r="C119" s="878"/>
      <c r="F119" s="878"/>
      <c r="H119" s="878"/>
      <c r="I119" s="878"/>
      <c r="J119" s="878"/>
      <c r="K119" s="990"/>
      <c r="L119" s="990"/>
      <c r="M119" s="990"/>
      <c r="N119" s="990"/>
      <c r="O119" s="878"/>
      <c r="P119" s="878"/>
      <c r="Q119" s="878"/>
      <c r="R119" s="878"/>
      <c r="S119" s="878"/>
      <c r="T119" s="878"/>
      <c r="U119" s="878"/>
      <c r="V119" s="878"/>
      <c r="W119" s="878"/>
      <c r="X119" s="1015"/>
      <c r="Y119" s="878"/>
      <c r="Z119" s="975"/>
    </row>
    <row r="120" spans="1:26">
      <c r="A120" s="878"/>
      <c r="B120" s="878"/>
      <c r="C120" s="878"/>
      <c r="F120" s="878"/>
      <c r="H120" s="878"/>
      <c r="I120" s="878"/>
      <c r="J120" s="878"/>
      <c r="K120" s="990"/>
      <c r="L120" s="990"/>
      <c r="M120" s="990"/>
      <c r="N120" s="990"/>
      <c r="O120" s="878"/>
      <c r="P120" s="878"/>
      <c r="Q120" s="878"/>
      <c r="R120" s="878"/>
      <c r="S120" s="878"/>
      <c r="T120" s="878"/>
      <c r="U120" s="878"/>
      <c r="V120" s="878"/>
      <c r="W120" s="878"/>
      <c r="X120" s="1015"/>
      <c r="Y120" s="878"/>
      <c r="Z120" s="975"/>
    </row>
    <row r="121" spans="1:26">
      <c r="A121" s="878"/>
      <c r="B121" s="878"/>
      <c r="C121" s="878"/>
      <c r="F121" s="878"/>
      <c r="H121" s="878"/>
      <c r="I121" s="878"/>
      <c r="J121" s="878"/>
      <c r="K121" s="990"/>
      <c r="L121" s="990"/>
      <c r="M121" s="990"/>
      <c r="N121" s="990"/>
      <c r="O121" s="878"/>
      <c r="P121" s="878"/>
      <c r="Q121" s="878"/>
      <c r="R121" s="878"/>
      <c r="S121" s="878"/>
      <c r="T121" s="878"/>
      <c r="U121" s="878"/>
      <c r="V121" s="878"/>
      <c r="W121" s="878"/>
      <c r="X121" s="1015"/>
      <c r="Y121" s="878"/>
      <c r="Z121" s="975"/>
    </row>
    <row r="122" spans="1:26">
      <c r="A122" s="878"/>
      <c r="B122" s="878"/>
      <c r="C122" s="878"/>
      <c r="F122" s="878"/>
      <c r="H122" s="878"/>
      <c r="I122" s="878"/>
      <c r="J122" s="878"/>
      <c r="K122" s="990"/>
      <c r="L122" s="990"/>
      <c r="M122" s="990"/>
      <c r="N122" s="990"/>
      <c r="O122" s="878"/>
      <c r="P122" s="878"/>
      <c r="Q122" s="878"/>
      <c r="R122" s="878"/>
      <c r="S122" s="878"/>
      <c r="T122" s="878"/>
      <c r="U122" s="878"/>
      <c r="V122" s="878"/>
      <c r="W122" s="878"/>
      <c r="X122" s="1015"/>
      <c r="Y122" s="878"/>
      <c r="Z122" s="975"/>
    </row>
    <row r="123" spans="1:26">
      <c r="A123" s="878"/>
      <c r="B123" s="878"/>
      <c r="C123" s="878"/>
      <c r="F123" s="878"/>
      <c r="H123" s="878"/>
      <c r="I123" s="878"/>
      <c r="J123" s="878"/>
      <c r="K123" s="990"/>
      <c r="L123" s="990"/>
      <c r="M123" s="990"/>
      <c r="N123" s="990"/>
      <c r="O123" s="878"/>
      <c r="P123" s="878"/>
      <c r="Q123" s="878"/>
      <c r="R123" s="878"/>
      <c r="S123" s="878"/>
      <c r="T123" s="878"/>
      <c r="U123" s="878"/>
      <c r="V123" s="878"/>
      <c r="W123" s="878"/>
      <c r="X123" s="1015"/>
      <c r="Y123" s="878"/>
      <c r="Z123" s="975"/>
    </row>
    <row r="124" spans="1:26">
      <c r="A124" s="878"/>
      <c r="B124" s="878"/>
      <c r="C124" s="878"/>
      <c r="F124" s="878"/>
      <c r="H124" s="878"/>
      <c r="I124" s="878"/>
      <c r="J124" s="878"/>
      <c r="K124" s="990"/>
      <c r="L124" s="990"/>
      <c r="M124" s="990"/>
      <c r="N124" s="990"/>
      <c r="O124" s="878"/>
      <c r="P124" s="878"/>
      <c r="Q124" s="878"/>
      <c r="R124" s="878"/>
      <c r="S124" s="878"/>
      <c r="T124" s="878"/>
      <c r="U124" s="878"/>
      <c r="V124" s="878"/>
      <c r="W124" s="878"/>
      <c r="X124" s="1015"/>
      <c r="Y124" s="878"/>
      <c r="Z124" s="975"/>
    </row>
    <row r="125" spans="1:26">
      <c r="A125" s="878"/>
      <c r="B125" s="878"/>
      <c r="C125" s="878"/>
      <c r="F125" s="878"/>
      <c r="H125" s="878"/>
      <c r="I125" s="878"/>
      <c r="J125" s="878"/>
      <c r="K125" s="990"/>
      <c r="L125" s="990"/>
      <c r="M125" s="990"/>
      <c r="N125" s="990"/>
      <c r="O125" s="878"/>
      <c r="P125" s="878"/>
      <c r="Q125" s="878"/>
      <c r="R125" s="878"/>
      <c r="S125" s="878"/>
      <c r="T125" s="878"/>
      <c r="U125" s="878"/>
      <c r="V125" s="878"/>
      <c r="W125" s="878"/>
      <c r="X125" s="1015"/>
      <c r="Y125" s="878"/>
      <c r="Z125" s="975"/>
    </row>
    <row r="126" spans="1:26">
      <c r="A126" s="878"/>
      <c r="B126" s="878"/>
      <c r="C126" s="878"/>
      <c r="F126" s="878"/>
      <c r="H126" s="878"/>
      <c r="I126" s="878"/>
      <c r="J126" s="878"/>
      <c r="K126" s="990"/>
      <c r="L126" s="990"/>
      <c r="M126" s="990"/>
      <c r="N126" s="990"/>
      <c r="O126" s="878"/>
      <c r="P126" s="878"/>
      <c r="Q126" s="878"/>
      <c r="R126" s="878"/>
      <c r="S126" s="878"/>
      <c r="T126" s="878"/>
      <c r="U126" s="878"/>
      <c r="V126" s="878"/>
      <c r="W126" s="878"/>
      <c r="X126" s="1015"/>
      <c r="Y126" s="878"/>
      <c r="Z126" s="975"/>
    </row>
    <row r="127" spans="1:26">
      <c r="A127" s="878"/>
      <c r="B127" s="878"/>
      <c r="C127" s="878"/>
      <c r="F127" s="878"/>
      <c r="H127" s="878"/>
      <c r="I127" s="878"/>
      <c r="J127" s="878"/>
      <c r="K127" s="990"/>
      <c r="L127" s="990"/>
      <c r="M127" s="990"/>
      <c r="N127" s="990"/>
      <c r="O127" s="878"/>
      <c r="P127" s="878"/>
      <c r="Q127" s="878"/>
      <c r="R127" s="878"/>
      <c r="S127" s="878"/>
      <c r="T127" s="878"/>
      <c r="U127" s="878"/>
      <c r="V127" s="878"/>
      <c r="W127" s="878"/>
      <c r="X127" s="1015"/>
      <c r="Y127" s="878"/>
      <c r="Z127" s="975"/>
    </row>
    <row r="128" spans="1:26">
      <c r="A128" s="878"/>
      <c r="B128" s="878"/>
      <c r="C128" s="878"/>
      <c r="F128" s="878"/>
      <c r="H128" s="878"/>
      <c r="I128" s="878"/>
      <c r="J128" s="878"/>
      <c r="K128" s="990"/>
      <c r="L128" s="990"/>
      <c r="M128" s="990"/>
      <c r="N128" s="990"/>
      <c r="O128" s="878"/>
      <c r="P128" s="878"/>
      <c r="Q128" s="878"/>
      <c r="R128" s="878"/>
      <c r="S128" s="878"/>
      <c r="T128" s="878"/>
      <c r="U128" s="878"/>
      <c r="V128" s="878"/>
      <c r="W128" s="878"/>
      <c r="X128" s="1015"/>
      <c r="Y128" s="878"/>
      <c r="Z128" s="975"/>
    </row>
    <row r="129" spans="1:26">
      <c r="A129" s="878"/>
      <c r="B129" s="878"/>
      <c r="C129" s="878"/>
      <c r="F129" s="878"/>
      <c r="H129" s="878"/>
      <c r="I129" s="878"/>
      <c r="J129" s="878"/>
      <c r="K129" s="990"/>
      <c r="L129" s="990"/>
      <c r="M129" s="990"/>
      <c r="N129" s="990"/>
      <c r="O129" s="878"/>
      <c r="P129" s="878"/>
      <c r="Q129" s="878"/>
      <c r="R129" s="878"/>
      <c r="S129" s="878"/>
      <c r="T129" s="878"/>
      <c r="U129" s="878"/>
      <c r="V129" s="878"/>
      <c r="W129" s="878"/>
      <c r="X129" s="1015"/>
      <c r="Y129" s="878"/>
      <c r="Z129" s="975"/>
    </row>
    <row r="130" spans="1:26">
      <c r="A130" s="878"/>
      <c r="B130" s="878"/>
      <c r="C130" s="878"/>
      <c r="F130" s="878"/>
      <c r="H130" s="878"/>
      <c r="I130" s="878"/>
      <c r="J130" s="878"/>
      <c r="K130" s="990"/>
      <c r="L130" s="990"/>
      <c r="M130" s="990"/>
      <c r="N130" s="990"/>
      <c r="O130" s="878"/>
      <c r="P130" s="878"/>
      <c r="Q130" s="878"/>
      <c r="R130" s="878"/>
      <c r="S130" s="878"/>
      <c r="T130" s="878"/>
      <c r="U130" s="878"/>
      <c r="V130" s="878"/>
      <c r="W130" s="878"/>
      <c r="X130" s="1015"/>
      <c r="Y130" s="878"/>
      <c r="Z130" s="975"/>
    </row>
    <row r="131" spans="1:26">
      <c r="A131" s="878"/>
      <c r="B131" s="878"/>
      <c r="C131" s="878"/>
      <c r="F131" s="878"/>
      <c r="H131" s="878"/>
      <c r="I131" s="878"/>
      <c r="J131" s="878"/>
      <c r="K131" s="990"/>
      <c r="L131" s="990"/>
      <c r="M131" s="990"/>
      <c r="N131" s="990"/>
      <c r="O131" s="878"/>
      <c r="P131" s="878"/>
      <c r="Q131" s="878"/>
      <c r="R131" s="878"/>
      <c r="S131" s="878"/>
      <c r="T131" s="878"/>
      <c r="U131" s="878"/>
      <c r="V131" s="878"/>
      <c r="W131" s="878"/>
      <c r="X131" s="1015"/>
      <c r="Y131" s="878"/>
      <c r="Z131" s="975"/>
    </row>
    <row r="132" spans="1:26">
      <c r="A132" s="878"/>
      <c r="B132" s="878"/>
      <c r="C132" s="878"/>
      <c r="F132" s="878"/>
      <c r="H132" s="878"/>
      <c r="I132" s="878"/>
      <c r="J132" s="878"/>
      <c r="K132" s="990"/>
      <c r="L132" s="990"/>
      <c r="M132" s="990"/>
      <c r="N132" s="990"/>
      <c r="O132" s="878"/>
      <c r="P132" s="878"/>
      <c r="Q132" s="878"/>
      <c r="R132" s="878"/>
      <c r="S132" s="878"/>
      <c r="T132" s="878"/>
      <c r="U132" s="878"/>
      <c r="V132" s="878"/>
      <c r="W132" s="878"/>
      <c r="X132" s="1015"/>
      <c r="Y132" s="878"/>
      <c r="Z132" s="975"/>
    </row>
    <row r="133" spans="1:26">
      <c r="A133" s="878"/>
      <c r="B133" s="878"/>
      <c r="C133" s="878"/>
      <c r="F133" s="878"/>
      <c r="H133" s="878"/>
      <c r="I133" s="878"/>
      <c r="J133" s="878"/>
      <c r="K133" s="990"/>
      <c r="L133" s="990"/>
      <c r="M133" s="990"/>
      <c r="N133" s="990"/>
      <c r="O133" s="878"/>
      <c r="P133" s="878"/>
      <c r="Q133" s="878"/>
      <c r="R133" s="878"/>
      <c r="S133" s="878"/>
      <c r="T133" s="878"/>
      <c r="U133" s="878"/>
      <c r="V133" s="878"/>
      <c r="W133" s="878"/>
      <c r="X133" s="1015"/>
      <c r="Y133" s="878"/>
      <c r="Z133" s="975"/>
    </row>
    <row r="134" spans="1:26">
      <c r="A134" s="878"/>
      <c r="B134" s="878"/>
      <c r="C134" s="878"/>
      <c r="F134" s="878"/>
      <c r="H134" s="878"/>
      <c r="I134" s="878"/>
      <c r="J134" s="878"/>
      <c r="K134" s="990"/>
      <c r="L134" s="990"/>
      <c r="M134" s="990"/>
      <c r="N134" s="990"/>
      <c r="O134" s="878"/>
      <c r="P134" s="878"/>
      <c r="Q134" s="878"/>
      <c r="R134" s="878"/>
      <c r="S134" s="878"/>
      <c r="T134" s="878"/>
      <c r="U134" s="878"/>
      <c r="V134" s="878"/>
      <c r="W134" s="878"/>
      <c r="X134" s="1015"/>
      <c r="Y134" s="878"/>
      <c r="Z134" s="975"/>
    </row>
    <row r="135" spans="1:26">
      <c r="A135" s="878"/>
      <c r="B135" s="878"/>
      <c r="C135" s="878"/>
      <c r="F135" s="878"/>
      <c r="H135" s="878"/>
      <c r="I135" s="878"/>
      <c r="J135" s="878"/>
      <c r="K135" s="990"/>
      <c r="L135" s="990"/>
      <c r="M135" s="990"/>
      <c r="N135" s="990"/>
      <c r="O135" s="878"/>
      <c r="P135" s="878"/>
      <c r="Q135" s="878"/>
      <c r="R135" s="878"/>
      <c r="S135" s="878"/>
      <c r="T135" s="878"/>
      <c r="U135" s="878"/>
      <c r="V135" s="878"/>
      <c r="W135" s="878"/>
      <c r="X135" s="1015"/>
      <c r="Y135" s="878"/>
      <c r="Z135" s="975"/>
    </row>
    <row r="136" spans="1:26">
      <c r="A136" s="878"/>
      <c r="B136" s="878"/>
      <c r="C136" s="878"/>
      <c r="F136" s="878"/>
      <c r="H136" s="878"/>
      <c r="I136" s="878"/>
      <c r="J136" s="878"/>
      <c r="K136" s="990"/>
      <c r="L136" s="990"/>
      <c r="M136" s="990"/>
      <c r="N136" s="990"/>
      <c r="O136" s="878"/>
      <c r="P136" s="878"/>
      <c r="Q136" s="878"/>
      <c r="R136" s="878"/>
      <c r="S136" s="878"/>
      <c r="T136" s="878"/>
      <c r="U136" s="878"/>
      <c r="V136" s="878"/>
      <c r="W136" s="878"/>
      <c r="X136" s="1015"/>
      <c r="Y136" s="878"/>
      <c r="Z136" s="975"/>
    </row>
    <row r="137" spans="1:26">
      <c r="A137" s="878"/>
      <c r="B137" s="878"/>
      <c r="C137" s="878"/>
      <c r="F137" s="878"/>
      <c r="H137" s="878"/>
      <c r="I137" s="878"/>
      <c r="J137" s="878"/>
      <c r="K137" s="990"/>
      <c r="L137" s="990"/>
      <c r="M137" s="990"/>
      <c r="N137" s="990"/>
      <c r="O137" s="878"/>
      <c r="P137" s="878"/>
      <c r="Q137" s="878"/>
      <c r="R137" s="878"/>
      <c r="S137" s="878"/>
      <c r="T137" s="878"/>
      <c r="U137" s="878"/>
      <c r="V137" s="878"/>
      <c r="W137" s="878"/>
      <c r="X137" s="1015"/>
      <c r="Y137" s="878"/>
      <c r="Z137" s="975"/>
    </row>
    <row r="138" spans="1:26">
      <c r="A138" s="878"/>
      <c r="B138" s="878"/>
      <c r="C138" s="878"/>
      <c r="F138" s="878"/>
      <c r="H138" s="878"/>
      <c r="I138" s="878"/>
      <c r="J138" s="878"/>
      <c r="K138" s="990"/>
      <c r="L138" s="990"/>
      <c r="M138" s="990"/>
      <c r="N138" s="990"/>
      <c r="O138" s="878"/>
      <c r="P138" s="878"/>
      <c r="Q138" s="878"/>
      <c r="R138" s="878"/>
      <c r="S138" s="878"/>
      <c r="T138" s="878"/>
      <c r="U138" s="878"/>
      <c r="V138" s="878"/>
      <c r="W138" s="878"/>
      <c r="X138" s="1015"/>
      <c r="Y138" s="878"/>
      <c r="Z138" s="975"/>
    </row>
    <row r="139" spans="1:26">
      <c r="A139" s="878"/>
      <c r="B139" s="878"/>
      <c r="C139" s="878"/>
      <c r="F139" s="878"/>
      <c r="H139" s="878"/>
      <c r="I139" s="878"/>
      <c r="J139" s="878"/>
      <c r="K139" s="990"/>
      <c r="L139" s="990"/>
      <c r="M139" s="990"/>
      <c r="N139" s="990"/>
      <c r="O139" s="878"/>
      <c r="P139" s="878"/>
      <c r="Q139" s="878"/>
      <c r="R139" s="878"/>
      <c r="S139" s="878"/>
      <c r="T139" s="878"/>
      <c r="U139" s="878"/>
      <c r="V139" s="878"/>
      <c r="W139" s="878"/>
      <c r="X139" s="1015"/>
      <c r="Y139" s="878"/>
      <c r="Z139" s="975"/>
    </row>
    <row r="140" spans="1:26">
      <c r="A140" s="878"/>
      <c r="B140" s="878"/>
      <c r="C140" s="878"/>
      <c r="F140" s="878"/>
      <c r="H140" s="878"/>
      <c r="I140" s="878"/>
      <c r="J140" s="878"/>
      <c r="K140" s="990"/>
      <c r="L140" s="990"/>
      <c r="M140" s="990"/>
      <c r="N140" s="990"/>
      <c r="O140" s="878"/>
      <c r="P140" s="878"/>
      <c r="Q140" s="878"/>
      <c r="R140" s="878"/>
      <c r="S140" s="878"/>
      <c r="T140" s="878"/>
      <c r="U140" s="878"/>
      <c r="V140" s="878"/>
      <c r="W140" s="878"/>
      <c r="X140" s="1015"/>
      <c r="Y140" s="878"/>
      <c r="Z140" s="975"/>
    </row>
    <row r="141" spans="1:26">
      <c r="A141" s="878"/>
      <c r="B141" s="878"/>
      <c r="C141" s="878"/>
      <c r="F141" s="878"/>
      <c r="H141" s="878"/>
      <c r="I141" s="878"/>
      <c r="J141" s="878"/>
      <c r="K141" s="990"/>
      <c r="L141" s="990"/>
      <c r="M141" s="990"/>
      <c r="N141" s="990"/>
      <c r="O141" s="878"/>
      <c r="P141" s="878"/>
      <c r="Q141" s="878"/>
      <c r="R141" s="878"/>
      <c r="S141" s="878"/>
      <c r="T141" s="878"/>
      <c r="U141" s="878"/>
      <c r="V141" s="878"/>
      <c r="W141" s="878"/>
      <c r="X141" s="1015"/>
      <c r="Y141" s="878"/>
      <c r="Z141" s="975"/>
    </row>
    <row r="142" spans="1:26">
      <c r="A142" s="878"/>
      <c r="B142" s="878"/>
      <c r="C142" s="878"/>
      <c r="F142" s="878"/>
      <c r="H142" s="878"/>
      <c r="I142" s="878"/>
      <c r="J142" s="878"/>
      <c r="K142" s="990"/>
      <c r="L142" s="990"/>
      <c r="M142" s="990"/>
      <c r="N142" s="990"/>
      <c r="O142" s="878"/>
      <c r="P142" s="878"/>
      <c r="Q142" s="878"/>
      <c r="R142" s="878"/>
      <c r="S142" s="878"/>
      <c r="T142" s="878"/>
      <c r="U142" s="878"/>
      <c r="V142" s="878"/>
      <c r="W142" s="878"/>
      <c r="X142" s="1015"/>
      <c r="Y142" s="878"/>
      <c r="Z142" s="975"/>
    </row>
    <row r="143" spans="1:26">
      <c r="A143" s="878"/>
      <c r="B143" s="878"/>
      <c r="C143" s="878"/>
      <c r="F143" s="878"/>
      <c r="H143" s="878"/>
      <c r="I143" s="878"/>
      <c r="J143" s="878"/>
      <c r="K143" s="990"/>
      <c r="L143" s="990"/>
      <c r="M143" s="990"/>
      <c r="N143" s="990"/>
      <c r="O143" s="878"/>
      <c r="P143" s="878"/>
      <c r="Q143" s="878"/>
      <c r="R143" s="878"/>
      <c r="S143" s="878"/>
      <c r="T143" s="878"/>
      <c r="U143" s="878"/>
      <c r="V143" s="878"/>
      <c r="W143" s="878"/>
      <c r="X143" s="1015"/>
      <c r="Y143" s="878"/>
      <c r="Z143" s="975"/>
    </row>
    <row r="144" spans="1:26">
      <c r="A144" s="878"/>
      <c r="B144" s="878"/>
      <c r="C144" s="878"/>
      <c r="F144" s="878"/>
      <c r="H144" s="878"/>
      <c r="I144" s="878"/>
      <c r="J144" s="878"/>
      <c r="K144" s="990"/>
      <c r="L144" s="990"/>
      <c r="M144" s="990"/>
      <c r="N144" s="990"/>
      <c r="O144" s="878"/>
      <c r="P144" s="878"/>
      <c r="Q144" s="878"/>
      <c r="R144" s="878"/>
      <c r="S144" s="878"/>
      <c r="T144" s="878"/>
      <c r="U144" s="878"/>
      <c r="V144" s="878"/>
      <c r="W144" s="878"/>
      <c r="X144" s="1015"/>
      <c r="Y144" s="878"/>
      <c r="Z144" s="975"/>
    </row>
    <row r="145" spans="1:26">
      <c r="A145" s="878"/>
      <c r="B145" s="878"/>
      <c r="C145" s="878"/>
      <c r="F145" s="878"/>
      <c r="H145" s="878"/>
      <c r="I145" s="878"/>
      <c r="J145" s="878"/>
      <c r="K145" s="990"/>
      <c r="L145" s="990"/>
      <c r="M145" s="990"/>
      <c r="N145" s="990"/>
      <c r="O145" s="878"/>
      <c r="P145" s="878"/>
      <c r="Q145" s="878"/>
      <c r="R145" s="878"/>
      <c r="S145" s="878"/>
      <c r="T145" s="878"/>
      <c r="U145" s="878"/>
      <c r="V145" s="878"/>
      <c r="W145" s="878"/>
      <c r="X145" s="1015"/>
      <c r="Y145" s="878"/>
      <c r="Z145" s="975"/>
    </row>
    <row r="146" spans="1:26">
      <c r="A146" s="878"/>
      <c r="B146" s="878"/>
      <c r="C146" s="878"/>
      <c r="F146" s="878"/>
      <c r="H146" s="878"/>
      <c r="I146" s="878"/>
      <c r="J146" s="878"/>
      <c r="K146" s="990"/>
      <c r="L146" s="990"/>
      <c r="M146" s="990"/>
      <c r="N146" s="990"/>
      <c r="O146" s="878"/>
      <c r="P146" s="878"/>
      <c r="Q146" s="878"/>
      <c r="R146" s="878"/>
      <c r="S146" s="878"/>
      <c r="T146" s="878"/>
      <c r="U146" s="878"/>
      <c r="V146" s="878"/>
      <c r="W146" s="878"/>
      <c r="X146" s="1015"/>
      <c r="Y146" s="878"/>
      <c r="Z146" s="975"/>
    </row>
    <row r="147" spans="1:26">
      <c r="A147" s="878"/>
      <c r="B147" s="878"/>
      <c r="C147" s="878"/>
      <c r="F147" s="878"/>
      <c r="H147" s="878"/>
      <c r="I147" s="878"/>
      <c r="J147" s="878"/>
      <c r="K147" s="990"/>
      <c r="L147" s="990"/>
      <c r="M147" s="990"/>
      <c r="N147" s="990"/>
      <c r="O147" s="878"/>
      <c r="P147" s="878"/>
      <c r="Q147" s="878"/>
      <c r="R147" s="878"/>
      <c r="S147" s="878"/>
      <c r="T147" s="878"/>
      <c r="U147" s="878"/>
      <c r="V147" s="878"/>
      <c r="W147" s="878"/>
      <c r="X147" s="1015"/>
      <c r="Y147" s="878"/>
      <c r="Z147" s="975"/>
    </row>
    <row r="148" spans="1:26">
      <c r="A148" s="878"/>
      <c r="B148" s="878"/>
      <c r="C148" s="878"/>
      <c r="F148" s="878"/>
      <c r="H148" s="878"/>
      <c r="I148" s="878"/>
      <c r="J148" s="878"/>
      <c r="K148" s="990"/>
      <c r="L148" s="990"/>
      <c r="M148" s="990"/>
      <c r="N148" s="990"/>
      <c r="O148" s="878"/>
      <c r="P148" s="878"/>
      <c r="Q148" s="878"/>
      <c r="R148" s="878"/>
      <c r="S148" s="878"/>
      <c r="T148" s="878"/>
      <c r="U148" s="878"/>
      <c r="V148" s="878"/>
      <c r="W148" s="878"/>
      <c r="X148" s="1015"/>
      <c r="Y148" s="878"/>
      <c r="Z148" s="975"/>
    </row>
    <row r="149" spans="1:26">
      <c r="A149" s="878"/>
      <c r="B149" s="878"/>
      <c r="C149" s="878"/>
      <c r="F149" s="878"/>
      <c r="H149" s="878"/>
      <c r="I149" s="878"/>
      <c r="J149" s="878"/>
      <c r="K149" s="990"/>
      <c r="L149" s="990"/>
      <c r="M149" s="990"/>
      <c r="N149" s="990"/>
      <c r="O149" s="878"/>
      <c r="P149" s="878"/>
      <c r="Q149" s="878"/>
      <c r="R149" s="878"/>
      <c r="S149" s="878"/>
      <c r="T149" s="878"/>
      <c r="U149" s="878"/>
      <c r="V149" s="878"/>
      <c r="W149" s="878"/>
      <c r="X149" s="1015"/>
      <c r="Y149" s="878"/>
      <c r="Z149" s="975"/>
    </row>
    <row r="150" spans="1:26">
      <c r="A150" s="878"/>
      <c r="B150" s="878"/>
      <c r="C150" s="878"/>
      <c r="F150" s="878"/>
      <c r="H150" s="878"/>
      <c r="I150" s="878"/>
      <c r="J150" s="878"/>
      <c r="K150" s="990"/>
      <c r="L150" s="990"/>
      <c r="M150" s="990"/>
      <c r="N150" s="990"/>
      <c r="O150" s="878"/>
      <c r="P150" s="878"/>
      <c r="Q150" s="878"/>
      <c r="R150" s="878"/>
      <c r="S150" s="878"/>
      <c r="T150" s="878"/>
      <c r="U150" s="878"/>
      <c r="V150" s="878"/>
      <c r="W150" s="878"/>
      <c r="X150" s="1015"/>
      <c r="Y150" s="878"/>
      <c r="Z150" s="975"/>
    </row>
    <row r="151" spans="1:26">
      <c r="A151" s="878"/>
      <c r="B151" s="878"/>
      <c r="C151" s="878"/>
      <c r="F151" s="878"/>
      <c r="H151" s="878"/>
      <c r="I151" s="878"/>
      <c r="J151" s="878"/>
      <c r="K151" s="990"/>
      <c r="L151" s="990"/>
      <c r="M151" s="990"/>
      <c r="N151" s="990"/>
      <c r="O151" s="878"/>
      <c r="P151" s="878"/>
      <c r="Q151" s="878"/>
      <c r="R151" s="878"/>
      <c r="S151" s="878"/>
      <c r="T151" s="878"/>
      <c r="U151" s="878"/>
      <c r="V151" s="878"/>
      <c r="W151" s="878"/>
      <c r="X151" s="1015"/>
      <c r="Y151" s="878"/>
      <c r="Z151" s="975"/>
    </row>
    <row r="152" spans="1:26">
      <c r="A152" s="878"/>
      <c r="B152" s="878"/>
      <c r="C152" s="878"/>
      <c r="F152" s="878"/>
      <c r="H152" s="878"/>
      <c r="I152" s="878"/>
      <c r="J152" s="878"/>
      <c r="K152" s="990"/>
      <c r="L152" s="990"/>
      <c r="M152" s="990"/>
      <c r="N152" s="990"/>
      <c r="O152" s="878"/>
      <c r="P152" s="878"/>
      <c r="Q152" s="878"/>
      <c r="R152" s="878"/>
      <c r="S152" s="878"/>
      <c r="T152" s="878"/>
      <c r="U152" s="878"/>
      <c r="V152" s="878"/>
      <c r="W152" s="878"/>
      <c r="X152" s="1015"/>
      <c r="Y152" s="878"/>
      <c r="Z152" s="975"/>
    </row>
    <row r="153" spans="1:26">
      <c r="A153" s="878"/>
      <c r="B153" s="878"/>
      <c r="C153" s="878"/>
      <c r="F153" s="878"/>
      <c r="H153" s="878"/>
      <c r="I153" s="878"/>
      <c r="J153" s="878"/>
      <c r="K153" s="990"/>
      <c r="L153" s="990"/>
      <c r="M153" s="990"/>
      <c r="N153" s="990"/>
      <c r="O153" s="878"/>
      <c r="P153" s="878"/>
      <c r="Q153" s="878"/>
      <c r="R153" s="878"/>
      <c r="S153" s="878"/>
      <c r="T153" s="878"/>
      <c r="U153" s="878"/>
      <c r="V153" s="878"/>
      <c r="W153" s="878"/>
      <c r="X153" s="1015"/>
      <c r="Y153" s="878"/>
      <c r="Z153" s="975"/>
    </row>
    <row r="154" spans="1:26">
      <c r="A154" s="878"/>
      <c r="B154" s="878"/>
      <c r="C154" s="878"/>
      <c r="F154" s="878"/>
      <c r="H154" s="878"/>
      <c r="I154" s="878"/>
      <c r="J154" s="878"/>
      <c r="K154" s="990"/>
      <c r="L154" s="990"/>
      <c r="M154" s="990"/>
      <c r="N154" s="990"/>
      <c r="O154" s="878"/>
      <c r="P154" s="878"/>
      <c r="Q154" s="878"/>
      <c r="R154" s="878"/>
      <c r="S154" s="878"/>
      <c r="T154" s="878"/>
      <c r="U154" s="878"/>
      <c r="V154" s="878"/>
      <c r="W154" s="878"/>
      <c r="X154" s="1015"/>
      <c r="Y154" s="878"/>
      <c r="Z154" s="975"/>
    </row>
    <row r="155" spans="1:26">
      <c r="A155" s="878"/>
      <c r="B155" s="878"/>
      <c r="C155" s="878"/>
      <c r="F155" s="878"/>
      <c r="H155" s="878"/>
      <c r="I155" s="878"/>
      <c r="J155" s="878"/>
      <c r="K155" s="990"/>
      <c r="L155" s="990"/>
      <c r="M155" s="990"/>
      <c r="N155" s="990"/>
      <c r="O155" s="878"/>
      <c r="P155" s="878"/>
      <c r="Q155" s="878"/>
      <c r="R155" s="878"/>
      <c r="S155" s="878"/>
      <c r="T155" s="878"/>
      <c r="U155" s="878"/>
      <c r="V155" s="878"/>
      <c r="W155" s="878"/>
      <c r="X155" s="1015"/>
      <c r="Y155" s="878"/>
      <c r="Z155" s="975"/>
    </row>
    <row r="156" spans="1:26">
      <c r="A156" s="878"/>
      <c r="B156" s="878"/>
      <c r="C156" s="878"/>
      <c r="F156" s="878"/>
      <c r="H156" s="878"/>
      <c r="I156" s="878"/>
      <c r="J156" s="878"/>
      <c r="K156" s="990"/>
      <c r="L156" s="990"/>
      <c r="M156" s="990"/>
      <c r="N156" s="990"/>
      <c r="O156" s="878"/>
      <c r="P156" s="878"/>
      <c r="Q156" s="878"/>
      <c r="R156" s="878"/>
      <c r="S156" s="878"/>
      <c r="T156" s="878"/>
      <c r="U156" s="878"/>
      <c r="V156" s="878"/>
      <c r="W156" s="878"/>
      <c r="X156" s="1015"/>
      <c r="Y156" s="878"/>
      <c r="Z156" s="975"/>
    </row>
    <row r="157" spans="1:26">
      <c r="A157" s="878"/>
      <c r="B157" s="878"/>
      <c r="C157" s="878"/>
      <c r="F157" s="878"/>
      <c r="H157" s="878"/>
      <c r="I157" s="878"/>
      <c r="J157" s="878"/>
      <c r="K157" s="990"/>
      <c r="L157" s="990"/>
      <c r="M157" s="990"/>
      <c r="N157" s="990"/>
      <c r="O157" s="878"/>
      <c r="P157" s="878"/>
      <c r="Q157" s="878"/>
      <c r="R157" s="878"/>
      <c r="S157" s="878"/>
      <c r="T157" s="878"/>
      <c r="U157" s="878"/>
      <c r="V157" s="878"/>
      <c r="W157" s="878"/>
      <c r="X157" s="1015"/>
      <c r="Y157" s="878"/>
      <c r="Z157" s="975"/>
    </row>
    <row r="158" spans="1:26">
      <c r="A158" s="878"/>
      <c r="B158" s="878"/>
      <c r="C158" s="878"/>
      <c r="F158" s="878"/>
      <c r="H158" s="878"/>
      <c r="I158" s="878"/>
      <c r="J158" s="878"/>
      <c r="K158" s="990"/>
      <c r="L158" s="990"/>
      <c r="M158" s="990"/>
      <c r="N158" s="990"/>
      <c r="O158" s="878"/>
      <c r="P158" s="878"/>
      <c r="Q158" s="878"/>
      <c r="R158" s="878"/>
      <c r="S158" s="878"/>
      <c r="T158" s="878"/>
      <c r="U158" s="878"/>
      <c r="V158" s="878"/>
      <c r="W158" s="878"/>
      <c r="X158" s="1015"/>
      <c r="Y158" s="878"/>
      <c r="Z158" s="975"/>
    </row>
    <row r="159" spans="1:26">
      <c r="A159" s="878"/>
      <c r="B159" s="878"/>
      <c r="C159" s="878"/>
      <c r="F159" s="878"/>
      <c r="H159" s="878"/>
      <c r="I159" s="878"/>
      <c r="J159" s="878"/>
      <c r="K159" s="990"/>
      <c r="L159" s="990"/>
      <c r="M159" s="990"/>
      <c r="N159" s="990"/>
      <c r="O159" s="878"/>
      <c r="P159" s="878"/>
      <c r="Q159" s="878"/>
      <c r="R159" s="878"/>
      <c r="S159" s="878"/>
      <c r="T159" s="878"/>
      <c r="U159" s="878"/>
      <c r="V159" s="878"/>
      <c r="W159" s="878"/>
      <c r="X159" s="1015"/>
      <c r="Y159" s="878"/>
      <c r="Z159" s="975"/>
    </row>
    <row r="160" spans="1:26">
      <c r="A160" s="878"/>
      <c r="B160" s="878"/>
      <c r="C160" s="878"/>
      <c r="F160" s="878"/>
      <c r="H160" s="878"/>
      <c r="I160" s="878"/>
      <c r="J160" s="878"/>
      <c r="K160" s="990"/>
      <c r="L160" s="990"/>
      <c r="M160" s="990"/>
      <c r="N160" s="990"/>
      <c r="O160" s="878"/>
      <c r="P160" s="878"/>
      <c r="Q160" s="878"/>
      <c r="R160" s="878"/>
      <c r="S160" s="878"/>
      <c r="T160" s="878"/>
      <c r="U160" s="878"/>
      <c r="V160" s="878"/>
      <c r="W160" s="878"/>
      <c r="X160" s="1015"/>
      <c r="Y160" s="878"/>
      <c r="Z160" s="975"/>
    </row>
    <row r="161" spans="1:26">
      <c r="A161" s="878"/>
      <c r="B161" s="878"/>
      <c r="C161" s="878"/>
      <c r="F161" s="878"/>
      <c r="H161" s="878"/>
      <c r="I161" s="878"/>
      <c r="J161" s="878"/>
      <c r="K161" s="990"/>
      <c r="L161" s="990"/>
      <c r="M161" s="990"/>
      <c r="N161" s="990"/>
      <c r="O161" s="878"/>
      <c r="P161" s="878"/>
      <c r="Q161" s="878"/>
      <c r="R161" s="878"/>
      <c r="S161" s="878"/>
      <c r="T161" s="878"/>
      <c r="U161" s="878"/>
      <c r="V161" s="878"/>
      <c r="W161" s="878"/>
      <c r="X161" s="1015"/>
      <c r="Y161" s="878"/>
      <c r="Z161" s="975"/>
    </row>
    <row r="162" spans="1:26">
      <c r="A162" s="878"/>
      <c r="B162" s="878"/>
      <c r="C162" s="878"/>
      <c r="F162" s="878"/>
      <c r="H162" s="878"/>
      <c r="I162" s="878"/>
      <c r="J162" s="878"/>
      <c r="K162" s="990"/>
      <c r="L162" s="990"/>
      <c r="M162" s="990"/>
      <c r="N162" s="990"/>
      <c r="O162" s="878"/>
      <c r="P162" s="878"/>
      <c r="Q162" s="878"/>
      <c r="R162" s="878"/>
      <c r="S162" s="878"/>
      <c r="T162" s="878"/>
      <c r="U162" s="878"/>
      <c r="V162" s="878"/>
      <c r="W162" s="878"/>
      <c r="X162" s="1015"/>
      <c r="Y162" s="878"/>
      <c r="Z162" s="975"/>
    </row>
    <row r="163" spans="1:26">
      <c r="A163" s="878"/>
      <c r="B163" s="878"/>
      <c r="C163" s="878"/>
      <c r="F163" s="878"/>
      <c r="H163" s="878"/>
      <c r="I163" s="878"/>
      <c r="J163" s="878"/>
      <c r="K163" s="990"/>
      <c r="L163" s="990"/>
      <c r="M163" s="990"/>
      <c r="N163" s="990"/>
      <c r="O163" s="878"/>
      <c r="P163" s="878"/>
      <c r="Q163" s="878"/>
      <c r="R163" s="878"/>
      <c r="S163" s="878"/>
      <c r="T163" s="878"/>
      <c r="U163" s="878"/>
      <c r="V163" s="878"/>
      <c r="W163" s="878"/>
      <c r="X163" s="1015"/>
      <c r="Y163" s="878"/>
      <c r="Z163" s="975"/>
    </row>
    <row r="164" spans="1:26">
      <c r="A164" s="878"/>
      <c r="B164" s="878"/>
      <c r="C164" s="878"/>
      <c r="F164" s="878"/>
      <c r="H164" s="878"/>
      <c r="I164" s="878"/>
      <c r="J164" s="878"/>
      <c r="K164" s="990"/>
      <c r="L164" s="990"/>
      <c r="M164" s="990"/>
      <c r="N164" s="990"/>
      <c r="O164" s="878"/>
      <c r="P164" s="878"/>
      <c r="Q164" s="878"/>
      <c r="R164" s="878"/>
      <c r="S164" s="878"/>
      <c r="T164" s="878"/>
      <c r="U164" s="878"/>
      <c r="V164" s="878"/>
      <c r="W164" s="878"/>
      <c r="X164" s="1015"/>
      <c r="Y164" s="878"/>
      <c r="Z164" s="975"/>
    </row>
    <row r="165" spans="1:26">
      <c r="A165" s="878"/>
      <c r="B165" s="878"/>
      <c r="C165" s="878"/>
      <c r="F165" s="878"/>
      <c r="H165" s="878"/>
      <c r="I165" s="878"/>
      <c r="J165" s="878"/>
      <c r="K165" s="990"/>
      <c r="L165" s="990"/>
      <c r="M165" s="990"/>
      <c r="N165" s="990"/>
      <c r="O165" s="878"/>
      <c r="P165" s="878"/>
      <c r="Q165" s="878"/>
      <c r="R165" s="878"/>
      <c r="S165" s="878"/>
      <c r="T165" s="878"/>
      <c r="U165" s="878"/>
      <c r="V165" s="878"/>
      <c r="W165" s="878"/>
      <c r="X165" s="1015"/>
      <c r="Y165" s="878"/>
      <c r="Z165" s="975"/>
    </row>
    <row r="166" spans="1:26">
      <c r="A166" s="878"/>
      <c r="B166" s="878"/>
      <c r="C166" s="878"/>
      <c r="F166" s="878"/>
      <c r="H166" s="878"/>
      <c r="I166" s="878"/>
      <c r="J166" s="878"/>
      <c r="K166" s="990"/>
      <c r="L166" s="990"/>
      <c r="M166" s="990"/>
      <c r="N166" s="990"/>
      <c r="O166" s="878"/>
      <c r="P166" s="878"/>
      <c r="Q166" s="878"/>
      <c r="R166" s="878"/>
      <c r="S166" s="878"/>
      <c r="T166" s="878"/>
      <c r="U166" s="878"/>
      <c r="V166" s="878"/>
      <c r="W166" s="878"/>
      <c r="X166" s="1015"/>
      <c r="Y166" s="878"/>
      <c r="Z166" s="975"/>
    </row>
    <row r="167" spans="1:26">
      <c r="A167" s="878"/>
      <c r="B167" s="878"/>
      <c r="C167" s="878"/>
      <c r="F167" s="878"/>
      <c r="H167" s="878"/>
      <c r="I167" s="878"/>
      <c r="J167" s="878"/>
      <c r="K167" s="990"/>
      <c r="L167" s="990"/>
      <c r="M167" s="990"/>
      <c r="N167" s="990"/>
      <c r="O167" s="878"/>
      <c r="P167" s="878"/>
      <c r="Q167" s="878"/>
      <c r="R167" s="878"/>
      <c r="S167" s="878"/>
      <c r="T167" s="878"/>
      <c r="U167" s="878"/>
      <c r="V167" s="878"/>
      <c r="W167" s="878"/>
      <c r="X167" s="1015"/>
      <c r="Y167" s="878"/>
      <c r="Z167" s="975"/>
    </row>
    <row r="168" spans="1:26">
      <c r="A168" s="878"/>
      <c r="B168" s="878"/>
      <c r="C168" s="878"/>
      <c r="F168" s="878"/>
      <c r="H168" s="878"/>
      <c r="I168" s="878"/>
      <c r="J168" s="878"/>
      <c r="K168" s="990"/>
      <c r="L168" s="990"/>
      <c r="M168" s="990"/>
      <c r="N168" s="990"/>
      <c r="O168" s="878"/>
      <c r="P168" s="878"/>
      <c r="Q168" s="878"/>
      <c r="R168" s="878"/>
      <c r="S168" s="878"/>
      <c r="T168" s="878"/>
      <c r="U168" s="878"/>
      <c r="V168" s="878"/>
      <c r="W168" s="878"/>
      <c r="X168" s="1015"/>
      <c r="Y168" s="878"/>
      <c r="Z168" s="975"/>
    </row>
    <row r="169" spans="1:26">
      <c r="A169" s="878"/>
      <c r="B169" s="878"/>
      <c r="C169" s="878"/>
      <c r="F169" s="878"/>
      <c r="H169" s="878"/>
      <c r="I169" s="878"/>
      <c r="J169" s="878"/>
      <c r="K169" s="990"/>
      <c r="L169" s="990"/>
      <c r="M169" s="990"/>
      <c r="N169" s="990"/>
      <c r="O169" s="878"/>
      <c r="P169" s="878"/>
      <c r="Q169" s="878"/>
      <c r="R169" s="878"/>
      <c r="S169" s="878"/>
      <c r="T169" s="878"/>
      <c r="U169" s="878"/>
      <c r="V169" s="878"/>
      <c r="W169" s="878"/>
      <c r="X169" s="1015"/>
      <c r="Y169" s="878"/>
      <c r="Z169" s="975"/>
    </row>
    <row r="170" spans="1:26">
      <c r="A170" s="878"/>
      <c r="B170" s="878"/>
      <c r="C170" s="878"/>
      <c r="F170" s="878"/>
      <c r="H170" s="878"/>
      <c r="I170" s="878"/>
      <c r="J170" s="878"/>
      <c r="K170" s="990"/>
      <c r="L170" s="990"/>
      <c r="M170" s="990"/>
      <c r="N170" s="990"/>
      <c r="O170" s="878"/>
      <c r="P170" s="878"/>
      <c r="Q170" s="878"/>
      <c r="R170" s="878"/>
      <c r="S170" s="878"/>
      <c r="T170" s="878"/>
      <c r="U170" s="878"/>
      <c r="V170" s="878"/>
      <c r="W170" s="878"/>
      <c r="X170" s="1015"/>
      <c r="Y170" s="878"/>
      <c r="Z170" s="975"/>
    </row>
    <row r="171" spans="1:26">
      <c r="A171" s="878"/>
      <c r="B171" s="878"/>
      <c r="C171" s="878"/>
      <c r="F171" s="878"/>
      <c r="H171" s="878"/>
      <c r="I171" s="878"/>
      <c r="J171" s="878"/>
      <c r="K171" s="990"/>
      <c r="L171" s="990"/>
      <c r="M171" s="990"/>
      <c r="N171" s="990"/>
      <c r="O171" s="878"/>
      <c r="P171" s="878"/>
      <c r="Q171" s="878"/>
      <c r="R171" s="878"/>
      <c r="S171" s="878"/>
      <c r="T171" s="878"/>
      <c r="U171" s="878"/>
      <c r="V171" s="878"/>
      <c r="W171" s="878"/>
      <c r="X171" s="1015"/>
      <c r="Y171" s="878"/>
      <c r="Z171" s="975"/>
    </row>
    <row r="172" spans="1:26">
      <c r="A172" s="878"/>
      <c r="B172" s="878"/>
      <c r="C172" s="878"/>
      <c r="F172" s="878"/>
      <c r="H172" s="878"/>
      <c r="I172" s="878"/>
      <c r="J172" s="878"/>
      <c r="K172" s="990"/>
      <c r="L172" s="990"/>
      <c r="M172" s="990"/>
      <c r="N172" s="990"/>
      <c r="O172" s="878"/>
      <c r="P172" s="878"/>
      <c r="Q172" s="878"/>
      <c r="R172" s="878"/>
      <c r="S172" s="878"/>
      <c r="T172" s="878"/>
      <c r="U172" s="878"/>
      <c r="V172" s="878"/>
      <c r="W172" s="878"/>
      <c r="X172" s="1015"/>
      <c r="Y172" s="878"/>
      <c r="Z172" s="975"/>
    </row>
    <row r="173" spans="1:26">
      <c r="A173" s="878"/>
      <c r="B173" s="878"/>
      <c r="C173" s="878"/>
      <c r="F173" s="878"/>
      <c r="H173" s="878"/>
      <c r="I173" s="878"/>
      <c r="J173" s="878"/>
      <c r="K173" s="990"/>
      <c r="L173" s="990"/>
      <c r="M173" s="990"/>
      <c r="N173" s="990"/>
      <c r="O173" s="878"/>
      <c r="P173" s="878"/>
      <c r="Q173" s="878"/>
      <c r="R173" s="878"/>
      <c r="S173" s="878"/>
      <c r="T173" s="878"/>
      <c r="U173" s="878"/>
      <c r="V173" s="878"/>
      <c r="W173" s="878"/>
      <c r="X173" s="1015"/>
      <c r="Y173" s="878"/>
      <c r="Z173" s="975"/>
    </row>
    <row r="174" spans="1:26">
      <c r="A174" s="878"/>
      <c r="B174" s="878"/>
      <c r="C174" s="878"/>
      <c r="F174" s="878"/>
      <c r="H174" s="878"/>
      <c r="I174" s="878"/>
      <c r="J174" s="878"/>
      <c r="K174" s="990"/>
      <c r="L174" s="990"/>
      <c r="M174" s="990"/>
      <c r="N174" s="990"/>
      <c r="O174" s="878"/>
      <c r="P174" s="878"/>
      <c r="Q174" s="878"/>
      <c r="R174" s="878"/>
      <c r="S174" s="878"/>
      <c r="T174" s="878"/>
      <c r="U174" s="878"/>
      <c r="V174" s="878"/>
      <c r="W174" s="878"/>
      <c r="X174" s="1015"/>
      <c r="Y174" s="878"/>
      <c r="Z174" s="975"/>
    </row>
    <row r="175" spans="1:26">
      <c r="A175" s="878"/>
      <c r="B175" s="878"/>
      <c r="C175" s="878"/>
      <c r="F175" s="878"/>
      <c r="H175" s="878"/>
      <c r="I175" s="878"/>
      <c r="J175" s="878"/>
      <c r="K175" s="990"/>
      <c r="L175" s="990"/>
      <c r="M175" s="990"/>
      <c r="N175" s="990"/>
      <c r="O175" s="878"/>
      <c r="P175" s="878"/>
      <c r="Q175" s="878"/>
      <c r="R175" s="878"/>
      <c r="S175" s="878"/>
      <c r="T175" s="878"/>
      <c r="U175" s="878"/>
      <c r="V175" s="878"/>
      <c r="W175" s="878"/>
      <c r="X175" s="1015"/>
      <c r="Y175" s="878"/>
      <c r="Z175" s="975"/>
    </row>
    <row r="176" spans="1:26">
      <c r="A176" s="878"/>
      <c r="B176" s="878"/>
      <c r="C176" s="878"/>
      <c r="F176" s="878"/>
      <c r="H176" s="878"/>
      <c r="I176" s="878"/>
      <c r="J176" s="878"/>
      <c r="K176" s="990"/>
      <c r="L176" s="990"/>
      <c r="M176" s="990"/>
      <c r="N176" s="990"/>
      <c r="O176" s="878"/>
      <c r="P176" s="878"/>
      <c r="Q176" s="878"/>
      <c r="R176" s="878"/>
      <c r="S176" s="878"/>
      <c r="T176" s="878"/>
      <c r="U176" s="878"/>
      <c r="V176" s="878"/>
      <c r="W176" s="878"/>
      <c r="X176" s="1015"/>
      <c r="Y176" s="878"/>
      <c r="Z176" s="975"/>
    </row>
    <row r="177" spans="1:26">
      <c r="A177" s="878"/>
      <c r="B177" s="878"/>
      <c r="C177" s="878"/>
      <c r="F177" s="878"/>
      <c r="H177" s="878"/>
      <c r="I177" s="878"/>
      <c r="J177" s="878"/>
      <c r="K177" s="990"/>
      <c r="L177" s="990"/>
      <c r="M177" s="990"/>
      <c r="N177" s="990"/>
      <c r="O177" s="878"/>
      <c r="P177" s="878"/>
      <c r="Q177" s="878"/>
      <c r="R177" s="878"/>
      <c r="S177" s="878"/>
      <c r="T177" s="878"/>
      <c r="U177" s="878"/>
      <c r="V177" s="878"/>
      <c r="W177" s="878"/>
      <c r="X177" s="1015"/>
      <c r="Y177" s="878"/>
      <c r="Z177" s="975"/>
    </row>
    <row r="178" spans="1:26">
      <c r="A178" s="878"/>
      <c r="B178" s="878"/>
      <c r="C178" s="878"/>
      <c r="F178" s="878"/>
      <c r="H178" s="878"/>
      <c r="I178" s="878"/>
      <c r="J178" s="878"/>
      <c r="K178" s="990"/>
      <c r="L178" s="990"/>
      <c r="M178" s="990"/>
      <c r="N178" s="990"/>
      <c r="O178" s="878"/>
      <c r="P178" s="878"/>
      <c r="Q178" s="878"/>
      <c r="R178" s="878"/>
      <c r="S178" s="878"/>
      <c r="T178" s="878"/>
      <c r="U178" s="878"/>
      <c r="V178" s="878"/>
      <c r="W178" s="878"/>
      <c r="X178" s="1015"/>
      <c r="Y178" s="878"/>
      <c r="Z178" s="975"/>
    </row>
    <row r="179" spans="1:26">
      <c r="A179" s="878"/>
      <c r="B179" s="878"/>
      <c r="C179" s="878"/>
      <c r="F179" s="878"/>
      <c r="H179" s="878"/>
      <c r="I179" s="878"/>
      <c r="J179" s="878"/>
      <c r="K179" s="990"/>
      <c r="L179" s="990"/>
      <c r="M179" s="990"/>
      <c r="N179" s="990"/>
      <c r="O179" s="878"/>
      <c r="P179" s="878"/>
      <c r="Q179" s="878"/>
      <c r="R179" s="878"/>
      <c r="S179" s="878"/>
      <c r="T179" s="878"/>
      <c r="U179" s="878"/>
      <c r="V179" s="878"/>
      <c r="W179" s="878"/>
      <c r="X179" s="1015"/>
      <c r="Y179" s="878"/>
      <c r="Z179" s="975"/>
    </row>
    <row r="180" spans="1:26">
      <c r="A180" s="878"/>
      <c r="B180" s="878"/>
      <c r="C180" s="878"/>
      <c r="F180" s="878"/>
      <c r="H180" s="878"/>
      <c r="I180" s="878"/>
      <c r="J180" s="878"/>
      <c r="K180" s="990"/>
      <c r="L180" s="990"/>
      <c r="M180" s="990"/>
      <c r="N180" s="990"/>
      <c r="O180" s="878"/>
      <c r="P180" s="878"/>
      <c r="Q180" s="878"/>
      <c r="R180" s="878"/>
      <c r="S180" s="878"/>
      <c r="T180" s="878"/>
      <c r="U180" s="878"/>
      <c r="V180" s="878"/>
      <c r="W180" s="878"/>
      <c r="X180" s="1015"/>
      <c r="Y180" s="878"/>
      <c r="Z180" s="975"/>
    </row>
    <row r="181" spans="1:26">
      <c r="A181" s="878"/>
      <c r="B181" s="878"/>
      <c r="C181" s="878"/>
      <c r="F181" s="878"/>
      <c r="H181" s="878"/>
      <c r="I181" s="878"/>
      <c r="J181" s="878"/>
      <c r="K181" s="990"/>
      <c r="L181" s="990"/>
      <c r="M181" s="990"/>
      <c r="N181" s="990"/>
      <c r="O181" s="878"/>
      <c r="P181" s="878"/>
      <c r="Q181" s="878"/>
      <c r="R181" s="878"/>
      <c r="S181" s="878"/>
      <c r="T181" s="878"/>
      <c r="U181" s="878"/>
      <c r="V181" s="878"/>
      <c r="W181" s="878"/>
      <c r="X181" s="1015"/>
      <c r="Y181" s="878"/>
      <c r="Z181" s="975"/>
    </row>
    <row r="182" spans="1:26">
      <c r="A182" s="878"/>
      <c r="B182" s="878"/>
      <c r="C182" s="878"/>
      <c r="F182" s="878"/>
      <c r="H182" s="878"/>
      <c r="I182" s="878"/>
      <c r="J182" s="878"/>
      <c r="K182" s="990"/>
      <c r="L182" s="990"/>
      <c r="M182" s="990"/>
      <c r="N182" s="990"/>
      <c r="O182" s="878"/>
      <c r="P182" s="878"/>
      <c r="Q182" s="878"/>
      <c r="R182" s="878"/>
      <c r="S182" s="878"/>
      <c r="T182" s="878"/>
      <c r="U182" s="878"/>
      <c r="V182" s="878"/>
      <c r="W182" s="878"/>
      <c r="X182" s="1015"/>
      <c r="Y182" s="878"/>
      <c r="Z182" s="975"/>
    </row>
    <row r="183" spans="1:26">
      <c r="A183" s="878"/>
      <c r="B183" s="878"/>
      <c r="C183" s="878"/>
      <c r="F183" s="878"/>
      <c r="H183" s="878"/>
      <c r="I183" s="878"/>
      <c r="J183" s="878"/>
      <c r="K183" s="990"/>
      <c r="L183" s="990"/>
      <c r="M183" s="990"/>
      <c r="N183" s="990"/>
      <c r="O183" s="878"/>
      <c r="P183" s="878"/>
      <c r="Q183" s="878"/>
      <c r="R183" s="878"/>
      <c r="S183" s="878"/>
      <c r="T183" s="878"/>
      <c r="U183" s="878"/>
      <c r="V183" s="878"/>
      <c r="W183" s="878"/>
      <c r="X183" s="1015"/>
      <c r="Y183" s="878"/>
      <c r="Z183" s="975"/>
    </row>
    <row r="184" spans="1:26">
      <c r="A184" s="878"/>
      <c r="B184" s="878"/>
      <c r="C184" s="878"/>
      <c r="F184" s="878"/>
      <c r="H184" s="878"/>
      <c r="I184" s="878"/>
      <c r="J184" s="878"/>
      <c r="K184" s="990"/>
      <c r="L184" s="990"/>
      <c r="M184" s="990"/>
      <c r="N184" s="990"/>
      <c r="O184" s="878"/>
      <c r="P184" s="878"/>
      <c r="Q184" s="878"/>
      <c r="R184" s="878"/>
      <c r="S184" s="878"/>
      <c r="T184" s="878"/>
      <c r="U184" s="878"/>
      <c r="V184" s="878"/>
      <c r="W184" s="878"/>
      <c r="X184" s="1015"/>
      <c r="Y184" s="878"/>
      <c r="Z184" s="975"/>
    </row>
    <row r="185" spans="1:26">
      <c r="A185" s="878"/>
      <c r="B185" s="878"/>
      <c r="C185" s="878"/>
      <c r="F185" s="878"/>
      <c r="H185" s="878"/>
      <c r="I185" s="878"/>
      <c r="J185" s="878"/>
      <c r="K185" s="990"/>
      <c r="L185" s="990"/>
      <c r="M185" s="990"/>
      <c r="N185" s="990"/>
      <c r="O185" s="878"/>
      <c r="P185" s="878"/>
      <c r="Q185" s="878"/>
      <c r="R185" s="878"/>
      <c r="S185" s="878"/>
      <c r="T185" s="878"/>
      <c r="U185" s="878"/>
      <c r="V185" s="878"/>
      <c r="W185" s="878"/>
      <c r="X185" s="1015"/>
      <c r="Y185" s="878"/>
      <c r="Z185" s="975"/>
    </row>
    <row r="186" spans="1:26">
      <c r="A186" s="878"/>
      <c r="B186" s="878"/>
      <c r="C186" s="878"/>
      <c r="F186" s="878"/>
      <c r="H186" s="878"/>
      <c r="I186" s="878"/>
      <c r="J186" s="878"/>
      <c r="K186" s="990"/>
      <c r="L186" s="990"/>
      <c r="M186" s="990"/>
      <c r="N186" s="990"/>
      <c r="O186" s="878"/>
      <c r="P186" s="878"/>
      <c r="Q186" s="878"/>
      <c r="R186" s="878"/>
      <c r="S186" s="878"/>
      <c r="T186" s="878"/>
      <c r="U186" s="878"/>
      <c r="V186" s="878"/>
      <c r="W186" s="878"/>
      <c r="X186" s="1015"/>
      <c r="Y186" s="878"/>
      <c r="Z186" s="975"/>
    </row>
    <row r="187" spans="1:26">
      <c r="A187" s="878"/>
      <c r="B187" s="878"/>
      <c r="C187" s="878"/>
      <c r="F187" s="878"/>
      <c r="H187" s="878"/>
      <c r="I187" s="878"/>
      <c r="J187" s="878"/>
      <c r="K187" s="990"/>
      <c r="L187" s="990"/>
      <c r="M187" s="990"/>
      <c r="N187" s="990"/>
      <c r="O187" s="878"/>
      <c r="P187" s="878"/>
      <c r="Q187" s="878"/>
      <c r="R187" s="878"/>
      <c r="S187" s="878"/>
      <c r="T187" s="878"/>
      <c r="U187" s="878"/>
      <c r="V187" s="878"/>
      <c r="W187" s="878"/>
      <c r="X187" s="1015"/>
      <c r="Y187" s="878"/>
      <c r="Z187" s="975"/>
    </row>
    <row r="188" spans="1:26">
      <c r="A188" s="878"/>
      <c r="B188" s="878"/>
      <c r="C188" s="878"/>
      <c r="F188" s="878"/>
      <c r="H188" s="878"/>
      <c r="I188" s="878"/>
      <c r="J188" s="878"/>
      <c r="K188" s="990"/>
      <c r="L188" s="990"/>
      <c r="M188" s="990"/>
      <c r="N188" s="990"/>
      <c r="O188" s="878"/>
      <c r="P188" s="878"/>
      <c r="Q188" s="878"/>
      <c r="R188" s="878"/>
      <c r="S188" s="878"/>
      <c r="T188" s="878"/>
      <c r="U188" s="878"/>
      <c r="V188" s="878"/>
      <c r="W188" s="878"/>
      <c r="X188" s="1015"/>
      <c r="Y188" s="878"/>
      <c r="Z188" s="975"/>
    </row>
    <row r="189" spans="1:26">
      <c r="A189" s="878"/>
      <c r="B189" s="878"/>
      <c r="C189" s="878"/>
      <c r="F189" s="878"/>
      <c r="H189" s="878"/>
      <c r="I189" s="878"/>
      <c r="J189" s="878"/>
      <c r="K189" s="990"/>
      <c r="L189" s="990"/>
      <c r="M189" s="990"/>
      <c r="N189" s="990"/>
      <c r="O189" s="878"/>
      <c r="P189" s="878"/>
      <c r="Q189" s="878"/>
      <c r="R189" s="878"/>
      <c r="S189" s="878"/>
      <c r="T189" s="878"/>
      <c r="U189" s="878"/>
      <c r="V189" s="878"/>
      <c r="W189" s="878"/>
      <c r="X189" s="1015"/>
      <c r="Y189" s="878"/>
      <c r="Z189" s="975"/>
    </row>
    <row r="190" spans="1:26">
      <c r="A190" s="878"/>
      <c r="B190" s="878"/>
      <c r="C190" s="878"/>
      <c r="F190" s="878"/>
      <c r="H190" s="878"/>
      <c r="I190" s="878"/>
      <c r="J190" s="878"/>
      <c r="K190" s="990"/>
      <c r="L190" s="990"/>
      <c r="M190" s="990"/>
      <c r="N190" s="990"/>
      <c r="O190" s="878"/>
      <c r="P190" s="878"/>
      <c r="Q190" s="878"/>
      <c r="R190" s="878"/>
      <c r="S190" s="878"/>
      <c r="T190" s="878"/>
      <c r="U190" s="878"/>
      <c r="V190" s="878"/>
      <c r="W190" s="878"/>
      <c r="X190" s="1015"/>
      <c r="Y190" s="878"/>
      <c r="Z190" s="975"/>
    </row>
    <row r="191" spans="1:26">
      <c r="A191" s="878"/>
      <c r="B191" s="878"/>
      <c r="C191" s="878"/>
      <c r="F191" s="878"/>
      <c r="H191" s="878"/>
      <c r="I191" s="878"/>
      <c r="J191" s="878"/>
      <c r="K191" s="990"/>
      <c r="L191" s="990"/>
      <c r="M191" s="990"/>
      <c r="N191" s="990"/>
      <c r="O191" s="878"/>
      <c r="P191" s="878"/>
      <c r="Q191" s="878"/>
      <c r="R191" s="878"/>
      <c r="S191" s="878"/>
      <c r="T191" s="878"/>
      <c r="U191" s="878"/>
      <c r="V191" s="878"/>
      <c r="W191" s="878"/>
      <c r="X191" s="1015"/>
      <c r="Y191" s="878"/>
      <c r="Z191" s="975"/>
    </row>
    <row r="192" spans="1:26">
      <c r="A192" s="878"/>
      <c r="B192" s="878"/>
      <c r="C192" s="878"/>
      <c r="F192" s="878"/>
      <c r="H192" s="878"/>
      <c r="I192" s="878"/>
      <c r="J192" s="878"/>
      <c r="K192" s="990"/>
      <c r="L192" s="990"/>
      <c r="M192" s="990"/>
      <c r="N192" s="990"/>
      <c r="O192" s="878"/>
      <c r="P192" s="878"/>
      <c r="Q192" s="878"/>
      <c r="R192" s="878"/>
      <c r="S192" s="878"/>
      <c r="T192" s="878"/>
      <c r="U192" s="878"/>
      <c r="V192" s="878"/>
      <c r="W192" s="878"/>
      <c r="X192" s="1015"/>
      <c r="Y192" s="878"/>
      <c r="Z192" s="975"/>
    </row>
    <row r="193" spans="1:26">
      <c r="A193" s="878"/>
      <c r="B193" s="878"/>
      <c r="C193" s="878"/>
      <c r="F193" s="878"/>
      <c r="H193" s="878"/>
      <c r="I193" s="878"/>
      <c r="J193" s="878"/>
      <c r="K193" s="990"/>
      <c r="L193" s="990"/>
      <c r="M193" s="990"/>
      <c r="N193" s="990"/>
      <c r="O193" s="878"/>
      <c r="P193" s="878"/>
      <c r="Q193" s="878"/>
      <c r="R193" s="878"/>
      <c r="S193" s="878"/>
      <c r="T193" s="878"/>
      <c r="U193" s="878"/>
      <c r="V193" s="878"/>
      <c r="W193" s="878"/>
      <c r="X193" s="1015"/>
      <c r="Y193" s="878"/>
      <c r="Z193" s="975"/>
    </row>
    <row r="194" spans="1:26">
      <c r="A194" s="878"/>
      <c r="B194" s="878"/>
      <c r="C194" s="878"/>
      <c r="F194" s="878"/>
      <c r="H194" s="878"/>
      <c r="I194" s="878"/>
      <c r="J194" s="878"/>
      <c r="K194" s="990"/>
      <c r="L194" s="990"/>
      <c r="M194" s="990"/>
      <c r="N194" s="990"/>
      <c r="O194" s="878"/>
      <c r="P194" s="878"/>
      <c r="Q194" s="878"/>
      <c r="R194" s="878"/>
      <c r="S194" s="878"/>
      <c r="T194" s="878"/>
      <c r="U194" s="878"/>
      <c r="V194" s="878"/>
      <c r="W194" s="878"/>
      <c r="X194" s="1015"/>
      <c r="Y194" s="878"/>
      <c r="Z194" s="975"/>
    </row>
    <row r="195" spans="1:26">
      <c r="A195" s="878"/>
      <c r="B195" s="878"/>
      <c r="C195" s="878"/>
      <c r="F195" s="878"/>
      <c r="H195" s="878"/>
      <c r="I195" s="878"/>
      <c r="J195" s="878"/>
      <c r="K195" s="990"/>
      <c r="L195" s="990"/>
      <c r="M195" s="990"/>
      <c r="N195" s="990"/>
      <c r="O195" s="878"/>
      <c r="P195" s="878"/>
      <c r="Q195" s="878"/>
      <c r="R195" s="878"/>
      <c r="S195" s="878"/>
      <c r="T195" s="878"/>
      <c r="U195" s="878"/>
      <c r="V195" s="878"/>
      <c r="W195" s="878"/>
      <c r="X195" s="1015"/>
      <c r="Y195" s="878"/>
      <c r="Z195" s="975"/>
    </row>
    <row r="196" spans="1:26">
      <c r="A196" s="878"/>
      <c r="B196" s="878"/>
      <c r="C196" s="878"/>
      <c r="F196" s="878"/>
      <c r="H196" s="878"/>
      <c r="I196" s="878"/>
      <c r="J196" s="878"/>
      <c r="K196" s="990"/>
      <c r="L196" s="990"/>
      <c r="M196" s="990"/>
      <c r="N196" s="990"/>
      <c r="O196" s="878"/>
      <c r="P196" s="878"/>
      <c r="Q196" s="878"/>
      <c r="R196" s="878"/>
      <c r="S196" s="878"/>
      <c r="T196" s="878"/>
      <c r="U196" s="878"/>
      <c r="V196" s="878"/>
      <c r="W196" s="878"/>
      <c r="X196" s="1015"/>
      <c r="Y196" s="878"/>
      <c r="Z196" s="975"/>
    </row>
    <row r="197" spans="1:26">
      <c r="A197" s="878"/>
      <c r="B197" s="878"/>
      <c r="C197" s="878"/>
      <c r="F197" s="878"/>
      <c r="H197" s="878"/>
      <c r="I197" s="878"/>
      <c r="J197" s="878"/>
      <c r="K197" s="990"/>
      <c r="L197" s="990"/>
      <c r="M197" s="990"/>
      <c r="N197" s="990"/>
      <c r="O197" s="878"/>
      <c r="P197" s="878"/>
      <c r="Q197" s="878"/>
      <c r="R197" s="878"/>
      <c r="S197" s="878"/>
      <c r="T197" s="878"/>
      <c r="U197" s="878"/>
      <c r="V197" s="878"/>
      <c r="W197" s="878"/>
      <c r="X197" s="1015"/>
      <c r="Y197" s="878"/>
      <c r="Z197" s="975"/>
    </row>
    <row r="198" spans="1:26">
      <c r="A198" s="878"/>
      <c r="B198" s="878"/>
      <c r="C198" s="878"/>
      <c r="F198" s="878"/>
      <c r="H198" s="878"/>
      <c r="I198" s="878"/>
      <c r="J198" s="878"/>
      <c r="K198" s="990"/>
      <c r="L198" s="990"/>
      <c r="M198" s="990"/>
      <c r="N198" s="990"/>
      <c r="O198" s="878"/>
      <c r="P198" s="878"/>
      <c r="Q198" s="878"/>
      <c r="R198" s="878"/>
      <c r="S198" s="878"/>
      <c r="T198" s="878"/>
      <c r="U198" s="878"/>
      <c r="V198" s="878"/>
      <c r="W198" s="878"/>
      <c r="X198" s="1015"/>
      <c r="Y198" s="878"/>
      <c r="Z198" s="975"/>
    </row>
    <row r="199" spans="1:26">
      <c r="A199" s="878"/>
      <c r="B199" s="878"/>
      <c r="C199" s="878"/>
      <c r="F199" s="878"/>
      <c r="H199" s="878"/>
      <c r="I199" s="878"/>
      <c r="J199" s="878"/>
      <c r="K199" s="990"/>
      <c r="L199" s="990"/>
      <c r="M199" s="990"/>
      <c r="N199" s="990"/>
      <c r="O199" s="878"/>
      <c r="P199" s="878"/>
      <c r="Q199" s="878"/>
      <c r="R199" s="878"/>
      <c r="S199" s="878"/>
      <c r="T199" s="878"/>
      <c r="U199" s="878"/>
      <c r="V199" s="878"/>
      <c r="W199" s="878"/>
      <c r="X199" s="1015"/>
      <c r="Y199" s="878"/>
      <c r="Z199" s="975"/>
    </row>
    <row r="200" spans="1:26">
      <c r="A200" s="878"/>
      <c r="B200" s="878"/>
      <c r="C200" s="878"/>
      <c r="F200" s="878"/>
      <c r="H200" s="878"/>
      <c r="I200" s="878"/>
      <c r="J200" s="878"/>
      <c r="K200" s="990"/>
      <c r="L200" s="990"/>
      <c r="M200" s="990"/>
      <c r="N200" s="990"/>
      <c r="O200" s="878"/>
      <c r="P200" s="878"/>
      <c r="Q200" s="878"/>
      <c r="R200" s="878"/>
      <c r="S200" s="878"/>
      <c r="T200" s="878"/>
      <c r="U200" s="878"/>
      <c r="V200" s="878"/>
      <c r="W200" s="878"/>
      <c r="X200" s="1015"/>
      <c r="Y200" s="878"/>
      <c r="Z200" s="975"/>
    </row>
    <row r="201" spans="1:26">
      <c r="A201" s="878"/>
      <c r="B201" s="878"/>
      <c r="C201" s="878"/>
      <c r="F201" s="878"/>
      <c r="H201" s="878"/>
      <c r="I201" s="878"/>
      <c r="J201" s="878"/>
      <c r="K201" s="990"/>
      <c r="L201" s="990"/>
      <c r="M201" s="990"/>
      <c r="N201" s="990"/>
      <c r="O201" s="878"/>
      <c r="P201" s="878"/>
      <c r="Q201" s="878"/>
      <c r="R201" s="878"/>
      <c r="S201" s="878"/>
      <c r="T201" s="878"/>
      <c r="U201" s="878"/>
      <c r="V201" s="878"/>
      <c r="W201" s="878"/>
      <c r="X201" s="1015"/>
      <c r="Y201" s="878"/>
      <c r="Z201" s="975"/>
    </row>
    <row r="202" spans="1:26">
      <c r="A202" s="878"/>
      <c r="B202" s="878"/>
      <c r="C202" s="878"/>
      <c r="F202" s="878"/>
      <c r="H202" s="878"/>
      <c r="I202" s="878"/>
      <c r="J202" s="878"/>
      <c r="K202" s="990"/>
      <c r="L202" s="990"/>
      <c r="M202" s="990"/>
      <c r="N202" s="990"/>
      <c r="O202" s="878"/>
      <c r="P202" s="878"/>
      <c r="Q202" s="878"/>
      <c r="R202" s="878"/>
      <c r="S202" s="878"/>
      <c r="T202" s="878"/>
      <c r="U202" s="878"/>
      <c r="V202" s="878"/>
      <c r="W202" s="878"/>
      <c r="X202" s="1015"/>
      <c r="Y202" s="878"/>
      <c r="Z202" s="975"/>
    </row>
    <row r="203" spans="1:26">
      <c r="A203" s="878"/>
      <c r="B203" s="878"/>
      <c r="C203" s="878"/>
      <c r="F203" s="878"/>
      <c r="H203" s="878"/>
      <c r="I203" s="878"/>
      <c r="J203" s="878"/>
      <c r="K203" s="990"/>
      <c r="L203" s="990"/>
      <c r="M203" s="990"/>
      <c r="N203" s="990"/>
      <c r="O203" s="878"/>
      <c r="P203" s="878"/>
      <c r="Q203" s="878"/>
      <c r="R203" s="878"/>
      <c r="S203" s="878"/>
      <c r="T203" s="878"/>
      <c r="U203" s="878"/>
      <c r="V203" s="878"/>
      <c r="W203" s="878"/>
      <c r="X203" s="1015"/>
      <c r="Y203" s="878"/>
      <c r="Z203" s="975"/>
    </row>
    <row r="204" spans="1:26">
      <c r="A204" s="878"/>
      <c r="B204" s="878"/>
      <c r="C204" s="878"/>
      <c r="F204" s="878"/>
      <c r="H204" s="878"/>
      <c r="I204" s="878"/>
      <c r="J204" s="878"/>
      <c r="K204" s="990"/>
      <c r="L204" s="990"/>
      <c r="M204" s="990"/>
      <c r="N204" s="990"/>
      <c r="O204" s="878"/>
      <c r="P204" s="878"/>
      <c r="Q204" s="878"/>
      <c r="R204" s="878"/>
      <c r="S204" s="878"/>
      <c r="T204" s="878"/>
      <c r="U204" s="878"/>
      <c r="V204" s="878"/>
      <c r="W204" s="878"/>
      <c r="X204" s="1015"/>
      <c r="Y204" s="878"/>
      <c r="Z204" s="975"/>
    </row>
    <row r="205" spans="1:26">
      <c r="A205" s="878"/>
      <c r="B205" s="878"/>
      <c r="C205" s="878"/>
      <c r="F205" s="878"/>
      <c r="H205" s="878"/>
      <c r="I205" s="878"/>
      <c r="J205" s="878"/>
      <c r="K205" s="990"/>
      <c r="L205" s="990"/>
      <c r="M205" s="990"/>
      <c r="N205" s="990"/>
      <c r="O205" s="878"/>
      <c r="P205" s="878"/>
      <c r="Q205" s="878"/>
      <c r="R205" s="878"/>
      <c r="S205" s="878"/>
      <c r="T205" s="878"/>
      <c r="U205" s="878"/>
      <c r="V205" s="878"/>
      <c r="W205" s="878"/>
      <c r="X205" s="1015"/>
      <c r="Y205" s="878"/>
      <c r="Z205" s="975"/>
    </row>
    <row r="206" spans="1:26">
      <c r="A206" s="878"/>
      <c r="B206" s="878"/>
      <c r="C206" s="878"/>
      <c r="F206" s="878"/>
      <c r="H206" s="878"/>
      <c r="I206" s="878"/>
      <c r="J206" s="878"/>
      <c r="K206" s="990"/>
      <c r="L206" s="990"/>
      <c r="M206" s="990"/>
      <c r="N206" s="990"/>
      <c r="O206" s="878"/>
      <c r="P206" s="878"/>
      <c r="Q206" s="878"/>
      <c r="R206" s="878"/>
      <c r="S206" s="878"/>
      <c r="T206" s="878"/>
      <c r="U206" s="878"/>
      <c r="V206" s="878"/>
      <c r="W206" s="878"/>
      <c r="X206" s="1015"/>
      <c r="Y206" s="878"/>
      <c r="Z206" s="975"/>
    </row>
    <row r="207" spans="1:26">
      <c r="A207" s="878"/>
      <c r="B207" s="878"/>
      <c r="C207" s="878"/>
      <c r="F207" s="878"/>
      <c r="H207" s="878"/>
      <c r="I207" s="878"/>
      <c r="J207" s="878"/>
      <c r="K207" s="990"/>
      <c r="L207" s="990"/>
      <c r="M207" s="990"/>
      <c r="N207" s="990"/>
      <c r="O207" s="878"/>
      <c r="P207" s="878"/>
      <c r="Q207" s="878"/>
      <c r="R207" s="878"/>
      <c r="S207" s="878"/>
      <c r="T207" s="878"/>
      <c r="U207" s="878"/>
      <c r="V207" s="878"/>
      <c r="W207" s="878"/>
      <c r="X207" s="1015"/>
      <c r="Y207" s="878"/>
      <c r="Z207" s="975"/>
    </row>
    <row r="208" spans="1:26">
      <c r="A208" s="878"/>
      <c r="B208" s="878"/>
      <c r="C208" s="878"/>
      <c r="F208" s="878"/>
      <c r="H208" s="878"/>
      <c r="I208" s="878"/>
      <c r="J208" s="878"/>
      <c r="K208" s="990"/>
      <c r="L208" s="990"/>
      <c r="M208" s="990"/>
      <c r="N208" s="990"/>
      <c r="O208" s="878"/>
      <c r="P208" s="878"/>
      <c r="Q208" s="878"/>
      <c r="R208" s="878"/>
      <c r="S208" s="878"/>
      <c r="T208" s="878"/>
      <c r="U208" s="878"/>
      <c r="V208" s="878"/>
      <c r="W208" s="878"/>
      <c r="X208" s="1015"/>
      <c r="Y208" s="878"/>
      <c r="Z208" s="975"/>
    </row>
    <row r="209" spans="1:26">
      <c r="A209" s="878"/>
      <c r="B209" s="878"/>
      <c r="C209" s="878"/>
      <c r="F209" s="878"/>
      <c r="H209" s="878"/>
      <c r="I209" s="878"/>
      <c r="J209" s="878"/>
      <c r="K209" s="990"/>
      <c r="L209" s="990"/>
      <c r="M209" s="990"/>
      <c r="N209" s="990"/>
      <c r="O209" s="878"/>
      <c r="P209" s="878"/>
      <c r="Q209" s="878"/>
      <c r="R209" s="878"/>
      <c r="S209" s="878"/>
      <c r="T209" s="878"/>
      <c r="U209" s="878"/>
      <c r="V209" s="878"/>
      <c r="W209" s="878"/>
      <c r="X209" s="1015"/>
      <c r="Y209" s="878"/>
      <c r="Z209" s="975"/>
    </row>
    <row r="210" spans="1:26">
      <c r="A210" s="878"/>
      <c r="B210" s="878"/>
      <c r="C210" s="878"/>
      <c r="F210" s="878"/>
      <c r="H210" s="878"/>
      <c r="I210" s="878"/>
      <c r="J210" s="878"/>
      <c r="K210" s="990"/>
      <c r="L210" s="990"/>
      <c r="M210" s="990"/>
      <c r="N210" s="990"/>
      <c r="O210" s="878"/>
      <c r="P210" s="878"/>
      <c r="Q210" s="878"/>
      <c r="R210" s="878"/>
      <c r="S210" s="878"/>
      <c r="T210" s="878"/>
      <c r="U210" s="878"/>
      <c r="V210" s="878"/>
      <c r="W210" s="878"/>
      <c r="X210" s="1015"/>
      <c r="Y210" s="878"/>
      <c r="Z210" s="975"/>
    </row>
    <row r="211" spans="1:26">
      <c r="A211" s="878"/>
      <c r="B211" s="878"/>
      <c r="C211" s="878"/>
      <c r="F211" s="878"/>
      <c r="H211" s="878"/>
      <c r="I211" s="878"/>
      <c r="J211" s="878"/>
      <c r="K211" s="990"/>
      <c r="L211" s="990"/>
      <c r="M211" s="990"/>
      <c r="N211" s="990"/>
      <c r="O211" s="878"/>
      <c r="P211" s="878"/>
      <c r="Q211" s="878"/>
      <c r="R211" s="878"/>
      <c r="S211" s="878"/>
      <c r="T211" s="878"/>
      <c r="U211" s="878"/>
      <c r="V211" s="878"/>
      <c r="W211" s="878"/>
      <c r="X211" s="1015"/>
      <c r="Y211" s="878"/>
      <c r="Z211" s="975"/>
    </row>
    <row r="212" spans="1:26">
      <c r="A212" s="878"/>
      <c r="B212" s="878"/>
      <c r="C212" s="878"/>
      <c r="F212" s="878"/>
      <c r="H212" s="878"/>
      <c r="I212" s="878"/>
      <c r="J212" s="878"/>
      <c r="K212" s="990"/>
      <c r="L212" s="990"/>
      <c r="M212" s="990"/>
      <c r="N212" s="990"/>
      <c r="O212" s="878"/>
      <c r="P212" s="878"/>
      <c r="Q212" s="878"/>
      <c r="R212" s="878"/>
      <c r="S212" s="878"/>
      <c r="T212" s="878"/>
      <c r="U212" s="878"/>
      <c r="V212" s="878"/>
      <c r="W212" s="878"/>
      <c r="X212" s="1015"/>
      <c r="Y212" s="878"/>
      <c r="Z212" s="975"/>
    </row>
    <row r="213" spans="1:26">
      <c r="A213" s="878"/>
      <c r="B213" s="878"/>
      <c r="C213" s="878"/>
      <c r="F213" s="878"/>
      <c r="H213" s="878"/>
      <c r="I213" s="878"/>
      <c r="J213" s="878"/>
      <c r="K213" s="990"/>
      <c r="L213" s="990"/>
      <c r="M213" s="990"/>
      <c r="N213" s="990"/>
      <c r="O213" s="878"/>
      <c r="P213" s="878"/>
      <c r="Q213" s="878"/>
      <c r="R213" s="878"/>
      <c r="S213" s="878"/>
      <c r="T213" s="878"/>
      <c r="U213" s="878"/>
      <c r="V213" s="878"/>
      <c r="W213" s="878"/>
      <c r="X213" s="1015"/>
      <c r="Y213" s="878"/>
      <c r="Z213" s="975"/>
    </row>
    <row r="214" spans="1:26">
      <c r="A214" s="878"/>
      <c r="B214" s="878"/>
      <c r="C214" s="878"/>
      <c r="F214" s="878"/>
      <c r="H214" s="878"/>
      <c r="I214" s="878"/>
      <c r="J214" s="878"/>
      <c r="K214" s="990"/>
      <c r="L214" s="990"/>
      <c r="M214" s="990"/>
      <c r="N214" s="990"/>
      <c r="O214" s="878"/>
      <c r="P214" s="878"/>
      <c r="Q214" s="878"/>
      <c r="R214" s="878"/>
      <c r="S214" s="878"/>
      <c r="T214" s="878"/>
      <c r="U214" s="878"/>
      <c r="V214" s="878"/>
      <c r="W214" s="878"/>
      <c r="X214" s="1015"/>
      <c r="Y214" s="878"/>
      <c r="Z214" s="975"/>
    </row>
    <row r="215" spans="1:26">
      <c r="A215" s="878"/>
      <c r="B215" s="878"/>
      <c r="C215" s="878"/>
      <c r="F215" s="878"/>
      <c r="H215" s="878"/>
      <c r="I215" s="878"/>
      <c r="J215" s="878"/>
      <c r="K215" s="990"/>
      <c r="L215" s="990"/>
      <c r="M215" s="990"/>
      <c r="N215" s="990"/>
      <c r="O215" s="878"/>
      <c r="P215" s="878"/>
      <c r="Q215" s="878"/>
      <c r="R215" s="878"/>
      <c r="S215" s="878"/>
      <c r="T215" s="878"/>
      <c r="U215" s="878"/>
      <c r="V215" s="878"/>
      <c r="W215" s="878"/>
      <c r="X215" s="1015"/>
      <c r="Y215" s="878"/>
      <c r="Z215" s="975"/>
    </row>
    <row r="216" spans="1:26">
      <c r="A216" s="878"/>
      <c r="B216" s="878"/>
      <c r="C216" s="878"/>
      <c r="F216" s="878"/>
      <c r="H216" s="878"/>
      <c r="I216" s="878"/>
      <c r="J216" s="878"/>
      <c r="K216" s="990"/>
      <c r="L216" s="990"/>
      <c r="M216" s="990"/>
      <c r="N216" s="990"/>
      <c r="O216" s="878"/>
      <c r="P216" s="878"/>
      <c r="Q216" s="878"/>
      <c r="R216" s="878"/>
      <c r="S216" s="878"/>
      <c r="T216" s="878"/>
      <c r="U216" s="878"/>
      <c r="V216" s="878"/>
      <c r="W216" s="878"/>
      <c r="X216" s="1015"/>
      <c r="Y216" s="878"/>
      <c r="Z216" s="975"/>
    </row>
    <row r="217" spans="1:26">
      <c r="A217" s="878"/>
      <c r="B217" s="878"/>
      <c r="C217" s="878"/>
      <c r="F217" s="878"/>
      <c r="H217" s="878"/>
      <c r="I217" s="878"/>
      <c r="J217" s="878"/>
      <c r="K217" s="990"/>
      <c r="L217" s="990"/>
      <c r="M217" s="990"/>
      <c r="N217" s="990"/>
      <c r="O217" s="878"/>
      <c r="P217" s="878"/>
      <c r="Q217" s="878"/>
      <c r="R217" s="878"/>
      <c r="S217" s="878"/>
      <c r="T217" s="878"/>
      <c r="U217" s="878"/>
      <c r="V217" s="878"/>
      <c r="W217" s="878"/>
      <c r="X217" s="1015"/>
      <c r="Y217" s="878"/>
      <c r="Z217" s="975"/>
    </row>
    <row r="218" spans="1:26">
      <c r="A218" s="878"/>
      <c r="B218" s="878"/>
      <c r="C218" s="878"/>
      <c r="F218" s="878"/>
      <c r="H218" s="878"/>
      <c r="I218" s="878"/>
      <c r="J218" s="878"/>
      <c r="K218" s="990"/>
      <c r="L218" s="990"/>
      <c r="M218" s="990"/>
      <c r="N218" s="990"/>
      <c r="O218" s="878"/>
      <c r="P218" s="878"/>
      <c r="Q218" s="878"/>
      <c r="R218" s="878"/>
      <c r="S218" s="878"/>
      <c r="T218" s="878"/>
      <c r="U218" s="878"/>
      <c r="V218" s="878"/>
      <c r="W218" s="878"/>
      <c r="X218" s="1015"/>
      <c r="Y218" s="878"/>
      <c r="Z218" s="975"/>
    </row>
    <row r="219" spans="1:26">
      <c r="A219" s="878"/>
      <c r="B219" s="878"/>
      <c r="C219" s="878"/>
      <c r="F219" s="878"/>
      <c r="H219" s="878"/>
      <c r="I219" s="878"/>
      <c r="J219" s="878"/>
      <c r="K219" s="990"/>
      <c r="L219" s="990"/>
      <c r="M219" s="990"/>
      <c r="N219" s="990"/>
      <c r="O219" s="878"/>
      <c r="P219" s="878"/>
      <c r="Q219" s="878"/>
      <c r="R219" s="878"/>
      <c r="S219" s="878"/>
      <c r="T219" s="878"/>
      <c r="U219" s="878"/>
      <c r="V219" s="878"/>
      <c r="W219" s="878"/>
      <c r="X219" s="1015"/>
      <c r="Y219" s="878"/>
      <c r="Z219" s="975"/>
    </row>
    <row r="220" spans="1:26">
      <c r="A220" s="878"/>
      <c r="B220" s="878"/>
      <c r="C220" s="878"/>
      <c r="F220" s="878"/>
      <c r="H220" s="878"/>
      <c r="I220" s="878"/>
      <c r="J220" s="878"/>
      <c r="K220" s="990"/>
      <c r="L220" s="990"/>
      <c r="M220" s="990"/>
      <c r="N220" s="990"/>
      <c r="O220" s="878"/>
      <c r="P220" s="878"/>
      <c r="Q220" s="878"/>
      <c r="R220" s="878"/>
      <c r="S220" s="878"/>
      <c r="T220" s="878"/>
      <c r="U220" s="878"/>
      <c r="V220" s="878"/>
      <c r="W220" s="878"/>
      <c r="X220" s="1015"/>
      <c r="Y220" s="878"/>
      <c r="Z220" s="975"/>
    </row>
    <row r="221" spans="1:26">
      <c r="A221" s="878"/>
      <c r="B221" s="878"/>
      <c r="C221" s="878"/>
      <c r="F221" s="878"/>
      <c r="H221" s="878"/>
      <c r="I221" s="878"/>
      <c r="J221" s="878"/>
      <c r="K221" s="990"/>
      <c r="L221" s="990"/>
      <c r="M221" s="990"/>
      <c r="N221" s="990"/>
      <c r="O221" s="878"/>
      <c r="P221" s="878"/>
      <c r="Q221" s="878"/>
      <c r="R221" s="878"/>
      <c r="S221" s="878"/>
      <c r="T221" s="878"/>
      <c r="U221" s="878"/>
      <c r="V221" s="878"/>
      <c r="W221" s="878"/>
      <c r="X221" s="1015"/>
      <c r="Y221" s="878"/>
      <c r="Z221" s="975"/>
    </row>
    <row r="222" spans="1:26">
      <c r="A222" s="878"/>
      <c r="B222" s="878"/>
      <c r="C222" s="878"/>
      <c r="F222" s="878"/>
      <c r="H222" s="878"/>
      <c r="I222" s="878"/>
      <c r="J222" s="878"/>
      <c r="K222" s="990"/>
      <c r="L222" s="990"/>
      <c r="M222" s="990"/>
      <c r="N222" s="990"/>
      <c r="O222" s="878"/>
      <c r="P222" s="878"/>
      <c r="Q222" s="878"/>
      <c r="R222" s="878"/>
      <c r="S222" s="878"/>
      <c r="T222" s="878"/>
      <c r="U222" s="878"/>
      <c r="V222" s="878"/>
      <c r="W222" s="878"/>
      <c r="X222" s="1015"/>
      <c r="Y222" s="878"/>
      <c r="Z222" s="975"/>
    </row>
    <row r="223" spans="1:26">
      <c r="A223" s="878"/>
      <c r="B223" s="878"/>
      <c r="C223" s="878"/>
      <c r="F223" s="878"/>
      <c r="H223" s="878"/>
      <c r="I223" s="878"/>
      <c r="J223" s="878"/>
      <c r="K223" s="990"/>
      <c r="L223" s="990"/>
      <c r="M223" s="990"/>
      <c r="N223" s="990"/>
      <c r="O223" s="878"/>
      <c r="P223" s="878"/>
      <c r="Q223" s="878"/>
      <c r="R223" s="878"/>
      <c r="S223" s="878"/>
      <c r="T223" s="878"/>
      <c r="U223" s="878"/>
      <c r="V223" s="878"/>
      <c r="W223" s="878"/>
      <c r="X223" s="1015"/>
      <c r="Y223" s="878"/>
      <c r="Z223" s="975"/>
    </row>
    <row r="224" spans="1:26">
      <c r="A224" s="878"/>
      <c r="B224" s="878"/>
      <c r="C224" s="878"/>
      <c r="F224" s="878"/>
      <c r="H224" s="878"/>
      <c r="I224" s="878"/>
      <c r="J224" s="878"/>
      <c r="K224" s="990"/>
      <c r="L224" s="990"/>
      <c r="M224" s="990"/>
      <c r="N224" s="990"/>
      <c r="O224" s="878"/>
      <c r="P224" s="878"/>
      <c r="Q224" s="878"/>
      <c r="R224" s="878"/>
      <c r="S224" s="878"/>
      <c r="T224" s="878"/>
      <c r="U224" s="878"/>
      <c r="V224" s="878"/>
      <c r="W224" s="878"/>
      <c r="X224" s="1015"/>
      <c r="Y224" s="878"/>
      <c r="Z224" s="975"/>
    </row>
    <row r="225" spans="1:26">
      <c r="A225" s="878"/>
      <c r="B225" s="878"/>
      <c r="C225" s="878"/>
      <c r="F225" s="878"/>
      <c r="H225" s="878"/>
      <c r="I225" s="878"/>
      <c r="J225" s="878"/>
      <c r="K225" s="990"/>
      <c r="L225" s="990"/>
      <c r="M225" s="990"/>
      <c r="N225" s="990"/>
      <c r="O225" s="878"/>
      <c r="P225" s="878"/>
      <c r="Q225" s="878"/>
      <c r="R225" s="878"/>
      <c r="S225" s="878"/>
      <c r="T225" s="878"/>
      <c r="U225" s="878"/>
      <c r="V225" s="878"/>
      <c r="W225" s="878"/>
      <c r="X225" s="1015"/>
      <c r="Y225" s="878"/>
      <c r="Z225" s="975"/>
    </row>
    <row r="226" spans="1:26">
      <c r="A226" s="878"/>
      <c r="B226" s="878"/>
      <c r="C226" s="878"/>
      <c r="F226" s="878"/>
      <c r="H226" s="878"/>
      <c r="I226" s="878"/>
      <c r="J226" s="878"/>
      <c r="K226" s="990"/>
      <c r="L226" s="990"/>
      <c r="M226" s="990"/>
      <c r="N226" s="990"/>
      <c r="O226" s="878"/>
      <c r="P226" s="878"/>
      <c r="Q226" s="878"/>
      <c r="R226" s="878"/>
      <c r="S226" s="878"/>
      <c r="T226" s="878"/>
      <c r="U226" s="878"/>
      <c r="V226" s="878"/>
      <c r="W226" s="878"/>
      <c r="X226" s="1015"/>
      <c r="Y226" s="878"/>
      <c r="Z226" s="975"/>
    </row>
    <row r="227" spans="1:26">
      <c r="A227" s="878"/>
      <c r="B227" s="878"/>
      <c r="C227" s="878"/>
      <c r="F227" s="878"/>
      <c r="H227" s="878"/>
      <c r="I227" s="878"/>
      <c r="J227" s="878"/>
      <c r="K227" s="990"/>
      <c r="L227" s="990"/>
      <c r="M227" s="990"/>
      <c r="N227" s="990"/>
      <c r="O227" s="878"/>
      <c r="P227" s="878"/>
      <c r="Q227" s="878"/>
      <c r="R227" s="878"/>
      <c r="S227" s="878"/>
      <c r="T227" s="878"/>
      <c r="U227" s="878"/>
      <c r="V227" s="878"/>
      <c r="W227" s="878"/>
      <c r="X227" s="1015"/>
      <c r="Y227" s="878"/>
      <c r="Z227" s="975"/>
    </row>
    <row r="228" spans="1:26">
      <c r="A228" s="878"/>
      <c r="B228" s="878"/>
      <c r="C228" s="878"/>
      <c r="F228" s="878"/>
      <c r="H228" s="878"/>
      <c r="I228" s="878"/>
      <c r="J228" s="878"/>
      <c r="K228" s="990"/>
      <c r="L228" s="990"/>
      <c r="M228" s="990"/>
      <c r="N228" s="990"/>
      <c r="O228" s="878"/>
      <c r="P228" s="878"/>
      <c r="Q228" s="878"/>
      <c r="R228" s="878"/>
      <c r="S228" s="878"/>
      <c r="T228" s="878"/>
      <c r="U228" s="878"/>
      <c r="V228" s="878"/>
      <c r="W228" s="878"/>
      <c r="X228" s="1015"/>
      <c r="Y228" s="878"/>
      <c r="Z228" s="975"/>
    </row>
    <row r="229" spans="1:26">
      <c r="A229" s="878"/>
      <c r="B229" s="878"/>
      <c r="C229" s="878"/>
      <c r="F229" s="878"/>
      <c r="H229" s="878"/>
      <c r="I229" s="878"/>
      <c r="J229" s="878"/>
      <c r="K229" s="990"/>
      <c r="L229" s="990"/>
      <c r="M229" s="990"/>
      <c r="N229" s="990"/>
      <c r="O229" s="878"/>
      <c r="P229" s="878"/>
      <c r="Q229" s="878"/>
      <c r="R229" s="878"/>
      <c r="S229" s="878"/>
      <c r="T229" s="878"/>
      <c r="U229" s="878"/>
      <c r="V229" s="878"/>
      <c r="W229" s="878"/>
      <c r="X229" s="1015"/>
      <c r="Y229" s="878"/>
      <c r="Z229" s="975"/>
    </row>
    <row r="230" spans="1:26">
      <c r="A230" s="878"/>
      <c r="B230" s="878"/>
      <c r="C230" s="878"/>
      <c r="F230" s="878"/>
      <c r="H230" s="878"/>
      <c r="I230" s="878"/>
      <c r="J230" s="878"/>
      <c r="K230" s="990"/>
      <c r="L230" s="990"/>
      <c r="M230" s="990"/>
      <c r="N230" s="990"/>
      <c r="O230" s="878"/>
      <c r="P230" s="878"/>
      <c r="Q230" s="878"/>
      <c r="R230" s="878"/>
      <c r="S230" s="878"/>
      <c r="T230" s="878"/>
      <c r="U230" s="878"/>
      <c r="V230" s="878"/>
      <c r="W230" s="878"/>
      <c r="X230" s="1015"/>
      <c r="Y230" s="878"/>
      <c r="Z230" s="975"/>
    </row>
    <row r="231" spans="1:26">
      <c r="A231" s="878"/>
      <c r="B231" s="878"/>
      <c r="C231" s="878"/>
      <c r="F231" s="878"/>
      <c r="H231" s="878"/>
      <c r="I231" s="878"/>
      <c r="J231" s="878"/>
      <c r="K231" s="990"/>
      <c r="L231" s="990"/>
      <c r="M231" s="990"/>
      <c r="N231" s="990"/>
      <c r="O231" s="878"/>
      <c r="P231" s="878"/>
      <c r="Q231" s="878"/>
      <c r="R231" s="878"/>
      <c r="S231" s="878"/>
      <c r="T231" s="878"/>
      <c r="U231" s="878"/>
      <c r="V231" s="878"/>
      <c r="W231" s="878"/>
      <c r="X231" s="1015"/>
      <c r="Y231" s="878"/>
      <c r="Z231" s="975"/>
    </row>
    <row r="232" spans="1:26">
      <c r="A232" s="878"/>
      <c r="B232" s="878"/>
      <c r="C232" s="878"/>
      <c r="F232" s="878"/>
      <c r="H232" s="878"/>
      <c r="I232" s="878"/>
      <c r="J232" s="878"/>
      <c r="K232" s="990"/>
      <c r="L232" s="990"/>
      <c r="M232" s="990"/>
      <c r="N232" s="990"/>
      <c r="O232" s="878"/>
      <c r="P232" s="878"/>
      <c r="Q232" s="878"/>
      <c r="R232" s="878"/>
      <c r="S232" s="878"/>
      <c r="T232" s="878"/>
      <c r="U232" s="878"/>
      <c r="V232" s="878"/>
      <c r="W232" s="878"/>
      <c r="X232" s="1015"/>
      <c r="Y232" s="878"/>
      <c r="Z232" s="975"/>
    </row>
    <row r="233" spans="1:26">
      <c r="A233" s="878"/>
      <c r="B233" s="878"/>
      <c r="C233" s="878"/>
      <c r="F233" s="878"/>
      <c r="H233" s="878"/>
      <c r="I233" s="878"/>
      <c r="J233" s="878"/>
      <c r="K233" s="990"/>
      <c r="L233" s="990"/>
      <c r="M233" s="990"/>
      <c r="N233" s="990"/>
      <c r="O233" s="878"/>
      <c r="P233" s="878"/>
      <c r="Q233" s="878"/>
      <c r="R233" s="878"/>
      <c r="S233" s="878"/>
      <c r="T233" s="878"/>
      <c r="U233" s="878"/>
      <c r="V233" s="878"/>
      <c r="W233" s="878"/>
      <c r="X233" s="1015"/>
      <c r="Y233" s="878"/>
      <c r="Z233" s="975"/>
    </row>
    <row r="234" spans="1:26">
      <c r="A234" s="878"/>
      <c r="B234" s="878"/>
      <c r="C234" s="878"/>
      <c r="F234" s="878"/>
      <c r="H234" s="878"/>
      <c r="I234" s="878"/>
      <c r="J234" s="878"/>
      <c r="K234" s="990"/>
      <c r="L234" s="990"/>
      <c r="M234" s="990"/>
      <c r="N234" s="990"/>
      <c r="O234" s="878"/>
      <c r="P234" s="878"/>
      <c r="Q234" s="878"/>
      <c r="R234" s="878"/>
      <c r="S234" s="878"/>
      <c r="T234" s="878"/>
      <c r="U234" s="878"/>
      <c r="V234" s="878"/>
      <c r="W234" s="878"/>
      <c r="X234" s="1015"/>
      <c r="Y234" s="878"/>
      <c r="Z234" s="975"/>
    </row>
    <row r="235" spans="1:26">
      <c r="A235" s="878"/>
      <c r="B235" s="878"/>
      <c r="C235" s="878"/>
      <c r="F235" s="878"/>
      <c r="H235" s="878"/>
      <c r="I235" s="878"/>
      <c r="J235" s="878"/>
      <c r="K235" s="990"/>
      <c r="L235" s="990"/>
      <c r="M235" s="990"/>
      <c r="N235" s="990"/>
      <c r="O235" s="878"/>
      <c r="P235" s="878"/>
      <c r="Q235" s="878"/>
      <c r="R235" s="878"/>
      <c r="S235" s="878"/>
      <c r="T235" s="878"/>
      <c r="U235" s="878"/>
      <c r="V235" s="878"/>
      <c r="W235" s="878"/>
      <c r="X235" s="1015"/>
      <c r="Y235" s="878"/>
      <c r="Z235" s="975"/>
    </row>
    <row r="236" spans="1:26">
      <c r="A236" s="878"/>
      <c r="B236" s="878"/>
      <c r="C236" s="878"/>
      <c r="F236" s="878"/>
      <c r="H236" s="878"/>
      <c r="I236" s="878"/>
      <c r="J236" s="878"/>
      <c r="K236" s="990"/>
      <c r="L236" s="990"/>
      <c r="M236" s="990"/>
      <c r="N236" s="990"/>
      <c r="O236" s="878"/>
      <c r="P236" s="878"/>
      <c r="Q236" s="878"/>
      <c r="R236" s="878"/>
      <c r="S236" s="878"/>
      <c r="T236" s="878"/>
      <c r="U236" s="878"/>
      <c r="V236" s="878"/>
      <c r="W236" s="878"/>
      <c r="X236" s="1015"/>
      <c r="Y236" s="878"/>
      <c r="Z236" s="975"/>
    </row>
    <row r="237" spans="1:26">
      <c r="A237" s="878"/>
      <c r="B237" s="878"/>
      <c r="C237" s="878"/>
      <c r="F237" s="878"/>
      <c r="H237" s="878"/>
      <c r="I237" s="878"/>
      <c r="J237" s="878"/>
      <c r="K237" s="990"/>
      <c r="L237" s="990"/>
      <c r="M237" s="990"/>
      <c r="N237" s="990"/>
      <c r="O237" s="878"/>
      <c r="P237" s="878"/>
      <c r="Q237" s="878"/>
      <c r="R237" s="878"/>
      <c r="S237" s="878"/>
      <c r="T237" s="878"/>
      <c r="U237" s="878"/>
      <c r="V237" s="878"/>
      <c r="W237" s="878"/>
      <c r="X237" s="1015"/>
      <c r="Y237" s="878"/>
      <c r="Z237" s="975"/>
    </row>
    <row r="238" spans="1:26">
      <c r="A238" s="878"/>
      <c r="B238" s="878"/>
      <c r="C238" s="878"/>
      <c r="F238" s="878"/>
      <c r="H238" s="878"/>
      <c r="I238" s="878"/>
      <c r="J238" s="878"/>
      <c r="K238" s="990"/>
      <c r="L238" s="990"/>
      <c r="M238" s="990"/>
      <c r="N238" s="990"/>
      <c r="O238" s="878"/>
      <c r="P238" s="878"/>
      <c r="Q238" s="878"/>
      <c r="R238" s="878"/>
      <c r="S238" s="878"/>
      <c r="T238" s="878"/>
      <c r="U238" s="878"/>
      <c r="V238" s="878"/>
      <c r="W238" s="878"/>
      <c r="X238" s="1015"/>
      <c r="Y238" s="878"/>
      <c r="Z238" s="975"/>
    </row>
    <row r="239" spans="1:26">
      <c r="A239" s="878"/>
      <c r="B239" s="878"/>
      <c r="C239" s="878"/>
      <c r="F239" s="878"/>
      <c r="H239" s="878"/>
      <c r="I239" s="878"/>
      <c r="J239" s="878"/>
      <c r="K239" s="990"/>
      <c r="L239" s="990"/>
      <c r="M239" s="990"/>
      <c r="N239" s="990"/>
      <c r="O239" s="878"/>
      <c r="P239" s="878"/>
      <c r="Q239" s="878"/>
      <c r="R239" s="878"/>
      <c r="S239" s="878"/>
      <c r="T239" s="878"/>
      <c r="U239" s="878"/>
      <c r="V239" s="878"/>
      <c r="W239" s="878"/>
      <c r="X239" s="1015"/>
      <c r="Y239" s="878"/>
      <c r="Z239" s="975"/>
    </row>
    <row r="240" spans="1:26">
      <c r="A240" s="878"/>
      <c r="B240" s="878"/>
      <c r="C240" s="878"/>
      <c r="F240" s="878"/>
      <c r="H240" s="878"/>
      <c r="I240" s="878"/>
      <c r="J240" s="878"/>
      <c r="K240" s="990"/>
      <c r="L240" s="990"/>
      <c r="M240" s="990"/>
      <c r="N240" s="990"/>
      <c r="O240" s="878"/>
      <c r="P240" s="878"/>
      <c r="Q240" s="878"/>
      <c r="R240" s="878"/>
      <c r="S240" s="878"/>
      <c r="T240" s="878"/>
      <c r="U240" s="878"/>
      <c r="V240" s="878"/>
      <c r="W240" s="878"/>
      <c r="X240" s="1015"/>
      <c r="Y240" s="878"/>
      <c r="Z240" s="975"/>
    </row>
    <row r="241" spans="1:26">
      <c r="A241" s="878"/>
      <c r="B241" s="878"/>
      <c r="C241" s="878"/>
      <c r="F241" s="878"/>
      <c r="H241" s="878"/>
      <c r="I241" s="878"/>
      <c r="J241" s="878"/>
      <c r="K241" s="990"/>
      <c r="L241" s="990"/>
      <c r="M241" s="990"/>
      <c r="N241" s="990"/>
      <c r="O241" s="878"/>
      <c r="P241" s="878"/>
      <c r="Q241" s="878"/>
      <c r="R241" s="878"/>
      <c r="S241" s="878"/>
      <c r="T241" s="878"/>
      <c r="U241" s="878"/>
      <c r="V241" s="878"/>
      <c r="W241" s="878"/>
      <c r="X241" s="1015"/>
      <c r="Y241" s="878"/>
      <c r="Z241" s="975"/>
    </row>
    <row r="242" spans="1:26">
      <c r="A242" s="878"/>
      <c r="B242" s="878"/>
      <c r="C242" s="878"/>
      <c r="F242" s="878"/>
      <c r="H242" s="878"/>
      <c r="I242" s="878"/>
      <c r="J242" s="878"/>
      <c r="K242" s="990"/>
      <c r="L242" s="990"/>
      <c r="M242" s="990"/>
      <c r="N242" s="990"/>
      <c r="O242" s="878"/>
      <c r="P242" s="878"/>
      <c r="Q242" s="878"/>
      <c r="R242" s="878"/>
      <c r="S242" s="878"/>
      <c r="T242" s="878"/>
      <c r="U242" s="878"/>
      <c r="V242" s="878"/>
      <c r="W242" s="878"/>
      <c r="X242" s="1015"/>
      <c r="Y242" s="878"/>
      <c r="Z242" s="975"/>
    </row>
    <row r="243" spans="1:26">
      <c r="A243" s="878"/>
      <c r="B243" s="878"/>
      <c r="C243" s="878"/>
      <c r="F243" s="878"/>
      <c r="H243" s="878"/>
      <c r="I243" s="878"/>
      <c r="J243" s="878"/>
      <c r="K243" s="990"/>
      <c r="L243" s="990"/>
      <c r="M243" s="990"/>
      <c r="N243" s="990"/>
      <c r="O243" s="878"/>
      <c r="P243" s="878"/>
      <c r="Q243" s="878"/>
      <c r="R243" s="878"/>
      <c r="S243" s="878"/>
      <c r="T243" s="878"/>
      <c r="U243" s="878"/>
      <c r="V243" s="878"/>
      <c r="W243" s="878"/>
      <c r="X243" s="1015"/>
      <c r="Y243" s="878"/>
      <c r="Z243" s="975"/>
    </row>
    <row r="244" spans="1:26">
      <c r="A244" s="878"/>
      <c r="B244" s="878"/>
      <c r="C244" s="878"/>
      <c r="F244" s="878"/>
      <c r="H244" s="878"/>
      <c r="I244" s="878"/>
      <c r="J244" s="878"/>
      <c r="K244" s="990"/>
      <c r="L244" s="990"/>
      <c r="M244" s="990"/>
      <c r="N244" s="990"/>
      <c r="O244" s="878"/>
      <c r="P244" s="878"/>
      <c r="Q244" s="878"/>
      <c r="R244" s="878"/>
      <c r="S244" s="878"/>
      <c r="T244" s="878"/>
      <c r="U244" s="878"/>
      <c r="V244" s="878"/>
      <c r="W244" s="878"/>
      <c r="X244" s="1015"/>
      <c r="Y244" s="878"/>
      <c r="Z244" s="975"/>
    </row>
    <row r="245" spans="1:26">
      <c r="A245" s="878"/>
      <c r="B245" s="878"/>
      <c r="C245" s="878"/>
      <c r="F245" s="878"/>
      <c r="H245" s="878"/>
      <c r="I245" s="878"/>
      <c r="J245" s="878"/>
      <c r="K245" s="990"/>
      <c r="L245" s="990"/>
      <c r="M245" s="990"/>
      <c r="N245" s="990"/>
      <c r="O245" s="878"/>
      <c r="P245" s="878"/>
      <c r="Q245" s="878"/>
      <c r="R245" s="878"/>
      <c r="S245" s="878"/>
      <c r="T245" s="878"/>
      <c r="U245" s="878"/>
      <c r="V245" s="878"/>
      <c r="W245" s="878"/>
      <c r="X245" s="1015"/>
      <c r="Y245" s="878"/>
      <c r="Z245" s="975"/>
    </row>
    <row r="246" spans="1:26">
      <c r="A246" s="878"/>
      <c r="B246" s="878"/>
      <c r="C246" s="878"/>
      <c r="F246" s="878"/>
      <c r="H246" s="878"/>
      <c r="I246" s="878"/>
      <c r="J246" s="878"/>
      <c r="K246" s="990"/>
      <c r="L246" s="990"/>
      <c r="M246" s="990"/>
      <c r="N246" s="990"/>
      <c r="O246" s="878"/>
      <c r="P246" s="878"/>
      <c r="Q246" s="878"/>
      <c r="R246" s="878"/>
      <c r="S246" s="878"/>
      <c r="T246" s="878"/>
      <c r="U246" s="878"/>
      <c r="V246" s="878"/>
      <c r="W246" s="878"/>
      <c r="X246" s="1015"/>
      <c r="Y246" s="878"/>
      <c r="Z246" s="975"/>
    </row>
    <row r="247" spans="1:26">
      <c r="A247" s="878"/>
      <c r="B247" s="878"/>
      <c r="C247" s="878"/>
      <c r="F247" s="878"/>
      <c r="H247" s="878"/>
      <c r="I247" s="878"/>
      <c r="J247" s="878"/>
      <c r="K247" s="990"/>
      <c r="L247" s="990"/>
      <c r="M247" s="990"/>
      <c r="N247" s="990"/>
      <c r="O247" s="878"/>
      <c r="P247" s="878"/>
      <c r="Q247" s="878"/>
      <c r="R247" s="878"/>
      <c r="S247" s="878"/>
      <c r="T247" s="878"/>
      <c r="U247" s="878"/>
      <c r="V247" s="878"/>
      <c r="W247" s="878"/>
      <c r="X247" s="1015"/>
      <c r="Y247" s="878"/>
      <c r="Z247" s="975"/>
    </row>
    <row r="248" spans="1:26">
      <c r="A248" s="878"/>
      <c r="B248" s="878"/>
      <c r="C248" s="878"/>
      <c r="F248" s="878"/>
      <c r="H248" s="878"/>
      <c r="I248" s="878"/>
      <c r="J248" s="878"/>
      <c r="K248" s="990"/>
      <c r="L248" s="990"/>
      <c r="M248" s="990"/>
      <c r="N248" s="990"/>
      <c r="O248" s="878"/>
      <c r="P248" s="878"/>
      <c r="Q248" s="878"/>
      <c r="R248" s="878"/>
      <c r="S248" s="878"/>
      <c r="T248" s="878"/>
      <c r="U248" s="878"/>
      <c r="V248" s="878"/>
      <c r="W248" s="878"/>
      <c r="X248" s="1015"/>
      <c r="Y248" s="878"/>
      <c r="Z248" s="975"/>
    </row>
    <row r="249" spans="1:26">
      <c r="A249" s="878"/>
      <c r="B249" s="878"/>
      <c r="C249" s="878"/>
      <c r="F249" s="878"/>
      <c r="H249" s="878"/>
      <c r="I249" s="878"/>
      <c r="J249" s="878"/>
      <c r="K249" s="990"/>
      <c r="L249" s="990"/>
      <c r="M249" s="990"/>
      <c r="N249" s="990"/>
      <c r="O249" s="878"/>
      <c r="P249" s="878"/>
      <c r="Q249" s="878"/>
      <c r="R249" s="878"/>
      <c r="S249" s="878"/>
      <c r="T249" s="878"/>
      <c r="U249" s="878"/>
      <c r="V249" s="878"/>
      <c r="W249" s="878"/>
      <c r="X249" s="1015"/>
      <c r="Y249" s="878"/>
      <c r="Z249" s="975"/>
    </row>
    <row r="250" spans="1:26">
      <c r="A250" s="878"/>
      <c r="B250" s="878"/>
      <c r="C250" s="878"/>
      <c r="F250" s="878"/>
      <c r="H250" s="878"/>
      <c r="I250" s="878"/>
      <c r="J250" s="878"/>
      <c r="K250" s="990"/>
      <c r="L250" s="990"/>
      <c r="M250" s="990"/>
      <c r="N250" s="990"/>
      <c r="O250" s="878"/>
      <c r="P250" s="878"/>
      <c r="Q250" s="878"/>
      <c r="R250" s="878"/>
      <c r="S250" s="878"/>
      <c r="T250" s="878"/>
      <c r="U250" s="878"/>
      <c r="V250" s="878"/>
      <c r="W250" s="878"/>
      <c r="X250" s="1015"/>
      <c r="Y250" s="878"/>
      <c r="Z250" s="975"/>
    </row>
    <row r="251" spans="1:26">
      <c r="A251" s="878"/>
      <c r="B251" s="878"/>
      <c r="C251" s="878"/>
      <c r="F251" s="878"/>
      <c r="H251" s="878"/>
      <c r="I251" s="878"/>
      <c r="J251" s="878"/>
      <c r="K251" s="990"/>
      <c r="L251" s="990"/>
      <c r="M251" s="990"/>
      <c r="N251" s="990"/>
      <c r="O251" s="878"/>
      <c r="P251" s="878"/>
      <c r="Q251" s="878"/>
      <c r="R251" s="878"/>
      <c r="S251" s="878"/>
      <c r="T251" s="878"/>
      <c r="U251" s="878"/>
      <c r="V251" s="878"/>
      <c r="W251" s="878"/>
      <c r="X251" s="1015"/>
      <c r="Y251" s="878"/>
      <c r="Z251" s="975"/>
    </row>
    <row r="252" spans="1:26">
      <c r="A252" s="878"/>
      <c r="B252" s="878"/>
      <c r="C252" s="878"/>
      <c r="F252" s="878"/>
      <c r="H252" s="878"/>
      <c r="I252" s="878"/>
      <c r="J252" s="878"/>
      <c r="K252" s="990"/>
      <c r="L252" s="990"/>
      <c r="M252" s="990"/>
      <c r="N252" s="990"/>
      <c r="O252" s="878"/>
      <c r="P252" s="878"/>
      <c r="Q252" s="878"/>
      <c r="R252" s="878"/>
      <c r="S252" s="878"/>
      <c r="T252" s="878"/>
      <c r="U252" s="878"/>
      <c r="V252" s="878"/>
      <c r="W252" s="878"/>
      <c r="X252" s="1015"/>
      <c r="Y252" s="878"/>
      <c r="Z252" s="975"/>
    </row>
    <row r="253" spans="1:26">
      <c r="A253" s="878"/>
      <c r="B253" s="878"/>
      <c r="C253" s="878"/>
      <c r="F253" s="878"/>
      <c r="H253" s="878"/>
      <c r="I253" s="878"/>
      <c r="J253" s="878"/>
      <c r="K253" s="990"/>
      <c r="L253" s="990"/>
      <c r="M253" s="990"/>
      <c r="N253" s="990"/>
      <c r="O253" s="878"/>
      <c r="P253" s="878"/>
      <c r="Q253" s="878"/>
      <c r="R253" s="878"/>
      <c r="S253" s="878"/>
      <c r="T253" s="878"/>
      <c r="U253" s="878"/>
      <c r="V253" s="878"/>
      <c r="W253" s="878"/>
      <c r="X253" s="1015"/>
      <c r="Y253" s="878"/>
      <c r="Z253" s="975"/>
    </row>
    <row r="254" spans="1:26">
      <c r="A254" s="878"/>
      <c r="B254" s="878"/>
      <c r="C254" s="878"/>
      <c r="F254" s="878"/>
      <c r="H254" s="878"/>
      <c r="I254" s="878"/>
      <c r="J254" s="878"/>
      <c r="K254" s="990"/>
      <c r="L254" s="990"/>
      <c r="M254" s="990"/>
      <c r="N254" s="990"/>
      <c r="O254" s="878"/>
      <c r="P254" s="878"/>
      <c r="Q254" s="878"/>
      <c r="R254" s="878"/>
      <c r="S254" s="878"/>
      <c r="T254" s="878"/>
      <c r="U254" s="878"/>
      <c r="V254" s="878"/>
      <c r="W254" s="878"/>
      <c r="X254" s="1015"/>
      <c r="Y254" s="878"/>
      <c r="Z254" s="975"/>
    </row>
    <row r="255" spans="1:26">
      <c r="A255" s="878"/>
      <c r="B255" s="878"/>
      <c r="C255" s="878"/>
      <c r="F255" s="878"/>
      <c r="H255" s="878"/>
      <c r="I255" s="878"/>
      <c r="J255" s="878"/>
      <c r="K255" s="990"/>
      <c r="L255" s="990"/>
      <c r="M255" s="990"/>
      <c r="N255" s="990"/>
      <c r="O255" s="878"/>
      <c r="P255" s="878"/>
      <c r="Q255" s="878"/>
      <c r="R255" s="878"/>
      <c r="S255" s="878"/>
      <c r="T255" s="878"/>
      <c r="U255" s="878"/>
      <c r="V255" s="878"/>
      <c r="W255" s="878"/>
      <c r="X255" s="1015"/>
      <c r="Y255" s="878"/>
      <c r="Z255" s="975"/>
    </row>
    <row r="256" spans="1:26">
      <c r="A256" s="878"/>
      <c r="B256" s="878"/>
      <c r="C256" s="878"/>
      <c r="F256" s="878"/>
      <c r="H256" s="878"/>
      <c r="I256" s="878"/>
      <c r="J256" s="878"/>
      <c r="K256" s="990"/>
      <c r="L256" s="990"/>
      <c r="M256" s="990"/>
      <c r="N256" s="990"/>
      <c r="O256" s="878"/>
      <c r="P256" s="878"/>
      <c r="Q256" s="878"/>
      <c r="R256" s="878"/>
      <c r="S256" s="878"/>
      <c r="T256" s="878"/>
      <c r="U256" s="878"/>
      <c r="V256" s="878"/>
      <c r="W256" s="878"/>
      <c r="X256" s="1015"/>
      <c r="Y256" s="878"/>
      <c r="Z256" s="975"/>
    </row>
    <row r="257" spans="1:26">
      <c r="A257" s="878"/>
      <c r="B257" s="878"/>
      <c r="C257" s="878"/>
      <c r="F257" s="878"/>
      <c r="H257" s="878"/>
      <c r="I257" s="878"/>
      <c r="J257" s="878"/>
      <c r="K257" s="990"/>
      <c r="L257" s="990"/>
      <c r="M257" s="990"/>
      <c r="N257" s="990"/>
      <c r="O257" s="878"/>
      <c r="P257" s="878"/>
      <c r="Q257" s="878"/>
      <c r="R257" s="878"/>
      <c r="S257" s="878"/>
      <c r="T257" s="878"/>
      <c r="U257" s="878"/>
      <c r="V257" s="878"/>
      <c r="W257" s="878"/>
      <c r="X257" s="1015"/>
      <c r="Y257" s="878"/>
      <c r="Z257" s="975"/>
    </row>
    <row r="258" spans="1:26">
      <c r="A258" s="878"/>
      <c r="B258" s="878"/>
      <c r="C258" s="878"/>
      <c r="F258" s="878"/>
      <c r="H258" s="878"/>
      <c r="I258" s="878"/>
      <c r="J258" s="878"/>
      <c r="K258" s="990"/>
      <c r="L258" s="990"/>
      <c r="M258" s="990"/>
      <c r="N258" s="990"/>
      <c r="O258" s="878"/>
      <c r="P258" s="878"/>
      <c r="Q258" s="878"/>
      <c r="R258" s="878"/>
      <c r="S258" s="878"/>
      <c r="T258" s="878"/>
      <c r="U258" s="878"/>
      <c r="V258" s="878"/>
      <c r="W258" s="878"/>
      <c r="X258" s="1015"/>
      <c r="Y258" s="878"/>
      <c r="Z258" s="975"/>
    </row>
    <row r="259" spans="1:26">
      <c r="A259" s="878"/>
      <c r="B259" s="878"/>
      <c r="C259" s="878"/>
      <c r="F259" s="878"/>
      <c r="H259" s="878"/>
      <c r="I259" s="878"/>
      <c r="J259" s="878"/>
      <c r="K259" s="990"/>
      <c r="L259" s="990"/>
      <c r="M259" s="990"/>
      <c r="N259" s="990"/>
      <c r="O259" s="878"/>
      <c r="P259" s="878"/>
      <c r="Q259" s="878"/>
      <c r="R259" s="878"/>
      <c r="S259" s="878"/>
      <c r="T259" s="878"/>
      <c r="U259" s="878"/>
      <c r="V259" s="878"/>
      <c r="W259" s="878"/>
      <c r="X259" s="1015"/>
      <c r="Y259" s="878"/>
      <c r="Z259" s="975"/>
    </row>
    <row r="260" spans="1:26">
      <c r="A260" s="878"/>
      <c r="B260" s="878"/>
      <c r="C260" s="878"/>
      <c r="F260" s="878"/>
      <c r="H260" s="878"/>
      <c r="I260" s="878"/>
      <c r="J260" s="878"/>
      <c r="K260" s="990"/>
      <c r="L260" s="990"/>
      <c r="M260" s="990"/>
      <c r="N260" s="990"/>
      <c r="O260" s="878"/>
      <c r="P260" s="878"/>
      <c r="Q260" s="878"/>
      <c r="R260" s="878"/>
      <c r="S260" s="878"/>
      <c r="T260" s="878"/>
      <c r="U260" s="878"/>
      <c r="V260" s="878"/>
      <c r="W260" s="878"/>
      <c r="X260" s="1015"/>
      <c r="Y260" s="878"/>
      <c r="Z260" s="975"/>
    </row>
    <row r="261" spans="1:26">
      <c r="A261" s="878"/>
      <c r="B261" s="878"/>
      <c r="C261" s="878"/>
      <c r="F261" s="878"/>
      <c r="H261" s="878"/>
      <c r="I261" s="878"/>
      <c r="J261" s="878"/>
      <c r="K261" s="990"/>
      <c r="L261" s="990"/>
      <c r="M261" s="990"/>
      <c r="N261" s="990"/>
      <c r="O261" s="878"/>
      <c r="P261" s="878"/>
      <c r="Q261" s="878"/>
      <c r="R261" s="878"/>
      <c r="S261" s="878"/>
      <c r="T261" s="878"/>
      <c r="U261" s="878"/>
      <c r="V261" s="878"/>
      <c r="W261" s="878"/>
      <c r="X261" s="1015"/>
      <c r="Y261" s="878"/>
      <c r="Z261" s="975"/>
    </row>
    <row r="262" spans="1:26">
      <c r="A262" s="878"/>
      <c r="B262" s="878"/>
      <c r="C262" s="878"/>
      <c r="F262" s="878"/>
      <c r="H262" s="878"/>
      <c r="I262" s="878"/>
      <c r="J262" s="878"/>
      <c r="K262" s="990"/>
      <c r="L262" s="990"/>
      <c r="M262" s="990"/>
      <c r="N262" s="990"/>
      <c r="O262" s="878"/>
      <c r="P262" s="878"/>
      <c r="Q262" s="878"/>
      <c r="R262" s="878"/>
      <c r="S262" s="878"/>
      <c r="T262" s="878"/>
      <c r="U262" s="878"/>
      <c r="V262" s="878"/>
      <c r="W262" s="878"/>
      <c r="X262" s="1015"/>
      <c r="Y262" s="878"/>
      <c r="Z262" s="975"/>
    </row>
    <row r="263" spans="1:26">
      <c r="A263" s="878"/>
      <c r="B263" s="878"/>
      <c r="C263" s="878"/>
      <c r="F263" s="878"/>
      <c r="H263" s="878"/>
      <c r="I263" s="878"/>
      <c r="J263" s="878"/>
      <c r="K263" s="990"/>
      <c r="L263" s="990"/>
      <c r="M263" s="990"/>
      <c r="N263" s="990"/>
      <c r="O263" s="878"/>
      <c r="P263" s="878"/>
      <c r="Q263" s="878"/>
      <c r="R263" s="878"/>
      <c r="S263" s="878"/>
      <c r="T263" s="878"/>
      <c r="U263" s="878"/>
      <c r="V263" s="878"/>
      <c r="W263" s="878"/>
      <c r="X263" s="1015"/>
      <c r="Y263" s="878"/>
      <c r="Z263" s="975"/>
    </row>
    <row r="264" spans="1:26">
      <c r="A264" s="878"/>
      <c r="B264" s="878"/>
      <c r="C264" s="878"/>
      <c r="F264" s="878"/>
      <c r="H264" s="878"/>
      <c r="I264" s="878"/>
      <c r="J264" s="878"/>
      <c r="K264" s="990"/>
      <c r="L264" s="990"/>
      <c r="M264" s="990"/>
      <c r="N264" s="990"/>
      <c r="O264" s="878"/>
      <c r="P264" s="878"/>
      <c r="Q264" s="878"/>
      <c r="R264" s="878"/>
      <c r="S264" s="878"/>
      <c r="T264" s="878"/>
      <c r="U264" s="878"/>
      <c r="V264" s="878"/>
      <c r="W264" s="878"/>
      <c r="X264" s="1015"/>
      <c r="Y264" s="878"/>
      <c r="Z264" s="975"/>
    </row>
    <row r="265" spans="1:26">
      <c r="A265" s="878"/>
      <c r="B265" s="878"/>
      <c r="C265" s="878"/>
      <c r="F265" s="878"/>
      <c r="H265" s="878"/>
      <c r="I265" s="878"/>
      <c r="J265" s="878"/>
      <c r="K265" s="990"/>
      <c r="L265" s="990"/>
      <c r="M265" s="990"/>
      <c r="N265" s="990"/>
      <c r="O265" s="878"/>
      <c r="P265" s="878"/>
      <c r="Q265" s="878"/>
      <c r="R265" s="878"/>
      <c r="S265" s="878"/>
      <c r="T265" s="878"/>
      <c r="U265" s="878"/>
      <c r="V265" s="878"/>
      <c r="W265" s="878"/>
      <c r="X265" s="1015"/>
      <c r="Y265" s="878"/>
      <c r="Z265" s="975"/>
    </row>
    <row r="266" spans="1:26">
      <c r="A266" s="878"/>
      <c r="B266" s="878"/>
      <c r="C266" s="878"/>
      <c r="F266" s="878"/>
      <c r="H266" s="878"/>
      <c r="I266" s="878"/>
      <c r="J266" s="878"/>
      <c r="K266" s="990"/>
      <c r="L266" s="990"/>
      <c r="M266" s="990"/>
      <c r="N266" s="990"/>
      <c r="O266" s="878"/>
      <c r="P266" s="878"/>
      <c r="Q266" s="878"/>
      <c r="R266" s="878"/>
      <c r="S266" s="878"/>
      <c r="T266" s="878"/>
      <c r="U266" s="878"/>
      <c r="V266" s="878"/>
      <c r="W266" s="878"/>
      <c r="X266" s="1015"/>
      <c r="Y266" s="878"/>
      <c r="Z266" s="975"/>
    </row>
    <row r="267" spans="1:26">
      <c r="A267" s="878"/>
      <c r="B267" s="878"/>
      <c r="C267" s="878"/>
      <c r="F267" s="878"/>
      <c r="H267" s="878"/>
      <c r="I267" s="878"/>
      <c r="J267" s="878"/>
      <c r="K267" s="990"/>
      <c r="L267" s="990"/>
      <c r="M267" s="990"/>
      <c r="N267" s="990"/>
      <c r="O267" s="878"/>
      <c r="P267" s="878"/>
      <c r="Q267" s="878"/>
      <c r="R267" s="878"/>
      <c r="S267" s="878"/>
      <c r="T267" s="878"/>
      <c r="U267" s="878"/>
      <c r="V267" s="878"/>
      <c r="W267" s="878"/>
      <c r="X267" s="1015"/>
      <c r="Y267" s="878"/>
      <c r="Z267" s="975"/>
    </row>
    <row r="268" spans="1:26">
      <c r="A268" s="878"/>
      <c r="B268" s="878"/>
      <c r="C268" s="878"/>
      <c r="F268" s="878"/>
      <c r="H268" s="878"/>
      <c r="I268" s="878"/>
      <c r="J268" s="878"/>
      <c r="K268" s="990"/>
      <c r="L268" s="990"/>
      <c r="M268" s="990"/>
      <c r="N268" s="990"/>
      <c r="O268" s="878"/>
      <c r="P268" s="878"/>
      <c r="Q268" s="878"/>
      <c r="R268" s="878"/>
      <c r="S268" s="878"/>
      <c r="T268" s="878"/>
      <c r="U268" s="878"/>
      <c r="V268" s="878"/>
      <c r="W268" s="878"/>
      <c r="X268" s="1015"/>
      <c r="Y268" s="878"/>
      <c r="Z268" s="975"/>
    </row>
    <row r="269" spans="1:26">
      <c r="A269" s="878"/>
      <c r="B269" s="878"/>
      <c r="C269" s="878"/>
      <c r="F269" s="878"/>
      <c r="H269" s="878"/>
      <c r="I269" s="878"/>
      <c r="J269" s="878"/>
      <c r="K269" s="990"/>
      <c r="L269" s="990"/>
      <c r="M269" s="990"/>
      <c r="N269" s="990"/>
      <c r="O269" s="878"/>
      <c r="P269" s="878"/>
      <c r="Q269" s="878"/>
      <c r="R269" s="878"/>
      <c r="S269" s="878"/>
      <c r="T269" s="878"/>
      <c r="U269" s="878"/>
      <c r="V269" s="878"/>
      <c r="W269" s="878"/>
      <c r="X269" s="1015"/>
      <c r="Y269" s="878"/>
      <c r="Z269" s="975"/>
    </row>
    <row r="270" spans="1:26">
      <c r="A270" s="878"/>
      <c r="B270" s="878"/>
      <c r="C270" s="878"/>
      <c r="F270" s="878"/>
      <c r="H270" s="878"/>
      <c r="I270" s="878"/>
      <c r="J270" s="878"/>
      <c r="K270" s="990"/>
      <c r="L270" s="990"/>
      <c r="M270" s="990"/>
      <c r="N270" s="990"/>
      <c r="O270" s="878"/>
      <c r="P270" s="878"/>
      <c r="Q270" s="878"/>
      <c r="R270" s="878"/>
      <c r="S270" s="878"/>
      <c r="T270" s="878"/>
      <c r="U270" s="878"/>
      <c r="V270" s="878"/>
      <c r="W270" s="878"/>
      <c r="X270" s="1015"/>
      <c r="Y270" s="878"/>
      <c r="Z270" s="975"/>
    </row>
    <row r="271" spans="1:26">
      <c r="A271" s="878"/>
      <c r="B271" s="878"/>
      <c r="C271" s="878"/>
      <c r="F271" s="878"/>
      <c r="H271" s="878"/>
      <c r="I271" s="878"/>
      <c r="J271" s="878"/>
      <c r="K271" s="990"/>
      <c r="L271" s="990"/>
      <c r="M271" s="990"/>
      <c r="N271" s="990"/>
      <c r="O271" s="878"/>
      <c r="P271" s="878"/>
      <c r="Q271" s="878"/>
      <c r="R271" s="878"/>
      <c r="S271" s="878"/>
      <c r="T271" s="878"/>
      <c r="U271" s="878"/>
      <c r="V271" s="878"/>
      <c r="W271" s="878"/>
      <c r="X271" s="1015"/>
      <c r="Y271" s="878"/>
      <c r="Z271" s="975"/>
    </row>
    <row r="272" spans="1:26">
      <c r="A272" s="878"/>
      <c r="B272" s="878"/>
      <c r="C272" s="878"/>
      <c r="F272" s="878"/>
      <c r="H272" s="878"/>
      <c r="I272" s="878"/>
      <c r="J272" s="878"/>
      <c r="K272" s="990"/>
      <c r="L272" s="990"/>
      <c r="M272" s="990"/>
      <c r="N272" s="990"/>
      <c r="O272" s="878"/>
      <c r="P272" s="878"/>
      <c r="Q272" s="878"/>
      <c r="R272" s="878"/>
      <c r="S272" s="878"/>
      <c r="T272" s="878"/>
      <c r="U272" s="878"/>
      <c r="V272" s="878"/>
      <c r="W272" s="878"/>
      <c r="X272" s="1015"/>
      <c r="Y272" s="878"/>
      <c r="Z272" s="975"/>
    </row>
    <row r="273" spans="1:26">
      <c r="A273" s="878"/>
      <c r="B273" s="878"/>
      <c r="C273" s="878"/>
      <c r="F273" s="878"/>
      <c r="H273" s="878"/>
      <c r="I273" s="878"/>
      <c r="J273" s="878"/>
      <c r="K273" s="990"/>
      <c r="L273" s="990"/>
      <c r="M273" s="990"/>
      <c r="N273" s="990"/>
      <c r="O273" s="878"/>
      <c r="P273" s="878"/>
      <c r="Q273" s="878"/>
      <c r="R273" s="878"/>
      <c r="S273" s="878"/>
      <c r="T273" s="878"/>
      <c r="U273" s="878"/>
      <c r="V273" s="878"/>
      <c r="W273" s="878"/>
      <c r="X273" s="1015"/>
      <c r="Y273" s="878"/>
      <c r="Z273" s="975"/>
    </row>
    <row r="274" spans="1:26">
      <c r="A274" s="878"/>
      <c r="B274" s="878"/>
      <c r="C274" s="878"/>
      <c r="F274" s="878"/>
      <c r="H274" s="878"/>
      <c r="I274" s="878"/>
      <c r="J274" s="878"/>
      <c r="K274" s="990"/>
      <c r="L274" s="990"/>
      <c r="M274" s="990"/>
      <c r="N274" s="990"/>
      <c r="O274" s="878"/>
      <c r="P274" s="878"/>
      <c r="Q274" s="878"/>
      <c r="R274" s="878"/>
      <c r="S274" s="878"/>
      <c r="T274" s="878"/>
      <c r="U274" s="878"/>
      <c r="V274" s="878"/>
      <c r="W274" s="878"/>
      <c r="X274" s="1015"/>
      <c r="Y274" s="878"/>
      <c r="Z274" s="975"/>
    </row>
    <row r="275" spans="1:26">
      <c r="A275" s="878"/>
      <c r="B275" s="878"/>
      <c r="C275" s="878"/>
      <c r="F275" s="878"/>
      <c r="H275" s="878"/>
      <c r="I275" s="878"/>
      <c r="J275" s="878"/>
      <c r="K275" s="990"/>
      <c r="L275" s="990"/>
      <c r="M275" s="990"/>
      <c r="N275" s="990"/>
      <c r="O275" s="878"/>
      <c r="P275" s="878"/>
      <c r="Q275" s="878"/>
      <c r="R275" s="878"/>
      <c r="S275" s="878"/>
      <c r="T275" s="878"/>
      <c r="U275" s="878"/>
      <c r="V275" s="878"/>
      <c r="W275" s="878"/>
      <c r="X275" s="1015"/>
      <c r="Y275" s="878"/>
      <c r="Z275" s="975"/>
    </row>
    <row r="276" spans="1:26">
      <c r="A276" s="878"/>
      <c r="B276" s="878"/>
      <c r="C276" s="878"/>
      <c r="F276" s="878"/>
      <c r="H276" s="878"/>
      <c r="I276" s="878"/>
      <c r="J276" s="878"/>
      <c r="K276" s="990"/>
      <c r="L276" s="990"/>
      <c r="M276" s="990"/>
      <c r="N276" s="990"/>
      <c r="O276" s="878"/>
      <c r="P276" s="878"/>
      <c r="Q276" s="878"/>
      <c r="R276" s="878"/>
      <c r="S276" s="878"/>
      <c r="T276" s="878"/>
      <c r="U276" s="878"/>
      <c r="V276" s="878"/>
      <c r="W276" s="878"/>
      <c r="X276" s="1015"/>
      <c r="Y276" s="878"/>
      <c r="Z276" s="975"/>
    </row>
    <row r="277" spans="1:26">
      <c r="A277" s="878"/>
      <c r="B277" s="878"/>
      <c r="C277" s="878"/>
      <c r="F277" s="878"/>
      <c r="H277" s="878"/>
      <c r="I277" s="878"/>
      <c r="J277" s="878"/>
      <c r="K277" s="990"/>
      <c r="L277" s="990"/>
      <c r="M277" s="990"/>
      <c r="N277" s="990"/>
      <c r="O277" s="878"/>
      <c r="P277" s="878"/>
      <c r="Q277" s="878"/>
      <c r="R277" s="878"/>
      <c r="S277" s="878"/>
      <c r="T277" s="878"/>
      <c r="U277" s="878"/>
      <c r="V277" s="878"/>
      <c r="W277" s="878"/>
      <c r="X277" s="1015"/>
      <c r="Y277" s="878"/>
      <c r="Z277" s="975"/>
    </row>
    <row r="278" spans="1:26">
      <c r="A278" s="878"/>
      <c r="B278" s="878"/>
      <c r="C278" s="878"/>
      <c r="F278" s="878"/>
      <c r="H278" s="878"/>
      <c r="I278" s="878"/>
      <c r="J278" s="878"/>
      <c r="K278" s="990"/>
      <c r="L278" s="990"/>
      <c r="M278" s="990"/>
      <c r="N278" s="990"/>
      <c r="O278" s="878"/>
      <c r="P278" s="878"/>
      <c r="Q278" s="878"/>
      <c r="R278" s="878"/>
      <c r="S278" s="878"/>
      <c r="T278" s="878"/>
      <c r="U278" s="878"/>
      <c r="V278" s="878"/>
      <c r="W278" s="878"/>
      <c r="X278" s="1015"/>
      <c r="Y278" s="878"/>
      <c r="Z278" s="975"/>
    </row>
    <row r="279" spans="1:26">
      <c r="A279" s="878"/>
      <c r="B279" s="878"/>
      <c r="C279" s="878"/>
      <c r="F279" s="878"/>
      <c r="H279" s="878"/>
      <c r="I279" s="878"/>
      <c r="J279" s="878"/>
      <c r="K279" s="990"/>
      <c r="L279" s="990"/>
      <c r="M279" s="990"/>
      <c r="N279" s="990"/>
      <c r="O279" s="878"/>
      <c r="P279" s="878"/>
      <c r="Q279" s="878"/>
      <c r="R279" s="878"/>
      <c r="S279" s="878"/>
      <c r="T279" s="878"/>
      <c r="U279" s="878"/>
      <c r="V279" s="878"/>
      <c r="W279" s="878"/>
      <c r="X279" s="1015"/>
      <c r="Y279" s="878"/>
      <c r="Z279" s="975"/>
    </row>
    <row r="280" spans="1:26">
      <c r="A280" s="878"/>
      <c r="B280" s="878"/>
      <c r="C280" s="878"/>
      <c r="F280" s="878"/>
      <c r="H280" s="878"/>
      <c r="I280" s="878"/>
      <c r="J280" s="878"/>
      <c r="K280" s="990"/>
      <c r="L280" s="990"/>
      <c r="M280" s="990"/>
      <c r="N280" s="990"/>
      <c r="O280" s="878"/>
      <c r="P280" s="878"/>
      <c r="Q280" s="878"/>
      <c r="R280" s="878"/>
      <c r="S280" s="878"/>
      <c r="T280" s="878"/>
      <c r="U280" s="878"/>
      <c r="V280" s="878"/>
      <c r="W280" s="878"/>
      <c r="X280" s="1015"/>
      <c r="Y280" s="878"/>
      <c r="Z280" s="975"/>
    </row>
    <row r="281" spans="1:26">
      <c r="A281" s="878"/>
      <c r="B281" s="878"/>
      <c r="C281" s="878"/>
      <c r="F281" s="878"/>
      <c r="H281" s="878"/>
      <c r="I281" s="878"/>
      <c r="J281" s="878"/>
      <c r="K281" s="990"/>
      <c r="L281" s="990"/>
      <c r="M281" s="990"/>
      <c r="N281" s="990"/>
      <c r="O281" s="878"/>
      <c r="P281" s="878"/>
      <c r="Q281" s="878"/>
      <c r="R281" s="878"/>
      <c r="S281" s="878"/>
      <c r="T281" s="878"/>
      <c r="U281" s="878"/>
      <c r="V281" s="878"/>
      <c r="W281" s="878"/>
      <c r="X281" s="1015"/>
      <c r="Y281" s="878"/>
      <c r="Z281" s="975"/>
    </row>
    <row r="282" spans="1:26">
      <c r="A282" s="878"/>
      <c r="B282" s="878"/>
      <c r="C282" s="878"/>
      <c r="F282" s="878"/>
      <c r="H282" s="878"/>
      <c r="I282" s="878"/>
      <c r="J282" s="878"/>
      <c r="K282" s="990"/>
      <c r="L282" s="990"/>
      <c r="M282" s="990"/>
      <c r="N282" s="990"/>
      <c r="O282" s="878"/>
      <c r="P282" s="878"/>
      <c r="Q282" s="878"/>
      <c r="R282" s="878"/>
      <c r="S282" s="878"/>
      <c r="T282" s="878"/>
      <c r="U282" s="878"/>
      <c r="V282" s="878"/>
      <c r="W282" s="878"/>
      <c r="X282" s="1015"/>
      <c r="Y282" s="878"/>
      <c r="Z282" s="975"/>
    </row>
    <row r="283" spans="1:26">
      <c r="A283" s="878"/>
      <c r="B283" s="878"/>
      <c r="C283" s="878"/>
      <c r="F283" s="878"/>
      <c r="H283" s="878"/>
      <c r="I283" s="878"/>
      <c r="J283" s="878"/>
      <c r="K283" s="990"/>
      <c r="L283" s="990"/>
      <c r="M283" s="990"/>
      <c r="N283" s="990"/>
      <c r="O283" s="878"/>
      <c r="P283" s="878"/>
      <c r="Q283" s="878"/>
      <c r="R283" s="878"/>
      <c r="S283" s="878"/>
      <c r="T283" s="878"/>
      <c r="U283" s="878"/>
      <c r="V283" s="878"/>
      <c r="W283" s="878"/>
      <c r="X283" s="1015"/>
      <c r="Y283" s="878"/>
      <c r="Z283" s="975"/>
    </row>
    <row r="284" spans="1:26">
      <c r="A284" s="878"/>
      <c r="B284" s="878"/>
      <c r="C284" s="878"/>
      <c r="F284" s="878"/>
      <c r="H284" s="878"/>
      <c r="I284" s="878"/>
      <c r="J284" s="878"/>
      <c r="K284" s="990"/>
      <c r="L284" s="990"/>
      <c r="M284" s="990"/>
      <c r="N284" s="990"/>
      <c r="O284" s="878"/>
      <c r="P284" s="878"/>
      <c r="Q284" s="878"/>
      <c r="R284" s="878"/>
      <c r="S284" s="878"/>
      <c r="T284" s="878"/>
      <c r="U284" s="878"/>
      <c r="V284" s="878"/>
      <c r="W284" s="878"/>
      <c r="X284" s="1015"/>
      <c r="Y284" s="878"/>
      <c r="Z284" s="975"/>
    </row>
    <row r="285" spans="1:26">
      <c r="A285" s="878"/>
      <c r="B285" s="878"/>
      <c r="C285" s="878"/>
      <c r="F285" s="878"/>
      <c r="H285" s="878"/>
      <c r="I285" s="878"/>
      <c r="J285" s="878"/>
      <c r="K285" s="990"/>
      <c r="L285" s="990"/>
      <c r="M285" s="990"/>
      <c r="N285" s="990"/>
      <c r="O285" s="878"/>
      <c r="P285" s="878"/>
      <c r="Q285" s="878"/>
      <c r="R285" s="878"/>
      <c r="S285" s="878"/>
      <c r="T285" s="878"/>
      <c r="U285" s="878"/>
      <c r="V285" s="878"/>
      <c r="W285" s="878"/>
      <c r="X285" s="1015"/>
      <c r="Y285" s="878"/>
      <c r="Z285" s="975"/>
    </row>
    <row r="286" spans="1:26">
      <c r="A286" s="878"/>
      <c r="B286" s="878"/>
      <c r="C286" s="878"/>
      <c r="F286" s="878"/>
      <c r="H286" s="878"/>
      <c r="I286" s="878"/>
      <c r="J286" s="878"/>
      <c r="K286" s="990"/>
      <c r="L286" s="990"/>
      <c r="M286" s="990"/>
      <c r="N286" s="990"/>
      <c r="O286" s="878"/>
      <c r="P286" s="878"/>
      <c r="Q286" s="878"/>
      <c r="R286" s="878"/>
      <c r="S286" s="878"/>
      <c r="T286" s="878"/>
      <c r="U286" s="878"/>
      <c r="V286" s="878"/>
      <c r="W286" s="878"/>
      <c r="X286" s="1015"/>
      <c r="Y286" s="878"/>
      <c r="Z286" s="975"/>
    </row>
    <row r="287" spans="1:26">
      <c r="A287" s="878"/>
      <c r="B287" s="878"/>
      <c r="C287" s="878"/>
      <c r="F287" s="878"/>
      <c r="H287" s="878"/>
      <c r="I287" s="878"/>
      <c r="J287" s="878"/>
      <c r="K287" s="990"/>
      <c r="L287" s="990"/>
      <c r="M287" s="990"/>
      <c r="N287" s="990"/>
      <c r="O287" s="878"/>
      <c r="P287" s="878"/>
      <c r="Q287" s="878"/>
      <c r="R287" s="878"/>
      <c r="S287" s="878"/>
      <c r="T287" s="878"/>
      <c r="U287" s="878"/>
      <c r="V287" s="878"/>
      <c r="W287" s="878"/>
      <c r="X287" s="1015"/>
      <c r="Y287" s="878"/>
      <c r="Z287" s="975"/>
    </row>
    <row r="288" spans="1:26">
      <c r="A288" s="878"/>
      <c r="B288" s="878"/>
      <c r="C288" s="878"/>
      <c r="F288" s="878"/>
      <c r="H288" s="878"/>
      <c r="I288" s="878"/>
      <c r="J288" s="878"/>
      <c r="K288" s="990"/>
      <c r="L288" s="990"/>
      <c r="M288" s="990"/>
      <c r="N288" s="990"/>
      <c r="O288" s="878"/>
      <c r="P288" s="878"/>
      <c r="Q288" s="878"/>
      <c r="R288" s="878"/>
      <c r="S288" s="878"/>
      <c r="T288" s="878"/>
      <c r="U288" s="878"/>
      <c r="V288" s="878"/>
      <c r="W288" s="878"/>
      <c r="X288" s="1015"/>
      <c r="Y288" s="878"/>
      <c r="Z288" s="975"/>
    </row>
    <row r="289" spans="1:26">
      <c r="A289" s="878"/>
      <c r="B289" s="878"/>
      <c r="C289" s="878"/>
      <c r="F289" s="878"/>
      <c r="H289" s="878"/>
      <c r="I289" s="878"/>
      <c r="J289" s="878"/>
      <c r="K289" s="990"/>
      <c r="L289" s="990"/>
      <c r="M289" s="990"/>
      <c r="N289" s="990"/>
      <c r="O289" s="878"/>
      <c r="P289" s="878"/>
      <c r="Q289" s="878"/>
      <c r="R289" s="878"/>
      <c r="S289" s="878"/>
      <c r="T289" s="878"/>
      <c r="U289" s="878"/>
      <c r="V289" s="878"/>
      <c r="W289" s="878"/>
      <c r="X289" s="1015"/>
      <c r="Y289" s="878"/>
      <c r="Z289" s="975"/>
    </row>
    <row r="290" spans="1:26">
      <c r="A290" s="878"/>
      <c r="B290" s="878"/>
      <c r="C290" s="878"/>
      <c r="F290" s="878"/>
      <c r="H290" s="878"/>
      <c r="I290" s="878"/>
      <c r="J290" s="878"/>
      <c r="K290" s="990"/>
      <c r="L290" s="990"/>
      <c r="M290" s="990"/>
      <c r="N290" s="990"/>
      <c r="O290" s="878"/>
      <c r="P290" s="878"/>
      <c r="Q290" s="878"/>
      <c r="R290" s="878"/>
      <c r="S290" s="878"/>
      <c r="T290" s="878"/>
      <c r="U290" s="878"/>
      <c r="V290" s="878"/>
      <c r="W290" s="878"/>
      <c r="X290" s="1015"/>
      <c r="Y290" s="878"/>
      <c r="Z290" s="975"/>
    </row>
    <row r="291" spans="1:26">
      <c r="A291" s="878"/>
      <c r="B291" s="878"/>
      <c r="C291" s="878"/>
      <c r="F291" s="878"/>
      <c r="H291" s="878"/>
      <c r="I291" s="878"/>
      <c r="J291" s="878"/>
      <c r="K291" s="990"/>
      <c r="L291" s="990"/>
      <c r="M291" s="990"/>
      <c r="N291" s="990"/>
      <c r="O291" s="878"/>
      <c r="P291" s="878"/>
      <c r="Q291" s="878"/>
      <c r="R291" s="878"/>
      <c r="S291" s="878"/>
      <c r="T291" s="878"/>
      <c r="U291" s="878"/>
      <c r="V291" s="878"/>
      <c r="W291" s="878"/>
      <c r="X291" s="1015"/>
      <c r="Y291" s="878"/>
      <c r="Z291" s="975"/>
    </row>
    <row r="292" spans="1:26">
      <c r="A292" s="878"/>
      <c r="B292" s="878"/>
      <c r="C292" s="878"/>
      <c r="F292" s="878"/>
      <c r="H292" s="878"/>
      <c r="I292" s="878"/>
      <c r="J292" s="878"/>
      <c r="K292" s="990"/>
      <c r="L292" s="990"/>
      <c r="M292" s="990"/>
      <c r="N292" s="990"/>
      <c r="O292" s="878"/>
      <c r="P292" s="878"/>
      <c r="Q292" s="878"/>
      <c r="R292" s="878"/>
      <c r="S292" s="878"/>
      <c r="T292" s="878"/>
      <c r="U292" s="878"/>
      <c r="V292" s="878"/>
      <c r="W292" s="878"/>
      <c r="X292" s="1015"/>
      <c r="Y292" s="878"/>
      <c r="Z292" s="975"/>
    </row>
    <row r="293" spans="1:26">
      <c r="A293" s="878"/>
      <c r="B293" s="878"/>
      <c r="C293" s="878"/>
      <c r="F293" s="878"/>
      <c r="H293" s="878"/>
      <c r="I293" s="878"/>
      <c r="J293" s="878"/>
      <c r="K293" s="990"/>
      <c r="L293" s="990"/>
      <c r="M293" s="990"/>
      <c r="N293" s="990"/>
      <c r="O293" s="878"/>
      <c r="P293" s="878"/>
      <c r="Q293" s="878"/>
      <c r="R293" s="878"/>
      <c r="S293" s="878"/>
      <c r="T293" s="878"/>
      <c r="U293" s="878"/>
      <c r="V293" s="878"/>
      <c r="W293" s="878"/>
      <c r="X293" s="1015"/>
      <c r="Y293" s="878"/>
      <c r="Z293" s="975"/>
    </row>
    <row r="294" spans="1:26">
      <c r="A294" s="878"/>
      <c r="B294" s="878"/>
      <c r="C294" s="878"/>
      <c r="F294" s="878"/>
      <c r="H294" s="878"/>
      <c r="I294" s="878"/>
      <c r="J294" s="878"/>
      <c r="K294" s="990"/>
      <c r="L294" s="990"/>
      <c r="M294" s="990"/>
      <c r="N294" s="990"/>
      <c r="O294" s="878"/>
      <c r="P294" s="878"/>
      <c r="Q294" s="878"/>
      <c r="R294" s="878"/>
      <c r="S294" s="878"/>
      <c r="T294" s="878"/>
      <c r="U294" s="878"/>
      <c r="V294" s="878"/>
      <c r="W294" s="878"/>
      <c r="X294" s="1015"/>
      <c r="Y294" s="878"/>
      <c r="Z294" s="975"/>
    </row>
    <row r="295" spans="1:26">
      <c r="A295" s="878"/>
      <c r="B295" s="878"/>
      <c r="C295" s="878"/>
      <c r="F295" s="878"/>
      <c r="H295" s="878"/>
      <c r="I295" s="878"/>
      <c r="J295" s="878"/>
      <c r="K295" s="990"/>
      <c r="L295" s="990"/>
      <c r="M295" s="990"/>
      <c r="N295" s="990"/>
      <c r="O295" s="878"/>
      <c r="P295" s="878"/>
      <c r="Q295" s="878"/>
      <c r="R295" s="878"/>
      <c r="S295" s="878"/>
      <c r="T295" s="878"/>
      <c r="U295" s="878"/>
      <c r="V295" s="878"/>
      <c r="W295" s="878"/>
      <c r="X295" s="1015"/>
      <c r="Y295" s="878"/>
      <c r="Z295" s="975"/>
    </row>
    <row r="296" spans="1:26">
      <c r="A296" s="878"/>
      <c r="B296" s="878"/>
      <c r="C296" s="878"/>
      <c r="F296" s="878"/>
      <c r="H296" s="878"/>
      <c r="I296" s="878"/>
      <c r="J296" s="878"/>
      <c r="K296" s="990"/>
      <c r="L296" s="990"/>
      <c r="M296" s="990"/>
      <c r="N296" s="990"/>
      <c r="O296" s="878"/>
      <c r="P296" s="878"/>
      <c r="Q296" s="878"/>
      <c r="R296" s="878"/>
      <c r="S296" s="878"/>
      <c r="T296" s="878"/>
      <c r="U296" s="878"/>
      <c r="V296" s="878"/>
      <c r="W296" s="878"/>
      <c r="X296" s="1015"/>
      <c r="Y296" s="878"/>
      <c r="Z296" s="975"/>
    </row>
    <row r="297" spans="1:26">
      <c r="A297" s="878"/>
      <c r="B297" s="878"/>
      <c r="C297" s="878"/>
      <c r="F297" s="878"/>
      <c r="H297" s="878"/>
      <c r="I297" s="878"/>
      <c r="J297" s="878"/>
      <c r="K297" s="990"/>
      <c r="L297" s="990"/>
      <c r="M297" s="990"/>
      <c r="N297" s="990"/>
      <c r="O297" s="878"/>
      <c r="P297" s="878"/>
      <c r="Q297" s="878"/>
      <c r="R297" s="878"/>
      <c r="S297" s="878"/>
      <c r="T297" s="878"/>
      <c r="U297" s="878"/>
      <c r="V297" s="878"/>
      <c r="W297" s="878"/>
      <c r="X297" s="1015"/>
      <c r="Y297" s="878"/>
      <c r="Z297" s="975"/>
    </row>
    <row r="298" spans="1:26">
      <c r="A298" s="878"/>
      <c r="B298" s="878"/>
      <c r="C298" s="878"/>
      <c r="F298" s="878"/>
      <c r="H298" s="878"/>
      <c r="I298" s="878"/>
      <c r="J298" s="878"/>
      <c r="K298" s="990"/>
      <c r="L298" s="990"/>
      <c r="M298" s="990"/>
      <c r="N298" s="990"/>
      <c r="O298" s="878"/>
      <c r="P298" s="878"/>
      <c r="Q298" s="878"/>
      <c r="R298" s="878"/>
      <c r="S298" s="878"/>
      <c r="T298" s="878"/>
      <c r="U298" s="878"/>
      <c r="V298" s="878"/>
      <c r="W298" s="878"/>
      <c r="X298" s="1015"/>
      <c r="Y298" s="878"/>
      <c r="Z298" s="975"/>
    </row>
    <row r="299" spans="1:26">
      <c r="A299" s="878"/>
      <c r="B299" s="878"/>
      <c r="C299" s="878"/>
      <c r="F299" s="878"/>
      <c r="H299" s="878"/>
      <c r="I299" s="878"/>
      <c r="J299" s="878"/>
      <c r="K299" s="990"/>
      <c r="L299" s="990"/>
      <c r="M299" s="990"/>
      <c r="N299" s="990"/>
      <c r="O299" s="878"/>
      <c r="P299" s="878"/>
      <c r="Q299" s="878"/>
      <c r="R299" s="878"/>
      <c r="S299" s="878"/>
      <c r="T299" s="878"/>
      <c r="U299" s="878"/>
      <c r="V299" s="878"/>
      <c r="W299" s="878"/>
      <c r="X299" s="1015"/>
      <c r="Y299" s="878"/>
      <c r="Z299" s="975"/>
    </row>
    <row r="300" spans="1:26">
      <c r="A300" s="878"/>
      <c r="B300" s="878"/>
      <c r="C300" s="878"/>
      <c r="F300" s="878"/>
      <c r="H300" s="878"/>
      <c r="I300" s="878"/>
      <c r="J300" s="878"/>
      <c r="K300" s="990"/>
      <c r="L300" s="990"/>
      <c r="M300" s="990"/>
      <c r="N300" s="990"/>
      <c r="O300" s="878"/>
      <c r="P300" s="878"/>
      <c r="Q300" s="878"/>
      <c r="R300" s="878"/>
      <c r="S300" s="878"/>
      <c r="T300" s="878"/>
      <c r="U300" s="878"/>
      <c r="V300" s="878"/>
      <c r="W300" s="878"/>
      <c r="X300" s="1015"/>
      <c r="Y300" s="878"/>
      <c r="Z300" s="975"/>
    </row>
    <row r="301" spans="1:26">
      <c r="A301" s="878"/>
      <c r="B301" s="878"/>
      <c r="C301" s="878"/>
      <c r="F301" s="878"/>
      <c r="H301" s="878"/>
      <c r="I301" s="878"/>
      <c r="J301" s="878"/>
      <c r="K301" s="990"/>
      <c r="L301" s="990"/>
      <c r="M301" s="990"/>
      <c r="N301" s="990"/>
      <c r="O301" s="878"/>
      <c r="P301" s="878"/>
      <c r="Q301" s="878"/>
      <c r="R301" s="878"/>
      <c r="S301" s="878"/>
      <c r="T301" s="878"/>
      <c r="U301" s="878"/>
      <c r="V301" s="878"/>
      <c r="W301" s="878"/>
      <c r="X301" s="1015"/>
      <c r="Y301" s="878"/>
      <c r="Z301" s="975"/>
    </row>
    <row r="302" spans="1:26">
      <c r="A302" s="878"/>
      <c r="B302" s="878"/>
      <c r="C302" s="878"/>
      <c r="F302" s="878"/>
      <c r="H302" s="878"/>
      <c r="I302" s="878"/>
      <c r="J302" s="878"/>
      <c r="K302" s="990"/>
      <c r="L302" s="990"/>
      <c r="M302" s="990"/>
      <c r="N302" s="990"/>
      <c r="O302" s="878"/>
      <c r="P302" s="878"/>
      <c r="Q302" s="878"/>
      <c r="R302" s="878"/>
      <c r="S302" s="878"/>
      <c r="T302" s="878"/>
      <c r="U302" s="878"/>
      <c r="V302" s="878"/>
      <c r="W302" s="878"/>
      <c r="X302" s="1015"/>
      <c r="Y302" s="878"/>
      <c r="Z302" s="975"/>
    </row>
    <row r="303" spans="1:26">
      <c r="A303" s="878"/>
      <c r="B303" s="878"/>
      <c r="C303" s="878"/>
      <c r="F303" s="878"/>
      <c r="H303" s="878"/>
      <c r="I303" s="878"/>
      <c r="J303" s="878"/>
      <c r="K303" s="990"/>
      <c r="L303" s="990"/>
      <c r="M303" s="990"/>
      <c r="N303" s="990"/>
      <c r="O303" s="878"/>
      <c r="P303" s="878"/>
      <c r="Q303" s="878"/>
      <c r="R303" s="878"/>
      <c r="S303" s="878"/>
      <c r="T303" s="878"/>
      <c r="U303" s="878"/>
      <c r="V303" s="878"/>
      <c r="W303" s="878"/>
      <c r="X303" s="1015"/>
      <c r="Y303" s="878"/>
      <c r="Z303" s="975"/>
    </row>
    <row r="304" spans="1:26">
      <c r="A304" s="878"/>
      <c r="B304" s="878"/>
      <c r="C304" s="878"/>
      <c r="F304" s="878"/>
      <c r="H304" s="878"/>
      <c r="I304" s="878"/>
      <c r="J304" s="878"/>
      <c r="K304" s="990"/>
      <c r="L304" s="990"/>
      <c r="M304" s="990"/>
      <c r="N304" s="990"/>
      <c r="O304" s="878"/>
      <c r="P304" s="878"/>
      <c r="Q304" s="878"/>
      <c r="R304" s="878"/>
      <c r="S304" s="878"/>
      <c r="T304" s="878"/>
      <c r="U304" s="878"/>
      <c r="V304" s="878"/>
      <c r="W304" s="878"/>
      <c r="X304" s="1015"/>
      <c r="Y304" s="878"/>
      <c r="Z304" s="975"/>
    </row>
    <row r="305" spans="1:26">
      <c r="A305" s="878"/>
      <c r="B305" s="878"/>
      <c r="C305" s="878"/>
      <c r="F305" s="878"/>
      <c r="H305" s="878"/>
      <c r="I305" s="878"/>
      <c r="J305" s="878"/>
      <c r="K305" s="990"/>
      <c r="L305" s="990"/>
      <c r="M305" s="990"/>
      <c r="N305" s="990"/>
      <c r="O305" s="878"/>
      <c r="P305" s="878"/>
      <c r="Q305" s="878"/>
      <c r="R305" s="878"/>
      <c r="S305" s="878"/>
      <c r="T305" s="878"/>
      <c r="U305" s="878"/>
      <c r="V305" s="878"/>
      <c r="W305" s="878"/>
      <c r="X305" s="1015"/>
      <c r="Y305" s="878"/>
      <c r="Z305" s="975"/>
    </row>
    <row r="306" spans="1:26">
      <c r="A306" s="878"/>
      <c r="B306" s="878"/>
      <c r="C306" s="878"/>
      <c r="F306" s="878"/>
      <c r="H306" s="878"/>
      <c r="I306" s="878"/>
      <c r="J306" s="878"/>
      <c r="K306" s="990"/>
      <c r="L306" s="990"/>
      <c r="M306" s="990"/>
      <c r="N306" s="990"/>
      <c r="O306" s="878"/>
      <c r="P306" s="878"/>
      <c r="Q306" s="878"/>
      <c r="R306" s="878"/>
      <c r="S306" s="878"/>
      <c r="T306" s="878"/>
      <c r="U306" s="878"/>
      <c r="V306" s="878"/>
      <c r="W306" s="878"/>
      <c r="X306" s="1015"/>
      <c r="Y306" s="878"/>
      <c r="Z306" s="975"/>
    </row>
    <row r="307" spans="1:26">
      <c r="A307" s="878"/>
      <c r="B307" s="878"/>
      <c r="C307" s="878"/>
      <c r="F307" s="878"/>
      <c r="H307" s="878"/>
      <c r="I307" s="878"/>
      <c r="J307" s="878"/>
      <c r="K307" s="990"/>
      <c r="L307" s="990"/>
      <c r="M307" s="990"/>
      <c r="N307" s="990"/>
      <c r="O307" s="878"/>
      <c r="P307" s="878"/>
      <c r="Q307" s="878"/>
      <c r="R307" s="878"/>
      <c r="S307" s="878"/>
      <c r="T307" s="878"/>
      <c r="U307" s="878"/>
      <c r="V307" s="878"/>
      <c r="W307" s="878"/>
      <c r="X307" s="1015"/>
      <c r="Y307" s="878"/>
      <c r="Z307" s="975"/>
    </row>
    <row r="308" spans="1:26">
      <c r="A308" s="878"/>
      <c r="B308" s="878"/>
      <c r="C308" s="878"/>
      <c r="F308" s="878"/>
      <c r="H308" s="878"/>
      <c r="I308" s="878"/>
      <c r="J308" s="878"/>
      <c r="K308" s="990"/>
      <c r="L308" s="990"/>
      <c r="M308" s="990"/>
      <c r="N308" s="990"/>
      <c r="O308" s="878"/>
      <c r="P308" s="878"/>
      <c r="Q308" s="878"/>
      <c r="R308" s="878"/>
      <c r="S308" s="878"/>
      <c r="T308" s="878"/>
      <c r="U308" s="878"/>
      <c r="V308" s="878"/>
      <c r="W308" s="878"/>
      <c r="X308" s="1015"/>
      <c r="Y308" s="878"/>
      <c r="Z308" s="975"/>
    </row>
    <row r="309" spans="1:26">
      <c r="A309" s="878"/>
      <c r="B309" s="878"/>
      <c r="C309" s="878"/>
      <c r="F309" s="878"/>
      <c r="H309" s="878"/>
      <c r="I309" s="878"/>
      <c r="J309" s="878"/>
      <c r="K309" s="990"/>
      <c r="L309" s="990"/>
      <c r="M309" s="990"/>
      <c r="N309" s="990"/>
      <c r="O309" s="878"/>
      <c r="P309" s="878"/>
      <c r="Q309" s="878"/>
      <c r="R309" s="878"/>
      <c r="S309" s="878"/>
      <c r="T309" s="878"/>
      <c r="U309" s="878"/>
      <c r="V309" s="878"/>
      <c r="W309" s="878"/>
      <c r="X309" s="1015"/>
      <c r="Y309" s="878"/>
      <c r="Z309" s="975"/>
    </row>
    <row r="310" spans="1:26">
      <c r="A310" s="878"/>
      <c r="B310" s="878"/>
      <c r="C310" s="878"/>
      <c r="F310" s="878"/>
      <c r="H310" s="878"/>
      <c r="I310" s="878"/>
      <c r="J310" s="878"/>
      <c r="K310" s="990"/>
      <c r="L310" s="990"/>
      <c r="M310" s="990"/>
      <c r="N310" s="990"/>
      <c r="O310" s="878"/>
      <c r="P310" s="878"/>
      <c r="Q310" s="878"/>
      <c r="R310" s="878"/>
      <c r="S310" s="878"/>
      <c r="T310" s="878"/>
      <c r="U310" s="878"/>
      <c r="V310" s="878"/>
      <c r="W310" s="878"/>
      <c r="X310" s="1015"/>
      <c r="Y310" s="878"/>
      <c r="Z310" s="975"/>
    </row>
    <row r="311" spans="1:26">
      <c r="A311" s="878"/>
      <c r="B311" s="878"/>
      <c r="C311" s="878"/>
      <c r="F311" s="878"/>
      <c r="H311" s="878"/>
      <c r="I311" s="878"/>
      <c r="J311" s="878"/>
      <c r="K311" s="990"/>
      <c r="L311" s="990"/>
      <c r="M311" s="990"/>
      <c r="N311" s="990"/>
      <c r="O311" s="878"/>
      <c r="P311" s="878"/>
      <c r="Q311" s="878"/>
      <c r="R311" s="878"/>
      <c r="S311" s="878"/>
      <c r="T311" s="878"/>
      <c r="U311" s="878"/>
      <c r="V311" s="878"/>
      <c r="W311" s="878"/>
      <c r="X311" s="1015"/>
      <c r="Y311" s="878"/>
      <c r="Z311" s="975"/>
    </row>
    <row r="312" spans="1:26">
      <c r="A312" s="878"/>
      <c r="B312" s="878"/>
      <c r="C312" s="878"/>
      <c r="F312" s="878"/>
      <c r="H312" s="878"/>
      <c r="I312" s="878"/>
      <c r="J312" s="878"/>
      <c r="K312" s="990"/>
      <c r="L312" s="990"/>
      <c r="M312" s="990"/>
      <c r="N312" s="990"/>
      <c r="O312" s="878"/>
      <c r="P312" s="878"/>
      <c r="Q312" s="878"/>
      <c r="R312" s="878"/>
      <c r="S312" s="878"/>
      <c r="T312" s="878"/>
      <c r="U312" s="878"/>
      <c r="V312" s="878"/>
      <c r="W312" s="878"/>
      <c r="X312" s="1015"/>
      <c r="Y312" s="878"/>
      <c r="Z312" s="975"/>
    </row>
    <row r="313" spans="1:26">
      <c r="A313" s="878"/>
      <c r="B313" s="878"/>
      <c r="C313" s="878"/>
      <c r="F313" s="878"/>
      <c r="H313" s="878"/>
      <c r="I313" s="878"/>
      <c r="J313" s="878"/>
      <c r="K313" s="990"/>
      <c r="L313" s="990"/>
      <c r="M313" s="990"/>
      <c r="N313" s="990"/>
      <c r="O313" s="878"/>
      <c r="P313" s="878"/>
      <c r="Q313" s="878"/>
      <c r="R313" s="878"/>
      <c r="S313" s="878"/>
      <c r="T313" s="878"/>
      <c r="U313" s="878"/>
      <c r="V313" s="878"/>
      <c r="W313" s="878"/>
      <c r="X313" s="1015"/>
      <c r="Y313" s="878"/>
      <c r="Z313" s="975"/>
    </row>
    <row r="314" spans="1:26">
      <c r="A314" s="878"/>
      <c r="B314" s="878"/>
      <c r="C314" s="878"/>
      <c r="F314" s="878"/>
      <c r="H314" s="878"/>
      <c r="I314" s="878"/>
      <c r="J314" s="878"/>
      <c r="K314" s="990"/>
      <c r="L314" s="990"/>
      <c r="M314" s="990"/>
      <c r="N314" s="990"/>
      <c r="O314" s="878"/>
      <c r="P314" s="878"/>
      <c r="Q314" s="878"/>
      <c r="R314" s="878"/>
      <c r="S314" s="878"/>
      <c r="T314" s="878"/>
      <c r="U314" s="878"/>
      <c r="V314" s="878"/>
      <c r="W314" s="878"/>
      <c r="X314" s="1015"/>
      <c r="Y314" s="878"/>
      <c r="Z314" s="975"/>
    </row>
    <row r="315" spans="1:26">
      <c r="A315" s="878"/>
      <c r="B315" s="878"/>
      <c r="C315" s="878"/>
      <c r="F315" s="878"/>
      <c r="H315" s="878"/>
      <c r="I315" s="878"/>
      <c r="J315" s="878"/>
      <c r="K315" s="990"/>
      <c r="L315" s="990"/>
      <c r="M315" s="990"/>
      <c r="N315" s="990"/>
      <c r="O315" s="878"/>
      <c r="P315" s="878"/>
      <c r="Q315" s="878"/>
      <c r="R315" s="878"/>
      <c r="S315" s="878"/>
      <c r="T315" s="878"/>
      <c r="U315" s="878"/>
      <c r="V315" s="878"/>
      <c r="W315" s="878"/>
      <c r="X315" s="1015"/>
      <c r="Y315" s="878"/>
      <c r="Z315" s="975"/>
    </row>
    <row r="316" spans="1:26">
      <c r="A316" s="878"/>
      <c r="B316" s="878"/>
      <c r="C316" s="878"/>
      <c r="F316" s="878"/>
      <c r="H316" s="878"/>
      <c r="I316" s="878"/>
      <c r="J316" s="878"/>
      <c r="K316" s="990"/>
      <c r="L316" s="990"/>
      <c r="M316" s="990"/>
      <c r="N316" s="990"/>
      <c r="O316" s="878"/>
      <c r="P316" s="878"/>
      <c r="Q316" s="878"/>
      <c r="R316" s="878"/>
      <c r="S316" s="878"/>
      <c r="T316" s="878"/>
      <c r="U316" s="878"/>
      <c r="V316" s="878"/>
      <c r="W316" s="878"/>
      <c r="X316" s="1015"/>
      <c r="Y316" s="878"/>
      <c r="Z316" s="975"/>
    </row>
    <row r="317" spans="1:26">
      <c r="A317" s="878"/>
      <c r="B317" s="878"/>
      <c r="C317" s="878"/>
      <c r="F317" s="878"/>
      <c r="H317" s="878"/>
      <c r="I317" s="878"/>
      <c r="J317" s="878"/>
      <c r="K317" s="990"/>
      <c r="L317" s="990"/>
      <c r="M317" s="990"/>
      <c r="N317" s="990"/>
      <c r="O317" s="878"/>
      <c r="P317" s="878"/>
      <c r="Q317" s="878"/>
      <c r="R317" s="878"/>
      <c r="S317" s="878"/>
      <c r="T317" s="878"/>
      <c r="U317" s="878"/>
      <c r="V317" s="878"/>
      <c r="W317" s="878"/>
      <c r="X317" s="1015"/>
      <c r="Y317" s="878"/>
      <c r="Z317" s="975"/>
    </row>
    <row r="318" spans="1:26">
      <c r="A318" s="878"/>
      <c r="B318" s="878"/>
      <c r="C318" s="878"/>
      <c r="F318" s="878"/>
      <c r="H318" s="878"/>
      <c r="I318" s="878"/>
      <c r="J318" s="878"/>
      <c r="K318" s="990"/>
      <c r="L318" s="990"/>
      <c r="M318" s="990"/>
      <c r="N318" s="990"/>
      <c r="O318" s="878"/>
      <c r="P318" s="878"/>
      <c r="Q318" s="878"/>
      <c r="R318" s="878"/>
      <c r="S318" s="878"/>
      <c r="T318" s="878"/>
      <c r="U318" s="878"/>
      <c r="V318" s="878"/>
      <c r="W318" s="878"/>
      <c r="X318" s="1015"/>
      <c r="Y318" s="878"/>
      <c r="Z318" s="975"/>
    </row>
    <row r="319" spans="1:26">
      <c r="A319" s="878"/>
      <c r="B319" s="878"/>
      <c r="C319" s="878"/>
      <c r="F319" s="878"/>
      <c r="H319" s="878"/>
      <c r="I319" s="878"/>
      <c r="J319" s="878"/>
      <c r="K319" s="990"/>
      <c r="L319" s="990"/>
      <c r="M319" s="990"/>
      <c r="N319" s="990"/>
      <c r="O319" s="878"/>
      <c r="P319" s="878"/>
      <c r="Q319" s="878"/>
      <c r="R319" s="878"/>
      <c r="S319" s="878"/>
      <c r="T319" s="878"/>
      <c r="U319" s="878"/>
      <c r="V319" s="878"/>
      <c r="W319" s="878"/>
      <c r="X319" s="1015"/>
      <c r="Y319" s="878"/>
      <c r="Z319" s="975"/>
    </row>
    <row r="320" spans="1:26">
      <c r="A320" s="878"/>
      <c r="B320" s="878"/>
      <c r="C320" s="878"/>
      <c r="F320" s="878"/>
      <c r="H320" s="878"/>
      <c r="I320" s="878"/>
      <c r="J320" s="878"/>
      <c r="K320" s="990"/>
      <c r="L320" s="990"/>
      <c r="M320" s="990"/>
      <c r="N320" s="990"/>
      <c r="O320" s="878"/>
      <c r="P320" s="878"/>
      <c r="Q320" s="878"/>
      <c r="R320" s="878"/>
      <c r="S320" s="878"/>
      <c r="T320" s="878"/>
      <c r="U320" s="878"/>
      <c r="V320" s="878"/>
      <c r="W320" s="878"/>
      <c r="X320" s="1015"/>
      <c r="Y320" s="878"/>
      <c r="Z320" s="975"/>
    </row>
    <row r="321" spans="1:26">
      <c r="A321" s="878"/>
      <c r="B321" s="878"/>
      <c r="C321" s="878"/>
      <c r="F321" s="878"/>
      <c r="H321" s="878"/>
      <c r="I321" s="878"/>
      <c r="J321" s="878"/>
      <c r="K321" s="990"/>
      <c r="L321" s="990"/>
      <c r="M321" s="990"/>
      <c r="N321" s="990"/>
      <c r="O321" s="878"/>
      <c r="P321" s="878"/>
      <c r="Q321" s="878"/>
      <c r="R321" s="878"/>
      <c r="S321" s="878"/>
      <c r="T321" s="878"/>
      <c r="U321" s="878"/>
      <c r="V321" s="878"/>
      <c r="W321" s="878"/>
      <c r="X321" s="1015"/>
      <c r="Y321" s="878"/>
      <c r="Z321" s="975"/>
    </row>
    <row r="322" spans="1:26">
      <c r="A322" s="878"/>
      <c r="B322" s="878"/>
      <c r="C322" s="878"/>
      <c r="F322" s="878"/>
      <c r="H322" s="878"/>
      <c r="I322" s="878"/>
      <c r="J322" s="878"/>
      <c r="K322" s="990"/>
      <c r="L322" s="990"/>
      <c r="M322" s="990"/>
      <c r="N322" s="990"/>
      <c r="O322" s="878"/>
      <c r="P322" s="878"/>
      <c r="Q322" s="878"/>
      <c r="R322" s="878"/>
      <c r="S322" s="878"/>
      <c r="T322" s="878"/>
      <c r="U322" s="878"/>
      <c r="V322" s="878"/>
      <c r="W322" s="878"/>
      <c r="X322" s="1015"/>
      <c r="Y322" s="878"/>
      <c r="Z322" s="975"/>
    </row>
    <row r="323" spans="1:26">
      <c r="A323" s="878"/>
      <c r="B323" s="878"/>
      <c r="C323" s="878"/>
      <c r="F323" s="878"/>
      <c r="H323" s="878"/>
      <c r="I323" s="878"/>
      <c r="J323" s="878"/>
      <c r="K323" s="990"/>
      <c r="L323" s="990"/>
      <c r="M323" s="990"/>
      <c r="N323" s="990"/>
      <c r="O323" s="878"/>
      <c r="P323" s="878"/>
      <c r="Q323" s="878"/>
      <c r="R323" s="878"/>
      <c r="S323" s="878"/>
      <c r="T323" s="878"/>
      <c r="U323" s="878"/>
      <c r="V323" s="878"/>
      <c r="W323" s="878"/>
      <c r="X323" s="1015"/>
      <c r="Y323" s="878"/>
      <c r="Z323" s="975"/>
    </row>
    <row r="324" spans="1:26">
      <c r="A324" s="878"/>
      <c r="B324" s="878"/>
      <c r="C324" s="878"/>
      <c r="F324" s="878"/>
      <c r="H324" s="878"/>
      <c r="I324" s="878"/>
      <c r="J324" s="878"/>
      <c r="K324" s="990"/>
      <c r="L324" s="990"/>
      <c r="M324" s="990"/>
      <c r="N324" s="990"/>
      <c r="O324" s="878"/>
      <c r="P324" s="878"/>
      <c r="Q324" s="878"/>
      <c r="R324" s="878"/>
      <c r="S324" s="878"/>
      <c r="T324" s="878"/>
      <c r="U324" s="878"/>
      <c r="V324" s="878"/>
      <c r="W324" s="878"/>
      <c r="X324" s="1015"/>
      <c r="Y324" s="878"/>
      <c r="Z324" s="975"/>
    </row>
    <row r="325" spans="1:26">
      <c r="A325" s="878"/>
      <c r="B325" s="878"/>
      <c r="C325" s="878"/>
      <c r="F325" s="878"/>
      <c r="H325" s="878"/>
      <c r="I325" s="878"/>
      <c r="J325" s="878"/>
      <c r="K325" s="990"/>
      <c r="L325" s="990"/>
      <c r="M325" s="990"/>
      <c r="N325" s="990"/>
      <c r="O325" s="878"/>
      <c r="P325" s="878"/>
      <c r="Q325" s="878"/>
      <c r="R325" s="878"/>
      <c r="S325" s="878"/>
      <c r="T325" s="878"/>
      <c r="U325" s="878"/>
      <c r="V325" s="878"/>
      <c r="W325" s="878"/>
      <c r="X325" s="1015"/>
      <c r="Y325" s="878"/>
      <c r="Z325" s="975"/>
    </row>
    <row r="326" spans="1:26">
      <c r="A326" s="878"/>
      <c r="B326" s="878"/>
      <c r="C326" s="878"/>
      <c r="F326" s="878"/>
      <c r="H326" s="878"/>
      <c r="I326" s="878"/>
      <c r="J326" s="878"/>
      <c r="K326" s="990"/>
      <c r="L326" s="990"/>
      <c r="M326" s="990"/>
      <c r="N326" s="990"/>
      <c r="O326" s="878"/>
      <c r="P326" s="878"/>
      <c r="Q326" s="878"/>
      <c r="R326" s="878"/>
      <c r="S326" s="878"/>
      <c r="T326" s="878"/>
      <c r="U326" s="878"/>
      <c r="V326" s="878"/>
      <c r="W326" s="878"/>
      <c r="X326" s="1015"/>
      <c r="Y326" s="878"/>
      <c r="Z326" s="975"/>
    </row>
    <row r="327" spans="1:26">
      <c r="A327" s="878"/>
      <c r="B327" s="878"/>
      <c r="C327" s="878"/>
      <c r="F327" s="878"/>
      <c r="H327" s="878"/>
      <c r="I327" s="878"/>
      <c r="J327" s="878"/>
      <c r="K327" s="990"/>
      <c r="L327" s="990"/>
      <c r="M327" s="990"/>
      <c r="N327" s="990"/>
      <c r="O327" s="878"/>
      <c r="P327" s="878"/>
      <c r="Q327" s="878"/>
      <c r="R327" s="878"/>
      <c r="S327" s="878"/>
      <c r="T327" s="878"/>
      <c r="U327" s="878"/>
      <c r="V327" s="878"/>
      <c r="W327" s="878"/>
      <c r="X327" s="1015"/>
      <c r="Y327" s="878"/>
      <c r="Z327" s="975"/>
    </row>
    <row r="328" spans="1:26">
      <c r="A328" s="878"/>
      <c r="B328" s="878"/>
      <c r="C328" s="878"/>
      <c r="F328" s="878"/>
      <c r="H328" s="878"/>
      <c r="I328" s="878"/>
      <c r="J328" s="878"/>
      <c r="K328" s="990"/>
      <c r="L328" s="990"/>
      <c r="M328" s="990"/>
      <c r="N328" s="990"/>
      <c r="O328" s="878"/>
      <c r="P328" s="878"/>
      <c r="Q328" s="878"/>
      <c r="R328" s="878"/>
      <c r="S328" s="878"/>
      <c r="T328" s="878"/>
      <c r="U328" s="878"/>
      <c r="V328" s="878"/>
      <c r="W328" s="878"/>
      <c r="X328" s="1015"/>
      <c r="Y328" s="878"/>
      <c r="Z328" s="975"/>
    </row>
    <row r="329" spans="1:26">
      <c r="A329" s="878"/>
      <c r="B329" s="878"/>
      <c r="C329" s="878"/>
      <c r="F329" s="878"/>
      <c r="H329" s="878"/>
      <c r="I329" s="878"/>
      <c r="J329" s="878"/>
      <c r="K329" s="990"/>
      <c r="L329" s="990"/>
      <c r="M329" s="990"/>
      <c r="N329" s="990"/>
      <c r="O329" s="878"/>
      <c r="P329" s="878"/>
      <c r="Q329" s="878"/>
      <c r="R329" s="878"/>
      <c r="S329" s="878"/>
      <c r="T329" s="878"/>
      <c r="U329" s="878"/>
      <c r="V329" s="878"/>
      <c r="W329" s="878"/>
      <c r="X329" s="1015"/>
      <c r="Y329" s="878"/>
      <c r="Z329" s="975"/>
    </row>
    <row r="330" spans="1:26">
      <c r="A330" s="878"/>
      <c r="B330" s="878"/>
      <c r="C330" s="878"/>
      <c r="F330" s="878"/>
      <c r="H330" s="878"/>
      <c r="I330" s="878"/>
      <c r="J330" s="878"/>
      <c r="K330" s="990"/>
      <c r="L330" s="990"/>
      <c r="M330" s="990"/>
      <c r="N330" s="990"/>
      <c r="O330" s="878"/>
      <c r="P330" s="878"/>
      <c r="Q330" s="878"/>
      <c r="R330" s="878"/>
      <c r="S330" s="878"/>
      <c r="T330" s="878"/>
      <c r="U330" s="878"/>
      <c r="V330" s="878"/>
      <c r="W330" s="878"/>
      <c r="X330" s="1015"/>
      <c r="Y330" s="878"/>
      <c r="Z330" s="975"/>
    </row>
    <row r="331" spans="1:26">
      <c r="A331" s="878"/>
      <c r="B331" s="878"/>
      <c r="C331" s="878"/>
      <c r="F331" s="878"/>
      <c r="H331" s="878"/>
      <c r="I331" s="878"/>
      <c r="J331" s="878"/>
      <c r="K331" s="990"/>
      <c r="L331" s="990"/>
      <c r="M331" s="990"/>
      <c r="N331" s="990"/>
      <c r="O331" s="878"/>
      <c r="P331" s="878"/>
      <c r="Q331" s="878"/>
      <c r="R331" s="878"/>
      <c r="S331" s="878"/>
      <c r="T331" s="878"/>
      <c r="U331" s="878"/>
      <c r="V331" s="878"/>
      <c r="W331" s="878"/>
      <c r="X331" s="1015"/>
      <c r="Y331" s="878"/>
      <c r="Z331" s="975"/>
    </row>
    <row r="332" spans="1:26">
      <c r="A332" s="878"/>
      <c r="B332" s="878"/>
      <c r="C332" s="878"/>
      <c r="F332" s="878"/>
      <c r="H332" s="878"/>
      <c r="I332" s="878"/>
      <c r="J332" s="878"/>
      <c r="K332" s="990"/>
      <c r="L332" s="990"/>
      <c r="M332" s="990"/>
      <c r="N332" s="990"/>
      <c r="O332" s="878"/>
      <c r="P332" s="878"/>
      <c r="Q332" s="878"/>
      <c r="R332" s="878"/>
      <c r="S332" s="878"/>
      <c r="T332" s="878"/>
      <c r="U332" s="878"/>
      <c r="V332" s="878"/>
      <c r="W332" s="878"/>
      <c r="X332" s="1015"/>
      <c r="Y332" s="878"/>
      <c r="Z332" s="975"/>
    </row>
    <row r="333" spans="1:26">
      <c r="A333" s="878"/>
      <c r="B333" s="878"/>
      <c r="C333" s="878"/>
      <c r="F333" s="878"/>
      <c r="H333" s="878"/>
      <c r="I333" s="878"/>
      <c r="J333" s="878"/>
      <c r="K333" s="990"/>
      <c r="L333" s="990"/>
      <c r="M333" s="990"/>
      <c r="N333" s="990"/>
      <c r="O333" s="878"/>
      <c r="P333" s="878"/>
      <c r="Q333" s="878"/>
      <c r="R333" s="878"/>
      <c r="S333" s="878"/>
      <c r="T333" s="878"/>
      <c r="U333" s="878"/>
      <c r="V333" s="878"/>
      <c r="W333" s="878"/>
      <c r="X333" s="1015"/>
      <c r="Y333" s="878"/>
      <c r="Z333" s="975"/>
    </row>
    <row r="334" spans="1:26">
      <c r="A334" s="878"/>
      <c r="B334" s="878"/>
      <c r="C334" s="878"/>
      <c r="F334" s="878"/>
      <c r="H334" s="878"/>
      <c r="I334" s="878"/>
      <c r="J334" s="878"/>
      <c r="K334" s="990"/>
      <c r="L334" s="990"/>
      <c r="M334" s="990"/>
      <c r="N334" s="990"/>
      <c r="O334" s="878"/>
      <c r="P334" s="878"/>
      <c r="Q334" s="878"/>
      <c r="R334" s="878"/>
      <c r="S334" s="878"/>
      <c r="T334" s="878"/>
      <c r="U334" s="878"/>
      <c r="V334" s="878"/>
      <c r="W334" s="878"/>
      <c r="X334" s="1015"/>
      <c r="Y334" s="878"/>
      <c r="Z334" s="975"/>
    </row>
    <row r="335" spans="1:26">
      <c r="A335" s="878"/>
      <c r="B335" s="878"/>
      <c r="C335" s="878"/>
      <c r="F335" s="878"/>
      <c r="H335" s="878"/>
      <c r="I335" s="878"/>
      <c r="J335" s="878"/>
      <c r="K335" s="990"/>
      <c r="L335" s="990"/>
      <c r="M335" s="990"/>
      <c r="N335" s="990"/>
      <c r="O335" s="878"/>
      <c r="P335" s="878"/>
      <c r="Q335" s="878"/>
      <c r="R335" s="878"/>
      <c r="S335" s="878"/>
      <c r="T335" s="878"/>
      <c r="U335" s="878"/>
      <c r="V335" s="878"/>
      <c r="W335" s="878"/>
      <c r="X335" s="1015"/>
      <c r="Y335" s="878"/>
      <c r="Z335" s="975"/>
    </row>
    <row r="336" spans="1:26">
      <c r="A336" s="878"/>
      <c r="B336" s="878"/>
      <c r="C336" s="878"/>
      <c r="F336" s="878"/>
      <c r="H336" s="878"/>
      <c r="I336" s="878"/>
      <c r="J336" s="878"/>
      <c r="K336" s="990"/>
      <c r="L336" s="990"/>
      <c r="M336" s="990"/>
      <c r="N336" s="990"/>
      <c r="O336" s="878"/>
      <c r="P336" s="878"/>
      <c r="Q336" s="878"/>
      <c r="R336" s="878"/>
      <c r="S336" s="878"/>
      <c r="T336" s="878"/>
      <c r="U336" s="878"/>
      <c r="V336" s="878"/>
      <c r="W336" s="878"/>
      <c r="X336" s="1015"/>
      <c r="Y336" s="878"/>
      <c r="Z336" s="975"/>
    </row>
    <row r="337" spans="1:26">
      <c r="A337" s="878"/>
      <c r="B337" s="878"/>
      <c r="C337" s="878"/>
      <c r="F337" s="878"/>
      <c r="H337" s="878"/>
      <c r="I337" s="878"/>
      <c r="J337" s="878"/>
      <c r="K337" s="990"/>
      <c r="L337" s="990"/>
      <c r="M337" s="990"/>
      <c r="N337" s="990"/>
      <c r="O337" s="878"/>
      <c r="P337" s="878"/>
      <c r="Q337" s="878"/>
      <c r="R337" s="878"/>
      <c r="S337" s="878"/>
      <c r="T337" s="878"/>
      <c r="U337" s="878"/>
      <c r="V337" s="878"/>
      <c r="W337" s="878"/>
      <c r="X337" s="1015"/>
      <c r="Y337" s="878"/>
      <c r="Z337" s="975"/>
    </row>
    <row r="338" spans="1:26">
      <c r="A338" s="878"/>
      <c r="B338" s="878"/>
      <c r="C338" s="878"/>
      <c r="F338" s="878"/>
      <c r="H338" s="878"/>
      <c r="I338" s="878"/>
      <c r="J338" s="878"/>
      <c r="K338" s="990"/>
      <c r="L338" s="990"/>
      <c r="M338" s="990"/>
      <c r="N338" s="990"/>
      <c r="O338" s="878"/>
      <c r="P338" s="878"/>
      <c r="Q338" s="878"/>
      <c r="R338" s="878"/>
      <c r="S338" s="878"/>
      <c r="T338" s="878"/>
      <c r="U338" s="878"/>
      <c r="V338" s="878"/>
      <c r="W338" s="878"/>
      <c r="X338" s="1015"/>
      <c r="Y338" s="878"/>
      <c r="Z338" s="975"/>
    </row>
    <row r="339" spans="1:26">
      <c r="A339" s="878"/>
      <c r="B339" s="878"/>
      <c r="C339" s="878"/>
      <c r="F339" s="878"/>
      <c r="H339" s="878"/>
      <c r="I339" s="878"/>
      <c r="J339" s="878"/>
      <c r="K339" s="990"/>
      <c r="L339" s="990"/>
      <c r="M339" s="990"/>
      <c r="N339" s="990"/>
      <c r="O339" s="878"/>
      <c r="P339" s="878"/>
      <c r="Q339" s="878"/>
      <c r="R339" s="878"/>
      <c r="S339" s="878"/>
      <c r="T339" s="878"/>
      <c r="U339" s="878"/>
      <c r="V339" s="878"/>
      <c r="W339" s="878"/>
      <c r="X339" s="1015"/>
      <c r="Y339" s="878"/>
      <c r="Z339" s="975"/>
    </row>
    <row r="340" spans="1:26">
      <c r="A340" s="878"/>
      <c r="B340" s="878"/>
      <c r="C340" s="878"/>
      <c r="F340" s="878"/>
      <c r="H340" s="878"/>
      <c r="I340" s="878"/>
      <c r="J340" s="878"/>
      <c r="K340" s="990"/>
      <c r="L340" s="990"/>
      <c r="M340" s="990"/>
      <c r="N340" s="990"/>
      <c r="O340" s="878"/>
      <c r="P340" s="878"/>
      <c r="Q340" s="878"/>
      <c r="R340" s="878"/>
      <c r="S340" s="878"/>
      <c r="T340" s="878"/>
      <c r="U340" s="878"/>
      <c r="V340" s="878"/>
      <c r="W340" s="878"/>
      <c r="X340" s="1015"/>
      <c r="Y340" s="878"/>
      <c r="Z340" s="975"/>
    </row>
    <row r="341" spans="1:26">
      <c r="A341" s="878"/>
      <c r="B341" s="878"/>
      <c r="C341" s="878"/>
      <c r="F341" s="878"/>
      <c r="H341" s="878"/>
      <c r="I341" s="878"/>
      <c r="J341" s="878"/>
      <c r="K341" s="990"/>
      <c r="L341" s="990"/>
      <c r="M341" s="990"/>
      <c r="N341" s="990"/>
      <c r="O341" s="878"/>
      <c r="P341" s="878"/>
      <c r="Q341" s="878"/>
      <c r="R341" s="878"/>
      <c r="S341" s="878"/>
      <c r="T341" s="878"/>
      <c r="U341" s="878"/>
      <c r="V341" s="878"/>
      <c r="W341" s="878"/>
      <c r="X341" s="1015"/>
      <c r="Y341" s="878"/>
      <c r="Z341" s="975"/>
    </row>
    <row r="342" spans="1:26">
      <c r="A342" s="878"/>
      <c r="B342" s="878"/>
      <c r="C342" s="878"/>
      <c r="F342" s="878"/>
      <c r="H342" s="878"/>
      <c r="I342" s="878"/>
      <c r="J342" s="878"/>
      <c r="K342" s="990"/>
      <c r="L342" s="990"/>
      <c r="M342" s="990"/>
      <c r="N342" s="990"/>
      <c r="O342" s="878"/>
      <c r="P342" s="878"/>
      <c r="Q342" s="878"/>
      <c r="R342" s="878"/>
      <c r="S342" s="878"/>
      <c r="T342" s="878"/>
      <c r="U342" s="878"/>
      <c r="V342" s="878"/>
      <c r="W342" s="878"/>
      <c r="X342" s="1015"/>
      <c r="Y342" s="878"/>
      <c r="Z342" s="975"/>
    </row>
    <row r="343" spans="1:26">
      <c r="A343" s="878"/>
      <c r="B343" s="878"/>
      <c r="C343" s="878"/>
      <c r="F343" s="878"/>
      <c r="H343" s="878"/>
      <c r="I343" s="878"/>
      <c r="J343" s="878"/>
      <c r="K343" s="990"/>
      <c r="L343" s="990"/>
      <c r="M343" s="990"/>
      <c r="N343" s="990"/>
      <c r="O343" s="878"/>
      <c r="P343" s="878"/>
      <c r="Q343" s="878"/>
      <c r="R343" s="878"/>
      <c r="S343" s="878"/>
      <c r="T343" s="878"/>
      <c r="U343" s="878"/>
      <c r="V343" s="878"/>
      <c r="W343" s="878"/>
      <c r="X343" s="1015"/>
      <c r="Y343" s="878"/>
      <c r="Z343" s="975"/>
    </row>
    <row r="344" spans="1:26">
      <c r="A344" s="878"/>
      <c r="B344" s="878"/>
      <c r="C344" s="878"/>
      <c r="F344" s="878"/>
      <c r="H344" s="878"/>
      <c r="I344" s="878"/>
      <c r="J344" s="878"/>
      <c r="K344" s="990"/>
      <c r="L344" s="990"/>
      <c r="M344" s="990"/>
      <c r="N344" s="990"/>
      <c r="O344" s="878"/>
      <c r="P344" s="878"/>
      <c r="Q344" s="878"/>
      <c r="R344" s="878"/>
      <c r="S344" s="878"/>
      <c r="T344" s="878"/>
      <c r="U344" s="878"/>
      <c r="V344" s="878"/>
      <c r="W344" s="878"/>
      <c r="X344" s="1015"/>
      <c r="Y344" s="878"/>
      <c r="Z344" s="975"/>
    </row>
    <row r="345" spans="1:26">
      <c r="A345" s="878"/>
      <c r="B345" s="878"/>
      <c r="C345" s="878"/>
      <c r="F345" s="878"/>
      <c r="H345" s="878"/>
      <c r="I345" s="878"/>
      <c r="J345" s="878"/>
      <c r="K345" s="990"/>
      <c r="L345" s="990"/>
      <c r="M345" s="990"/>
      <c r="N345" s="990"/>
      <c r="O345" s="878"/>
      <c r="P345" s="878"/>
      <c r="Q345" s="878"/>
      <c r="R345" s="878"/>
      <c r="S345" s="878"/>
      <c r="T345" s="878"/>
      <c r="U345" s="878"/>
      <c r="V345" s="878"/>
      <c r="W345" s="878"/>
      <c r="X345" s="1015"/>
      <c r="Y345" s="878"/>
      <c r="Z345" s="975"/>
    </row>
    <row r="346" spans="1:26">
      <c r="A346" s="878"/>
      <c r="B346" s="878"/>
      <c r="C346" s="878"/>
      <c r="F346" s="878"/>
      <c r="H346" s="878"/>
      <c r="I346" s="878"/>
      <c r="J346" s="878"/>
      <c r="K346" s="990"/>
      <c r="L346" s="990"/>
      <c r="M346" s="990"/>
      <c r="N346" s="990"/>
      <c r="O346" s="878"/>
      <c r="P346" s="878"/>
      <c r="Q346" s="878"/>
      <c r="R346" s="878"/>
      <c r="S346" s="878"/>
      <c r="T346" s="878"/>
      <c r="U346" s="878"/>
      <c r="V346" s="878"/>
      <c r="W346" s="878"/>
      <c r="X346" s="1015"/>
      <c r="Y346" s="878"/>
      <c r="Z346" s="975"/>
    </row>
    <row r="347" spans="1:26">
      <c r="A347" s="878"/>
      <c r="B347" s="878"/>
      <c r="C347" s="878"/>
      <c r="F347" s="878"/>
      <c r="H347" s="878"/>
      <c r="I347" s="878"/>
      <c r="J347" s="878"/>
      <c r="K347" s="990"/>
      <c r="L347" s="990"/>
      <c r="M347" s="990"/>
      <c r="N347" s="990"/>
      <c r="O347" s="878"/>
      <c r="P347" s="878"/>
      <c r="Q347" s="878"/>
      <c r="R347" s="878"/>
      <c r="S347" s="878"/>
      <c r="T347" s="878"/>
      <c r="U347" s="878"/>
      <c r="V347" s="878"/>
      <c r="W347" s="878"/>
      <c r="X347" s="1015"/>
      <c r="Y347" s="878"/>
      <c r="Z347" s="975"/>
    </row>
    <row r="348" spans="1:26">
      <c r="A348" s="878"/>
      <c r="B348" s="878"/>
      <c r="C348" s="878"/>
      <c r="F348" s="878"/>
      <c r="H348" s="878"/>
      <c r="I348" s="878"/>
      <c r="J348" s="878"/>
      <c r="K348" s="990"/>
      <c r="L348" s="990"/>
      <c r="M348" s="990"/>
      <c r="N348" s="990"/>
      <c r="O348" s="878"/>
      <c r="P348" s="878"/>
      <c r="Q348" s="878"/>
      <c r="R348" s="878"/>
      <c r="S348" s="878"/>
      <c r="T348" s="878"/>
      <c r="U348" s="878"/>
      <c r="V348" s="878"/>
      <c r="W348" s="878"/>
      <c r="X348" s="1015"/>
      <c r="Y348" s="878"/>
      <c r="Z348" s="975"/>
    </row>
    <row r="349" spans="1:26">
      <c r="A349" s="878"/>
      <c r="B349" s="878"/>
      <c r="C349" s="878"/>
      <c r="F349" s="878"/>
      <c r="H349" s="878"/>
      <c r="I349" s="878"/>
      <c r="J349" s="878"/>
      <c r="K349" s="990"/>
      <c r="L349" s="990"/>
      <c r="M349" s="990"/>
      <c r="N349" s="990"/>
      <c r="O349" s="878"/>
      <c r="P349" s="878"/>
      <c r="Q349" s="878"/>
      <c r="R349" s="878"/>
      <c r="S349" s="878"/>
      <c r="T349" s="878"/>
      <c r="U349" s="878"/>
      <c r="V349" s="878"/>
      <c r="W349" s="878"/>
      <c r="X349" s="1015"/>
      <c r="Y349" s="878"/>
      <c r="Z349" s="975"/>
    </row>
    <row r="350" spans="1:26">
      <c r="A350" s="878"/>
      <c r="B350" s="878"/>
      <c r="C350" s="878"/>
      <c r="F350" s="878"/>
      <c r="H350" s="878"/>
      <c r="I350" s="878"/>
      <c r="J350" s="878"/>
      <c r="K350" s="990"/>
      <c r="L350" s="990"/>
      <c r="M350" s="990"/>
      <c r="N350" s="990"/>
      <c r="O350" s="878"/>
      <c r="P350" s="878"/>
      <c r="Q350" s="878"/>
      <c r="R350" s="878"/>
      <c r="S350" s="878"/>
      <c r="T350" s="878"/>
      <c r="U350" s="878"/>
      <c r="V350" s="878"/>
      <c r="W350" s="878"/>
      <c r="X350" s="1015"/>
      <c r="Y350" s="878"/>
      <c r="Z350" s="975"/>
    </row>
    <row r="351" spans="1:26">
      <c r="A351" s="878"/>
      <c r="B351" s="878"/>
      <c r="C351" s="878"/>
      <c r="F351" s="878"/>
      <c r="H351" s="878"/>
      <c r="I351" s="878"/>
      <c r="J351" s="878"/>
      <c r="K351" s="990"/>
      <c r="L351" s="990"/>
      <c r="M351" s="990"/>
      <c r="N351" s="990"/>
      <c r="O351" s="878"/>
      <c r="P351" s="878"/>
      <c r="Q351" s="878"/>
      <c r="R351" s="878"/>
      <c r="S351" s="878"/>
      <c r="T351" s="878"/>
      <c r="U351" s="878"/>
      <c r="V351" s="878"/>
      <c r="W351" s="878"/>
      <c r="X351" s="1015"/>
      <c r="Y351" s="878"/>
      <c r="Z351" s="975"/>
    </row>
    <row r="352" spans="1:26">
      <c r="A352" s="878"/>
      <c r="B352" s="878"/>
      <c r="C352" s="878"/>
      <c r="F352" s="878"/>
      <c r="H352" s="878"/>
      <c r="I352" s="878"/>
      <c r="J352" s="878"/>
      <c r="K352" s="990"/>
      <c r="L352" s="990"/>
      <c r="M352" s="990"/>
      <c r="N352" s="990"/>
      <c r="O352" s="878"/>
      <c r="P352" s="878"/>
      <c r="Q352" s="878"/>
      <c r="R352" s="878"/>
      <c r="S352" s="878"/>
      <c r="T352" s="878"/>
      <c r="U352" s="878"/>
      <c r="V352" s="878"/>
      <c r="W352" s="878"/>
      <c r="X352" s="1015"/>
      <c r="Y352" s="878"/>
      <c r="Z352" s="975"/>
    </row>
    <row r="353" spans="1:26">
      <c r="A353" s="878"/>
      <c r="B353" s="878"/>
      <c r="C353" s="878"/>
      <c r="F353" s="878"/>
      <c r="H353" s="878"/>
      <c r="I353" s="878"/>
      <c r="J353" s="878"/>
      <c r="K353" s="990"/>
      <c r="L353" s="990"/>
      <c r="M353" s="990"/>
      <c r="N353" s="990"/>
      <c r="O353" s="878"/>
      <c r="P353" s="878"/>
      <c r="Q353" s="878"/>
      <c r="R353" s="878"/>
      <c r="S353" s="878"/>
      <c r="T353" s="878"/>
      <c r="U353" s="878"/>
      <c r="V353" s="878"/>
      <c r="W353" s="878"/>
      <c r="X353" s="1015"/>
      <c r="Y353" s="878"/>
      <c r="Z353" s="975"/>
    </row>
    <row r="354" spans="1:26">
      <c r="A354" s="878"/>
      <c r="B354" s="878"/>
      <c r="C354" s="878"/>
      <c r="F354" s="878"/>
      <c r="H354" s="878"/>
      <c r="I354" s="878"/>
      <c r="J354" s="878"/>
      <c r="K354" s="990"/>
      <c r="L354" s="990"/>
      <c r="M354" s="990"/>
      <c r="N354" s="990"/>
      <c r="O354" s="878"/>
      <c r="P354" s="878"/>
      <c r="Q354" s="878"/>
      <c r="R354" s="878"/>
      <c r="S354" s="878"/>
      <c r="T354" s="878"/>
      <c r="U354" s="878"/>
      <c r="V354" s="878"/>
      <c r="W354" s="878"/>
      <c r="X354" s="1015"/>
      <c r="Y354" s="878"/>
      <c r="Z354" s="975"/>
    </row>
    <row r="355" spans="1:26">
      <c r="A355" s="878"/>
      <c r="B355" s="878"/>
      <c r="C355" s="878"/>
      <c r="F355" s="878"/>
      <c r="H355" s="878"/>
      <c r="I355" s="878"/>
      <c r="J355" s="878"/>
      <c r="K355" s="990"/>
      <c r="L355" s="990"/>
      <c r="M355" s="990"/>
      <c r="N355" s="990"/>
      <c r="O355" s="878"/>
      <c r="P355" s="878"/>
      <c r="Q355" s="878"/>
      <c r="R355" s="878"/>
      <c r="S355" s="878"/>
      <c r="T355" s="878"/>
      <c r="U355" s="878"/>
      <c r="V355" s="878"/>
      <c r="W355" s="878"/>
      <c r="X355" s="1015"/>
      <c r="Y355" s="878"/>
      <c r="Z355" s="975"/>
    </row>
    <row r="356" spans="1:26">
      <c r="A356" s="878"/>
      <c r="B356" s="878"/>
      <c r="C356" s="878"/>
      <c r="F356" s="878"/>
      <c r="H356" s="878"/>
      <c r="I356" s="878"/>
      <c r="J356" s="878"/>
      <c r="K356" s="990"/>
      <c r="L356" s="990"/>
      <c r="M356" s="990"/>
      <c r="N356" s="990"/>
      <c r="O356" s="878"/>
      <c r="P356" s="878"/>
      <c r="Q356" s="878"/>
      <c r="R356" s="878"/>
      <c r="S356" s="878"/>
      <c r="T356" s="878"/>
      <c r="U356" s="878"/>
      <c r="V356" s="878"/>
      <c r="W356" s="878"/>
      <c r="X356" s="1015"/>
      <c r="Y356" s="878"/>
      <c r="Z356" s="975"/>
    </row>
    <row r="357" spans="1:26">
      <c r="A357" s="878"/>
      <c r="B357" s="878"/>
      <c r="C357" s="878"/>
      <c r="F357" s="878"/>
      <c r="H357" s="878"/>
      <c r="I357" s="878"/>
      <c r="J357" s="878"/>
      <c r="K357" s="990"/>
      <c r="L357" s="990"/>
      <c r="M357" s="990"/>
      <c r="N357" s="990"/>
      <c r="O357" s="878"/>
      <c r="P357" s="878"/>
      <c r="Q357" s="878"/>
      <c r="R357" s="878"/>
      <c r="S357" s="878"/>
      <c r="T357" s="878"/>
      <c r="U357" s="878"/>
      <c r="V357" s="878"/>
      <c r="W357" s="878"/>
      <c r="X357" s="1015"/>
      <c r="Y357" s="878"/>
      <c r="Z357" s="975"/>
    </row>
    <row r="358" spans="1:26">
      <c r="A358" s="878"/>
      <c r="B358" s="878"/>
      <c r="C358" s="878"/>
      <c r="F358" s="878"/>
      <c r="H358" s="878"/>
      <c r="I358" s="878"/>
      <c r="J358" s="878"/>
      <c r="K358" s="990"/>
      <c r="L358" s="990"/>
      <c r="M358" s="990"/>
      <c r="N358" s="990"/>
      <c r="O358" s="878"/>
      <c r="P358" s="878"/>
      <c r="Q358" s="878"/>
      <c r="R358" s="878"/>
      <c r="S358" s="878"/>
      <c r="T358" s="878"/>
      <c r="U358" s="878"/>
      <c r="V358" s="878"/>
      <c r="W358" s="878"/>
      <c r="X358" s="1015"/>
      <c r="Y358" s="878"/>
      <c r="Z358" s="975"/>
    </row>
    <row r="359" spans="1:26">
      <c r="A359" s="878"/>
      <c r="B359" s="878"/>
      <c r="C359" s="878"/>
      <c r="F359" s="878"/>
      <c r="H359" s="878"/>
      <c r="I359" s="878"/>
      <c r="J359" s="878"/>
      <c r="K359" s="990"/>
      <c r="L359" s="990"/>
      <c r="M359" s="990"/>
      <c r="N359" s="990"/>
      <c r="O359" s="878"/>
      <c r="P359" s="878"/>
      <c r="Q359" s="878"/>
      <c r="R359" s="878"/>
      <c r="S359" s="878"/>
      <c r="T359" s="878"/>
      <c r="U359" s="878"/>
      <c r="V359" s="878"/>
      <c r="W359" s="878"/>
      <c r="X359" s="1015"/>
      <c r="Y359" s="878"/>
      <c r="Z359" s="975"/>
    </row>
    <row r="360" spans="1:26">
      <c r="A360" s="878"/>
      <c r="B360" s="878"/>
      <c r="C360" s="878"/>
      <c r="F360" s="878"/>
      <c r="H360" s="878"/>
      <c r="I360" s="878"/>
      <c r="J360" s="878"/>
      <c r="K360" s="990"/>
      <c r="L360" s="990"/>
      <c r="M360" s="990"/>
      <c r="N360" s="990"/>
      <c r="O360" s="878"/>
      <c r="P360" s="878"/>
      <c r="Q360" s="878"/>
      <c r="R360" s="878"/>
      <c r="S360" s="878"/>
      <c r="T360" s="878"/>
      <c r="U360" s="878"/>
      <c r="V360" s="878"/>
      <c r="W360" s="878"/>
      <c r="X360" s="1015"/>
      <c r="Y360" s="878"/>
      <c r="Z360" s="975"/>
    </row>
    <row r="361" spans="1:26">
      <c r="A361" s="878"/>
      <c r="B361" s="878"/>
      <c r="C361" s="878"/>
      <c r="F361" s="878"/>
      <c r="H361" s="878"/>
      <c r="I361" s="878"/>
      <c r="J361" s="878"/>
      <c r="K361" s="990"/>
      <c r="L361" s="990"/>
      <c r="M361" s="990"/>
      <c r="N361" s="990"/>
      <c r="O361" s="878"/>
      <c r="P361" s="878"/>
      <c r="Q361" s="878"/>
      <c r="R361" s="878"/>
      <c r="S361" s="878"/>
      <c r="T361" s="878"/>
      <c r="U361" s="878"/>
      <c r="V361" s="878"/>
      <c r="W361" s="878"/>
      <c r="X361" s="1015"/>
      <c r="Y361" s="878"/>
      <c r="Z361" s="975"/>
    </row>
    <row r="362" spans="1:26">
      <c r="A362" s="878"/>
      <c r="B362" s="878"/>
      <c r="C362" s="878"/>
      <c r="F362" s="878"/>
      <c r="H362" s="878"/>
      <c r="I362" s="878"/>
      <c r="J362" s="878"/>
      <c r="K362" s="990"/>
      <c r="L362" s="990"/>
      <c r="M362" s="990"/>
      <c r="N362" s="990"/>
      <c r="O362" s="878"/>
      <c r="P362" s="878"/>
      <c r="Q362" s="878"/>
      <c r="R362" s="878"/>
      <c r="S362" s="878"/>
      <c r="T362" s="878"/>
      <c r="U362" s="878"/>
      <c r="V362" s="878"/>
      <c r="W362" s="878"/>
      <c r="X362" s="1015"/>
      <c r="Y362" s="878"/>
      <c r="Z362" s="975"/>
    </row>
    <row r="363" spans="1:26">
      <c r="A363" s="878"/>
      <c r="B363" s="878"/>
      <c r="C363" s="878"/>
      <c r="F363" s="878"/>
      <c r="H363" s="878"/>
      <c r="I363" s="878"/>
      <c r="J363" s="878"/>
      <c r="K363" s="990"/>
      <c r="L363" s="990"/>
      <c r="M363" s="990"/>
      <c r="N363" s="990"/>
      <c r="O363" s="878"/>
      <c r="P363" s="878"/>
      <c r="Q363" s="878"/>
      <c r="R363" s="878"/>
      <c r="S363" s="878"/>
      <c r="T363" s="878"/>
      <c r="U363" s="878"/>
      <c r="V363" s="878"/>
      <c r="W363" s="878"/>
      <c r="X363" s="1015"/>
      <c r="Y363" s="878"/>
      <c r="Z363" s="975"/>
    </row>
    <row r="364" spans="1:26">
      <c r="A364" s="878"/>
      <c r="B364" s="878"/>
      <c r="C364" s="878"/>
      <c r="F364" s="878"/>
      <c r="H364" s="878"/>
      <c r="I364" s="878"/>
      <c r="J364" s="878"/>
      <c r="K364" s="990"/>
      <c r="L364" s="990"/>
      <c r="M364" s="990"/>
      <c r="N364" s="990"/>
      <c r="O364" s="878"/>
      <c r="P364" s="878"/>
      <c r="Q364" s="878"/>
      <c r="R364" s="878"/>
      <c r="S364" s="878"/>
      <c r="T364" s="878"/>
      <c r="U364" s="878"/>
      <c r="V364" s="878"/>
      <c r="W364" s="878"/>
      <c r="X364" s="1015"/>
      <c r="Y364" s="878"/>
      <c r="Z364" s="975"/>
    </row>
    <row r="365" spans="1:26">
      <c r="A365" s="878"/>
      <c r="B365" s="878"/>
      <c r="C365" s="878"/>
      <c r="F365" s="878"/>
      <c r="H365" s="878"/>
      <c r="I365" s="878"/>
      <c r="J365" s="878"/>
      <c r="K365" s="990"/>
      <c r="L365" s="990"/>
      <c r="M365" s="990"/>
      <c r="N365" s="990"/>
      <c r="O365" s="878"/>
      <c r="P365" s="878"/>
      <c r="Q365" s="878"/>
      <c r="R365" s="878"/>
      <c r="S365" s="878"/>
      <c r="T365" s="878"/>
      <c r="U365" s="878"/>
      <c r="V365" s="878"/>
      <c r="W365" s="878"/>
      <c r="X365" s="1015"/>
      <c r="Y365" s="878"/>
      <c r="Z365" s="975"/>
    </row>
    <row r="366" spans="1:26">
      <c r="A366" s="878"/>
      <c r="B366" s="878"/>
      <c r="C366" s="878"/>
      <c r="F366" s="878"/>
      <c r="H366" s="878"/>
      <c r="I366" s="878"/>
      <c r="J366" s="878"/>
      <c r="K366" s="990"/>
      <c r="L366" s="990"/>
      <c r="M366" s="990"/>
      <c r="N366" s="990"/>
      <c r="O366" s="878"/>
      <c r="P366" s="878"/>
      <c r="Q366" s="878"/>
      <c r="R366" s="878"/>
      <c r="S366" s="878"/>
      <c r="T366" s="878"/>
      <c r="U366" s="878"/>
      <c r="V366" s="878"/>
      <c r="W366" s="878"/>
      <c r="X366" s="1015"/>
      <c r="Y366" s="878"/>
      <c r="Z366" s="975"/>
    </row>
    <row r="367" spans="1:26">
      <c r="A367" s="878"/>
      <c r="B367" s="878"/>
      <c r="C367" s="878"/>
      <c r="F367" s="878"/>
      <c r="H367" s="878"/>
      <c r="I367" s="878"/>
      <c r="J367" s="878"/>
      <c r="K367" s="990"/>
      <c r="L367" s="990"/>
      <c r="M367" s="990"/>
      <c r="N367" s="990"/>
      <c r="O367" s="878"/>
      <c r="P367" s="878"/>
      <c r="Q367" s="878"/>
      <c r="R367" s="878"/>
      <c r="S367" s="878"/>
      <c r="T367" s="878"/>
      <c r="U367" s="878"/>
      <c r="V367" s="878"/>
      <c r="W367" s="878"/>
      <c r="X367" s="1015"/>
      <c r="Y367" s="878"/>
      <c r="Z367" s="975"/>
    </row>
    <row r="368" spans="1:26">
      <c r="A368" s="878"/>
      <c r="B368" s="878"/>
      <c r="C368" s="878"/>
      <c r="F368" s="878"/>
      <c r="H368" s="878"/>
      <c r="I368" s="878"/>
      <c r="J368" s="878"/>
      <c r="K368" s="990"/>
      <c r="L368" s="990"/>
      <c r="M368" s="990"/>
      <c r="N368" s="990"/>
      <c r="O368" s="878"/>
      <c r="P368" s="878"/>
      <c r="Q368" s="878"/>
      <c r="R368" s="878"/>
      <c r="S368" s="878"/>
      <c r="T368" s="878"/>
      <c r="U368" s="878"/>
      <c r="V368" s="878"/>
      <c r="W368" s="878"/>
      <c r="X368" s="1015"/>
      <c r="Y368" s="878"/>
      <c r="Z368" s="975"/>
    </row>
    <row r="369" spans="1:26">
      <c r="A369" s="878"/>
      <c r="B369" s="878"/>
      <c r="C369" s="878"/>
      <c r="F369" s="878"/>
      <c r="H369" s="878"/>
      <c r="I369" s="878"/>
      <c r="J369" s="878"/>
      <c r="K369" s="990"/>
      <c r="L369" s="990"/>
      <c r="M369" s="990"/>
      <c r="N369" s="990"/>
      <c r="O369" s="878"/>
      <c r="P369" s="878"/>
      <c r="Q369" s="878"/>
      <c r="R369" s="878"/>
      <c r="S369" s="878"/>
      <c r="T369" s="878"/>
      <c r="U369" s="878"/>
      <c r="V369" s="878"/>
      <c r="W369" s="878"/>
      <c r="X369" s="1015"/>
      <c r="Y369" s="878"/>
      <c r="Z369" s="975"/>
    </row>
    <row r="370" spans="1:26">
      <c r="A370" s="878"/>
      <c r="B370" s="878"/>
      <c r="C370" s="878"/>
      <c r="F370" s="878"/>
      <c r="H370" s="878"/>
      <c r="I370" s="878"/>
      <c r="J370" s="878"/>
      <c r="K370" s="990"/>
      <c r="L370" s="990"/>
      <c r="M370" s="990"/>
      <c r="N370" s="990"/>
      <c r="O370" s="878"/>
      <c r="P370" s="878"/>
      <c r="Q370" s="878"/>
      <c r="R370" s="878"/>
      <c r="S370" s="878"/>
      <c r="T370" s="878"/>
      <c r="U370" s="878"/>
      <c r="V370" s="878"/>
      <c r="W370" s="878"/>
      <c r="X370" s="1015"/>
      <c r="Y370" s="878"/>
      <c r="Z370" s="975"/>
    </row>
    <row r="371" spans="1:26">
      <c r="A371" s="878"/>
      <c r="B371" s="878"/>
      <c r="C371" s="878"/>
      <c r="F371" s="878"/>
      <c r="H371" s="878"/>
      <c r="I371" s="878"/>
      <c r="J371" s="878"/>
      <c r="K371" s="990"/>
      <c r="L371" s="990"/>
      <c r="M371" s="990"/>
      <c r="N371" s="990"/>
      <c r="O371" s="878"/>
      <c r="P371" s="878"/>
      <c r="Q371" s="878"/>
      <c r="R371" s="878"/>
      <c r="S371" s="878"/>
      <c r="T371" s="878"/>
      <c r="U371" s="878"/>
      <c r="V371" s="878"/>
      <c r="W371" s="878"/>
      <c r="X371" s="1015"/>
      <c r="Y371" s="878"/>
      <c r="Z371" s="975"/>
    </row>
    <row r="372" spans="1:26">
      <c r="A372" s="878"/>
      <c r="B372" s="878"/>
      <c r="C372" s="878"/>
      <c r="F372" s="878"/>
      <c r="H372" s="878"/>
      <c r="I372" s="878"/>
      <c r="J372" s="878"/>
      <c r="K372" s="990"/>
      <c r="L372" s="990"/>
      <c r="M372" s="990"/>
      <c r="N372" s="990"/>
      <c r="O372" s="878"/>
      <c r="P372" s="878"/>
      <c r="Q372" s="878"/>
      <c r="R372" s="878"/>
      <c r="S372" s="878"/>
      <c r="T372" s="878"/>
      <c r="U372" s="878"/>
      <c r="V372" s="878"/>
      <c r="W372" s="878"/>
      <c r="X372" s="1015"/>
      <c r="Y372" s="878"/>
      <c r="Z372" s="975"/>
    </row>
    <row r="373" spans="1:26">
      <c r="A373" s="878"/>
      <c r="B373" s="878"/>
      <c r="C373" s="878"/>
      <c r="F373" s="878"/>
      <c r="H373" s="878"/>
      <c r="I373" s="878"/>
      <c r="J373" s="878"/>
      <c r="K373" s="990"/>
      <c r="L373" s="990"/>
      <c r="M373" s="990"/>
      <c r="N373" s="990"/>
      <c r="O373" s="878"/>
      <c r="P373" s="878"/>
      <c r="Q373" s="878"/>
      <c r="R373" s="878"/>
      <c r="S373" s="878"/>
      <c r="T373" s="878"/>
      <c r="U373" s="878"/>
      <c r="V373" s="878"/>
      <c r="W373" s="878"/>
      <c r="X373" s="1015"/>
      <c r="Y373" s="878"/>
      <c r="Z373" s="975"/>
    </row>
    <row r="374" spans="1:26">
      <c r="A374" s="878"/>
      <c r="B374" s="878"/>
      <c r="C374" s="878"/>
      <c r="F374" s="878"/>
      <c r="H374" s="878"/>
      <c r="I374" s="878"/>
      <c r="J374" s="878"/>
      <c r="K374" s="990"/>
      <c r="L374" s="990"/>
      <c r="M374" s="990"/>
      <c r="N374" s="990"/>
      <c r="O374" s="878"/>
      <c r="P374" s="878"/>
      <c r="Q374" s="878"/>
      <c r="R374" s="878"/>
      <c r="S374" s="878"/>
      <c r="T374" s="878"/>
      <c r="U374" s="878"/>
      <c r="V374" s="878"/>
      <c r="W374" s="878"/>
      <c r="X374" s="1015"/>
      <c r="Y374" s="878"/>
      <c r="Z374" s="975"/>
    </row>
    <row r="375" spans="1:26">
      <c r="A375" s="878"/>
      <c r="B375" s="878"/>
      <c r="C375" s="878"/>
      <c r="F375" s="878"/>
      <c r="H375" s="878"/>
      <c r="I375" s="878"/>
      <c r="J375" s="878"/>
      <c r="K375" s="990"/>
      <c r="L375" s="990"/>
      <c r="M375" s="990"/>
      <c r="N375" s="990"/>
      <c r="O375" s="878"/>
      <c r="P375" s="878"/>
      <c r="Q375" s="878"/>
      <c r="R375" s="878"/>
      <c r="S375" s="878"/>
      <c r="T375" s="878"/>
      <c r="U375" s="878"/>
      <c r="V375" s="878"/>
      <c r="W375" s="878"/>
      <c r="X375" s="1015"/>
      <c r="Y375" s="878"/>
      <c r="Z375" s="975"/>
    </row>
    <row r="376" spans="1:26">
      <c r="A376" s="878"/>
      <c r="B376" s="878"/>
      <c r="C376" s="878"/>
      <c r="F376" s="878"/>
      <c r="H376" s="878"/>
      <c r="I376" s="878"/>
      <c r="J376" s="878"/>
      <c r="K376" s="990"/>
      <c r="L376" s="990"/>
      <c r="M376" s="990"/>
      <c r="N376" s="990"/>
      <c r="O376" s="878"/>
      <c r="P376" s="878"/>
      <c r="Q376" s="878"/>
      <c r="R376" s="878"/>
      <c r="S376" s="878"/>
      <c r="T376" s="878"/>
      <c r="U376" s="878"/>
      <c r="V376" s="878"/>
      <c r="W376" s="878"/>
      <c r="X376" s="1015"/>
      <c r="Y376" s="878"/>
      <c r="Z376" s="975"/>
    </row>
    <row r="377" spans="1:26">
      <c r="A377" s="878"/>
      <c r="B377" s="878"/>
      <c r="C377" s="878"/>
      <c r="F377" s="878"/>
      <c r="H377" s="878"/>
      <c r="I377" s="878"/>
      <c r="J377" s="878"/>
      <c r="K377" s="990"/>
      <c r="L377" s="990"/>
      <c r="M377" s="990"/>
      <c r="N377" s="990"/>
      <c r="O377" s="878"/>
      <c r="P377" s="878"/>
      <c r="Q377" s="878"/>
      <c r="R377" s="878"/>
      <c r="S377" s="878"/>
      <c r="T377" s="878"/>
      <c r="U377" s="878"/>
      <c r="V377" s="878"/>
      <c r="W377" s="878"/>
      <c r="X377" s="1015"/>
      <c r="Y377" s="878"/>
      <c r="Z377" s="975"/>
    </row>
    <row r="378" spans="1:26">
      <c r="A378" s="878"/>
      <c r="B378" s="878"/>
      <c r="C378" s="878"/>
      <c r="F378" s="878"/>
      <c r="H378" s="878"/>
      <c r="I378" s="878"/>
      <c r="J378" s="878"/>
      <c r="K378" s="990"/>
      <c r="L378" s="990"/>
      <c r="M378" s="990"/>
      <c r="N378" s="990"/>
      <c r="O378" s="878"/>
      <c r="P378" s="878"/>
      <c r="Q378" s="878"/>
      <c r="R378" s="878"/>
      <c r="S378" s="878"/>
      <c r="T378" s="878"/>
      <c r="U378" s="878"/>
      <c r="V378" s="878"/>
      <c r="W378" s="878"/>
      <c r="X378" s="1015"/>
      <c r="Y378" s="878"/>
      <c r="Z378" s="975"/>
    </row>
    <row r="379" spans="1:26">
      <c r="A379" s="878"/>
      <c r="B379" s="878"/>
      <c r="C379" s="878"/>
      <c r="F379" s="878"/>
      <c r="H379" s="878"/>
      <c r="I379" s="878"/>
      <c r="J379" s="878"/>
      <c r="K379" s="990"/>
      <c r="L379" s="990"/>
      <c r="M379" s="990"/>
      <c r="N379" s="990"/>
      <c r="O379" s="878"/>
      <c r="P379" s="878"/>
      <c r="Q379" s="878"/>
      <c r="R379" s="878"/>
      <c r="S379" s="878"/>
      <c r="T379" s="878"/>
      <c r="U379" s="878"/>
      <c r="V379" s="878"/>
      <c r="W379" s="878"/>
      <c r="X379" s="1015"/>
      <c r="Y379" s="878"/>
      <c r="Z379" s="975"/>
    </row>
    <row r="380" spans="1:26">
      <c r="A380" s="878"/>
      <c r="B380" s="878"/>
      <c r="C380" s="878"/>
      <c r="F380" s="878"/>
      <c r="H380" s="878"/>
      <c r="I380" s="878"/>
      <c r="J380" s="878"/>
      <c r="K380" s="990"/>
      <c r="L380" s="990"/>
      <c r="M380" s="990"/>
      <c r="N380" s="990"/>
      <c r="O380" s="878"/>
      <c r="P380" s="878"/>
      <c r="Q380" s="878"/>
      <c r="R380" s="878"/>
      <c r="S380" s="878"/>
      <c r="T380" s="878"/>
      <c r="U380" s="878"/>
      <c r="V380" s="878"/>
      <c r="W380" s="878"/>
      <c r="X380" s="1015"/>
      <c r="Y380" s="878"/>
      <c r="Z380" s="975"/>
    </row>
    <row r="381" spans="1:26">
      <c r="A381" s="878"/>
      <c r="B381" s="878"/>
      <c r="C381" s="878"/>
      <c r="F381" s="878"/>
      <c r="H381" s="878"/>
      <c r="I381" s="878"/>
      <c r="J381" s="878"/>
      <c r="K381" s="990"/>
      <c r="L381" s="990"/>
      <c r="M381" s="990"/>
      <c r="N381" s="990"/>
      <c r="O381" s="878"/>
      <c r="P381" s="878"/>
      <c r="Q381" s="878"/>
      <c r="R381" s="878"/>
      <c r="S381" s="878"/>
      <c r="T381" s="878"/>
      <c r="U381" s="878"/>
      <c r="V381" s="878"/>
      <c r="W381" s="878"/>
      <c r="X381" s="1015"/>
      <c r="Y381" s="878"/>
      <c r="Z381" s="975"/>
    </row>
    <row r="382" spans="1:26">
      <c r="A382" s="878"/>
      <c r="B382" s="878"/>
      <c r="C382" s="878"/>
      <c r="F382" s="878"/>
      <c r="H382" s="878"/>
      <c r="I382" s="878"/>
      <c r="J382" s="878"/>
      <c r="K382" s="990"/>
      <c r="L382" s="990"/>
      <c r="M382" s="990"/>
      <c r="N382" s="990"/>
      <c r="O382" s="878"/>
      <c r="P382" s="878"/>
      <c r="Q382" s="878"/>
      <c r="R382" s="878"/>
      <c r="S382" s="878"/>
      <c r="T382" s="878"/>
      <c r="U382" s="878"/>
      <c r="V382" s="878"/>
      <c r="W382" s="878"/>
      <c r="X382" s="1015"/>
      <c r="Y382" s="878"/>
      <c r="Z382" s="975"/>
    </row>
    <row r="383" spans="1:26">
      <c r="A383" s="878"/>
      <c r="B383" s="878"/>
      <c r="C383" s="878"/>
      <c r="F383" s="878"/>
      <c r="H383" s="878"/>
      <c r="I383" s="878"/>
      <c r="J383" s="878"/>
      <c r="K383" s="990"/>
      <c r="L383" s="990"/>
      <c r="M383" s="990"/>
      <c r="N383" s="990"/>
      <c r="O383" s="878"/>
      <c r="P383" s="878"/>
      <c r="Q383" s="878"/>
      <c r="R383" s="878"/>
      <c r="S383" s="878"/>
      <c r="T383" s="878"/>
      <c r="U383" s="878"/>
      <c r="V383" s="878"/>
      <c r="W383" s="878"/>
      <c r="X383" s="1015"/>
      <c r="Y383" s="878"/>
      <c r="Z383" s="975"/>
    </row>
    <row r="384" spans="1:26">
      <c r="A384" s="878"/>
      <c r="B384" s="878"/>
      <c r="C384" s="878"/>
      <c r="F384" s="878"/>
      <c r="H384" s="878"/>
      <c r="I384" s="878"/>
      <c r="J384" s="878"/>
      <c r="K384" s="990"/>
      <c r="L384" s="990"/>
      <c r="M384" s="990"/>
      <c r="N384" s="990"/>
      <c r="O384" s="878"/>
      <c r="P384" s="878"/>
      <c r="Q384" s="878"/>
      <c r="R384" s="878"/>
      <c r="S384" s="878"/>
      <c r="T384" s="878"/>
      <c r="U384" s="878"/>
      <c r="V384" s="878"/>
      <c r="W384" s="878"/>
      <c r="X384" s="1015"/>
      <c r="Y384" s="878"/>
      <c r="Z384" s="975"/>
    </row>
    <row r="385" spans="1:26">
      <c r="A385" s="878"/>
      <c r="B385" s="878"/>
      <c r="C385" s="878"/>
      <c r="F385" s="878"/>
      <c r="H385" s="878"/>
      <c r="I385" s="878"/>
      <c r="J385" s="878"/>
      <c r="K385" s="990"/>
      <c r="L385" s="990"/>
      <c r="M385" s="990"/>
      <c r="N385" s="990"/>
      <c r="O385" s="878"/>
      <c r="P385" s="878"/>
      <c r="Q385" s="878"/>
      <c r="R385" s="878"/>
      <c r="S385" s="878"/>
      <c r="T385" s="878"/>
      <c r="U385" s="878"/>
      <c r="V385" s="878"/>
      <c r="W385" s="878"/>
      <c r="X385" s="1015"/>
      <c r="Y385" s="878"/>
      <c r="Z385" s="975"/>
    </row>
    <row r="386" spans="1:26">
      <c r="A386" s="878"/>
      <c r="B386" s="878"/>
      <c r="C386" s="878"/>
      <c r="F386" s="878"/>
      <c r="H386" s="878"/>
      <c r="I386" s="878"/>
      <c r="J386" s="878"/>
      <c r="K386" s="990"/>
      <c r="L386" s="990"/>
      <c r="M386" s="990"/>
      <c r="N386" s="990"/>
      <c r="O386" s="878"/>
      <c r="P386" s="878"/>
      <c r="Q386" s="878"/>
      <c r="R386" s="878"/>
      <c r="S386" s="878"/>
      <c r="T386" s="878"/>
      <c r="U386" s="878"/>
      <c r="V386" s="878"/>
      <c r="W386" s="878"/>
      <c r="X386" s="1015"/>
      <c r="Y386" s="878"/>
      <c r="Z386" s="975"/>
    </row>
    <row r="387" spans="1:26">
      <c r="A387" s="878"/>
      <c r="B387" s="878"/>
      <c r="C387" s="878"/>
      <c r="F387" s="878"/>
      <c r="H387" s="878"/>
      <c r="I387" s="878"/>
      <c r="J387" s="878"/>
      <c r="K387" s="990"/>
      <c r="L387" s="990"/>
      <c r="M387" s="990"/>
      <c r="N387" s="990"/>
      <c r="O387" s="878"/>
      <c r="P387" s="878"/>
      <c r="Q387" s="878"/>
      <c r="R387" s="878"/>
      <c r="S387" s="878"/>
      <c r="T387" s="878"/>
      <c r="U387" s="878"/>
      <c r="V387" s="878"/>
      <c r="W387" s="878"/>
      <c r="X387" s="1015"/>
      <c r="Y387" s="878"/>
      <c r="Z387" s="975"/>
    </row>
    <row r="388" spans="1:26">
      <c r="A388" s="878"/>
      <c r="B388" s="878"/>
      <c r="C388" s="878"/>
      <c r="F388" s="878"/>
      <c r="H388" s="878"/>
      <c r="I388" s="878"/>
      <c r="J388" s="878"/>
      <c r="K388" s="990"/>
      <c r="L388" s="990"/>
      <c r="M388" s="990"/>
      <c r="N388" s="990"/>
      <c r="O388" s="878"/>
      <c r="P388" s="878"/>
      <c r="Q388" s="878"/>
      <c r="R388" s="878"/>
      <c r="S388" s="878"/>
      <c r="T388" s="878"/>
      <c r="U388" s="878"/>
      <c r="V388" s="878"/>
      <c r="W388" s="878"/>
      <c r="X388" s="1015"/>
      <c r="Y388" s="878"/>
      <c r="Z388" s="975"/>
    </row>
    <row r="389" spans="1:26">
      <c r="A389" s="878"/>
      <c r="B389" s="878"/>
      <c r="C389" s="878"/>
      <c r="F389" s="878"/>
      <c r="H389" s="878"/>
      <c r="I389" s="878"/>
      <c r="J389" s="878"/>
      <c r="K389" s="990"/>
      <c r="L389" s="990"/>
      <c r="M389" s="990"/>
      <c r="N389" s="990"/>
      <c r="O389" s="878"/>
      <c r="P389" s="878"/>
      <c r="Q389" s="878"/>
      <c r="R389" s="878"/>
      <c r="S389" s="878"/>
      <c r="T389" s="878"/>
      <c r="U389" s="878"/>
      <c r="V389" s="878"/>
      <c r="W389" s="878"/>
      <c r="X389" s="1015"/>
      <c r="Y389" s="878"/>
      <c r="Z389" s="975"/>
    </row>
    <row r="390" spans="1:26">
      <c r="A390" s="878"/>
      <c r="B390" s="878"/>
      <c r="C390" s="878"/>
      <c r="F390" s="878"/>
      <c r="H390" s="878"/>
      <c r="I390" s="878"/>
      <c r="J390" s="878"/>
      <c r="K390" s="990"/>
      <c r="L390" s="990"/>
      <c r="M390" s="990"/>
      <c r="N390" s="990"/>
      <c r="O390" s="878"/>
      <c r="P390" s="878"/>
      <c r="Q390" s="878"/>
      <c r="R390" s="878"/>
      <c r="S390" s="878"/>
      <c r="T390" s="878"/>
      <c r="U390" s="878"/>
      <c r="V390" s="878"/>
      <c r="W390" s="878"/>
      <c r="X390" s="1015"/>
      <c r="Y390" s="878"/>
      <c r="Z390" s="975"/>
    </row>
    <row r="391" spans="1:26">
      <c r="A391" s="878"/>
      <c r="B391" s="878"/>
      <c r="C391" s="878"/>
      <c r="F391" s="878"/>
      <c r="H391" s="878"/>
      <c r="I391" s="878"/>
      <c r="J391" s="878"/>
      <c r="K391" s="990"/>
      <c r="L391" s="990"/>
      <c r="M391" s="990"/>
      <c r="N391" s="990"/>
      <c r="O391" s="878"/>
      <c r="P391" s="878"/>
      <c r="Q391" s="878"/>
      <c r="R391" s="878"/>
      <c r="S391" s="878"/>
      <c r="T391" s="878"/>
      <c r="U391" s="878"/>
      <c r="V391" s="878"/>
      <c r="W391" s="878"/>
      <c r="X391" s="1015"/>
      <c r="Y391" s="878"/>
      <c r="Z391" s="975"/>
    </row>
    <row r="392" spans="1:26">
      <c r="A392" s="878"/>
      <c r="B392" s="878"/>
      <c r="C392" s="878"/>
      <c r="F392" s="878"/>
      <c r="H392" s="878"/>
      <c r="I392" s="878"/>
      <c r="J392" s="878"/>
      <c r="K392" s="990"/>
      <c r="L392" s="990"/>
      <c r="M392" s="990"/>
      <c r="N392" s="990"/>
      <c r="O392" s="878"/>
      <c r="P392" s="878"/>
      <c r="Q392" s="878"/>
      <c r="R392" s="878"/>
      <c r="S392" s="878"/>
      <c r="T392" s="878"/>
      <c r="U392" s="878"/>
      <c r="V392" s="878"/>
      <c r="W392" s="878"/>
      <c r="X392" s="1015"/>
      <c r="Y392" s="878"/>
      <c r="Z392" s="975"/>
    </row>
    <row r="393" spans="1:26">
      <c r="A393" s="878"/>
      <c r="B393" s="878"/>
      <c r="C393" s="878"/>
      <c r="F393" s="878"/>
      <c r="H393" s="878"/>
      <c r="I393" s="878"/>
      <c r="J393" s="878"/>
      <c r="K393" s="990"/>
      <c r="L393" s="990"/>
      <c r="M393" s="990"/>
      <c r="N393" s="990"/>
      <c r="O393" s="878"/>
      <c r="P393" s="878"/>
      <c r="Q393" s="878"/>
      <c r="R393" s="878"/>
      <c r="S393" s="878"/>
      <c r="T393" s="878"/>
      <c r="U393" s="878"/>
      <c r="V393" s="878"/>
      <c r="W393" s="878"/>
      <c r="X393" s="1015"/>
      <c r="Y393" s="878"/>
      <c r="Z393" s="975"/>
    </row>
    <row r="394" spans="1:26">
      <c r="A394" s="878"/>
      <c r="B394" s="878"/>
      <c r="C394" s="878"/>
      <c r="F394" s="878"/>
      <c r="H394" s="878"/>
      <c r="I394" s="878"/>
      <c r="J394" s="878"/>
      <c r="K394" s="990"/>
      <c r="L394" s="990"/>
      <c r="M394" s="990"/>
      <c r="N394" s="990"/>
      <c r="O394" s="878"/>
      <c r="P394" s="878"/>
      <c r="Q394" s="878"/>
      <c r="R394" s="878"/>
      <c r="S394" s="878"/>
      <c r="T394" s="878"/>
      <c r="U394" s="878"/>
      <c r="V394" s="878"/>
      <c r="W394" s="878"/>
      <c r="X394" s="1015"/>
      <c r="Y394" s="878"/>
      <c r="Z394" s="975"/>
    </row>
    <row r="395" spans="1:26">
      <c r="A395" s="878"/>
      <c r="B395" s="878"/>
      <c r="C395" s="878"/>
      <c r="F395" s="878"/>
      <c r="H395" s="878"/>
      <c r="I395" s="878"/>
      <c r="J395" s="878"/>
      <c r="K395" s="990"/>
      <c r="L395" s="990"/>
      <c r="M395" s="990"/>
      <c r="N395" s="990"/>
      <c r="O395" s="878"/>
      <c r="P395" s="878"/>
      <c r="Q395" s="878"/>
      <c r="R395" s="878"/>
      <c r="S395" s="878"/>
      <c r="T395" s="878"/>
      <c r="U395" s="878"/>
      <c r="V395" s="878"/>
      <c r="W395" s="878"/>
      <c r="X395" s="1015"/>
      <c r="Y395" s="878"/>
      <c r="Z395" s="975"/>
    </row>
    <row r="396" spans="1:26">
      <c r="A396" s="878"/>
      <c r="B396" s="878"/>
      <c r="C396" s="878"/>
      <c r="F396" s="878"/>
      <c r="H396" s="878"/>
      <c r="I396" s="878"/>
      <c r="J396" s="878"/>
      <c r="K396" s="990"/>
      <c r="L396" s="990"/>
      <c r="M396" s="990"/>
      <c r="N396" s="990"/>
      <c r="O396" s="878"/>
      <c r="P396" s="878"/>
      <c r="Q396" s="878"/>
      <c r="R396" s="878"/>
      <c r="S396" s="878"/>
      <c r="T396" s="878"/>
      <c r="U396" s="878"/>
      <c r="V396" s="878"/>
      <c r="W396" s="878"/>
      <c r="X396" s="1015"/>
      <c r="Y396" s="878"/>
      <c r="Z396" s="975"/>
    </row>
    <row r="397" spans="1:26">
      <c r="A397" s="878"/>
      <c r="B397" s="878"/>
      <c r="C397" s="878"/>
      <c r="F397" s="878"/>
      <c r="H397" s="878"/>
      <c r="I397" s="878"/>
      <c r="J397" s="878"/>
      <c r="K397" s="990"/>
      <c r="L397" s="990"/>
      <c r="M397" s="990"/>
      <c r="N397" s="990"/>
      <c r="O397" s="878"/>
      <c r="P397" s="878"/>
      <c r="Q397" s="878"/>
      <c r="R397" s="878"/>
      <c r="S397" s="878"/>
      <c r="T397" s="878"/>
      <c r="U397" s="878"/>
      <c r="V397" s="878"/>
      <c r="W397" s="878"/>
      <c r="X397" s="1015"/>
      <c r="Y397" s="878"/>
      <c r="Z397" s="975"/>
    </row>
    <row r="398" spans="1:26">
      <c r="A398" s="878"/>
      <c r="B398" s="878"/>
      <c r="C398" s="878"/>
      <c r="F398" s="878"/>
      <c r="H398" s="878"/>
      <c r="I398" s="878"/>
      <c r="J398" s="878"/>
      <c r="K398" s="990"/>
      <c r="L398" s="990"/>
      <c r="M398" s="990"/>
      <c r="N398" s="990"/>
      <c r="O398" s="878"/>
      <c r="P398" s="878"/>
      <c r="Q398" s="878"/>
      <c r="R398" s="878"/>
      <c r="S398" s="878"/>
      <c r="T398" s="878"/>
      <c r="U398" s="878"/>
      <c r="V398" s="878"/>
      <c r="W398" s="878"/>
      <c r="X398" s="1015"/>
      <c r="Y398" s="878"/>
      <c r="Z398" s="975"/>
    </row>
    <row r="399" spans="1:26">
      <c r="A399" s="878"/>
      <c r="B399" s="878"/>
      <c r="C399" s="878"/>
      <c r="F399" s="878"/>
      <c r="H399" s="878"/>
      <c r="I399" s="878"/>
      <c r="J399" s="878"/>
      <c r="K399" s="990"/>
      <c r="L399" s="990"/>
      <c r="M399" s="990"/>
      <c r="N399" s="990"/>
      <c r="O399" s="878"/>
      <c r="P399" s="878"/>
      <c r="Q399" s="878"/>
      <c r="R399" s="878"/>
      <c r="S399" s="878"/>
      <c r="T399" s="878"/>
      <c r="U399" s="878"/>
      <c r="V399" s="878"/>
      <c r="W399" s="878"/>
      <c r="X399" s="1015"/>
      <c r="Y399" s="878"/>
      <c r="Z399" s="975"/>
    </row>
    <row r="400" spans="1:26">
      <c r="A400" s="878"/>
      <c r="B400" s="878"/>
      <c r="C400" s="878"/>
      <c r="F400" s="878"/>
      <c r="H400" s="878"/>
      <c r="I400" s="878"/>
      <c r="J400" s="878"/>
      <c r="K400" s="990"/>
      <c r="L400" s="990"/>
      <c r="M400" s="990"/>
      <c r="N400" s="990"/>
      <c r="O400" s="878"/>
      <c r="P400" s="878"/>
      <c r="Q400" s="878"/>
      <c r="R400" s="878"/>
      <c r="S400" s="878"/>
      <c r="T400" s="878"/>
      <c r="U400" s="878"/>
      <c r="V400" s="878"/>
      <c r="W400" s="878"/>
      <c r="X400" s="1015"/>
      <c r="Y400" s="878"/>
      <c r="Z400" s="975"/>
    </row>
    <row r="401" spans="1:26">
      <c r="A401" s="878"/>
      <c r="B401" s="878"/>
      <c r="C401" s="878"/>
      <c r="F401" s="878"/>
      <c r="H401" s="878"/>
      <c r="I401" s="878"/>
      <c r="J401" s="878"/>
      <c r="K401" s="990"/>
      <c r="L401" s="990"/>
      <c r="M401" s="990"/>
      <c r="N401" s="990"/>
      <c r="O401" s="878"/>
      <c r="P401" s="878"/>
      <c r="Q401" s="878"/>
      <c r="R401" s="878"/>
      <c r="S401" s="878"/>
      <c r="T401" s="878"/>
      <c r="U401" s="878"/>
      <c r="V401" s="878"/>
      <c r="W401" s="878"/>
      <c r="X401" s="1015"/>
      <c r="Y401" s="878"/>
      <c r="Z401" s="975"/>
    </row>
    <row r="402" spans="1:26">
      <c r="A402" s="878"/>
      <c r="B402" s="878"/>
      <c r="C402" s="878"/>
      <c r="F402" s="878"/>
      <c r="H402" s="878"/>
      <c r="I402" s="878"/>
      <c r="J402" s="878"/>
      <c r="K402" s="990"/>
      <c r="L402" s="990"/>
      <c r="M402" s="990"/>
      <c r="N402" s="990"/>
      <c r="O402" s="878"/>
      <c r="P402" s="878"/>
      <c r="Q402" s="878"/>
      <c r="R402" s="878"/>
      <c r="S402" s="878"/>
      <c r="T402" s="878"/>
      <c r="U402" s="878"/>
      <c r="V402" s="878"/>
      <c r="W402" s="878"/>
      <c r="X402" s="1015"/>
      <c r="Y402" s="878"/>
      <c r="Z402" s="975"/>
    </row>
    <row r="403" spans="1:26">
      <c r="A403" s="878"/>
      <c r="B403" s="878"/>
      <c r="C403" s="878"/>
      <c r="F403" s="878"/>
      <c r="H403" s="878"/>
      <c r="I403" s="878"/>
      <c r="J403" s="878"/>
      <c r="K403" s="990"/>
      <c r="L403" s="990"/>
      <c r="M403" s="990"/>
      <c r="N403" s="990"/>
      <c r="O403" s="878"/>
      <c r="P403" s="878"/>
      <c r="Q403" s="878"/>
      <c r="R403" s="878"/>
      <c r="S403" s="878"/>
      <c r="T403" s="878"/>
      <c r="U403" s="878"/>
      <c r="V403" s="878"/>
      <c r="W403" s="878"/>
      <c r="X403" s="1015"/>
      <c r="Y403" s="878"/>
      <c r="Z403" s="975"/>
    </row>
    <row r="404" spans="1:26">
      <c r="A404" s="878"/>
      <c r="B404" s="878"/>
      <c r="C404" s="878"/>
      <c r="F404" s="878"/>
      <c r="H404" s="878"/>
      <c r="I404" s="878"/>
      <c r="J404" s="878"/>
      <c r="K404" s="990"/>
      <c r="L404" s="990"/>
      <c r="M404" s="990"/>
      <c r="N404" s="990"/>
      <c r="O404" s="878"/>
      <c r="P404" s="878"/>
      <c r="Q404" s="878"/>
      <c r="R404" s="878"/>
      <c r="S404" s="878"/>
      <c r="T404" s="878"/>
      <c r="U404" s="878"/>
      <c r="V404" s="878"/>
      <c r="W404" s="878"/>
      <c r="X404" s="1015"/>
      <c r="Y404" s="878"/>
      <c r="Z404" s="975"/>
    </row>
    <row r="405" spans="1:26">
      <c r="A405" s="878"/>
      <c r="B405" s="878"/>
      <c r="C405" s="878"/>
      <c r="F405" s="878"/>
      <c r="H405" s="878"/>
      <c r="I405" s="878"/>
      <c r="J405" s="878"/>
      <c r="K405" s="990"/>
      <c r="L405" s="990"/>
      <c r="M405" s="990"/>
      <c r="N405" s="990"/>
      <c r="O405" s="878"/>
      <c r="P405" s="878"/>
      <c r="Q405" s="878"/>
      <c r="R405" s="878"/>
      <c r="S405" s="878"/>
      <c r="T405" s="878"/>
      <c r="U405" s="878"/>
      <c r="V405" s="878"/>
      <c r="W405" s="878"/>
      <c r="X405" s="1015"/>
      <c r="Y405" s="878"/>
      <c r="Z405" s="975"/>
    </row>
    <row r="406" spans="1:26">
      <c r="A406" s="878"/>
      <c r="B406" s="878"/>
      <c r="C406" s="878"/>
      <c r="F406" s="878"/>
      <c r="H406" s="878"/>
      <c r="I406" s="878"/>
      <c r="J406" s="878"/>
      <c r="K406" s="990"/>
      <c r="L406" s="990"/>
      <c r="M406" s="990"/>
      <c r="N406" s="990"/>
      <c r="O406" s="878"/>
      <c r="P406" s="878"/>
      <c r="Q406" s="878"/>
      <c r="R406" s="878"/>
      <c r="S406" s="878"/>
      <c r="T406" s="878"/>
      <c r="U406" s="878"/>
      <c r="V406" s="878"/>
      <c r="W406" s="878"/>
      <c r="X406" s="1015"/>
      <c r="Y406" s="878"/>
      <c r="Z406" s="975"/>
    </row>
    <row r="407" spans="1:26">
      <c r="A407" s="878"/>
      <c r="B407" s="878"/>
      <c r="C407" s="878"/>
      <c r="F407" s="878"/>
      <c r="H407" s="878"/>
      <c r="I407" s="878"/>
      <c r="J407" s="878"/>
      <c r="K407" s="990"/>
      <c r="L407" s="990"/>
      <c r="M407" s="990"/>
      <c r="N407" s="990"/>
      <c r="O407" s="878"/>
      <c r="P407" s="878"/>
      <c r="Q407" s="878"/>
      <c r="R407" s="878"/>
      <c r="S407" s="878"/>
      <c r="T407" s="878"/>
      <c r="U407" s="878"/>
      <c r="V407" s="878"/>
      <c r="W407" s="878"/>
      <c r="X407" s="1015"/>
      <c r="Y407" s="878"/>
      <c r="Z407" s="975"/>
    </row>
    <row r="408" spans="1:26">
      <c r="A408" s="878"/>
      <c r="B408" s="878"/>
      <c r="C408" s="878"/>
      <c r="F408" s="878"/>
      <c r="H408" s="878"/>
      <c r="I408" s="878"/>
      <c r="J408" s="878"/>
      <c r="K408" s="990"/>
      <c r="L408" s="990"/>
      <c r="M408" s="990"/>
      <c r="N408" s="990"/>
      <c r="O408" s="878"/>
      <c r="P408" s="878"/>
      <c r="Q408" s="878"/>
      <c r="R408" s="878"/>
      <c r="S408" s="878"/>
      <c r="T408" s="878"/>
      <c r="U408" s="878"/>
      <c r="V408" s="878"/>
      <c r="W408" s="878"/>
      <c r="X408" s="1015"/>
      <c r="Y408" s="878"/>
      <c r="Z408" s="975"/>
    </row>
    <row r="409" spans="1:26">
      <c r="A409" s="878"/>
      <c r="B409" s="878"/>
      <c r="C409" s="878"/>
      <c r="F409" s="878"/>
      <c r="H409" s="878"/>
      <c r="I409" s="878"/>
      <c r="J409" s="878"/>
      <c r="K409" s="990"/>
      <c r="L409" s="990"/>
      <c r="M409" s="990"/>
      <c r="N409" s="990"/>
      <c r="O409" s="878"/>
      <c r="P409" s="878"/>
      <c r="Q409" s="878"/>
      <c r="R409" s="878"/>
      <c r="S409" s="878"/>
      <c r="T409" s="878"/>
      <c r="U409" s="878"/>
      <c r="V409" s="878"/>
      <c r="W409" s="878"/>
      <c r="X409" s="1015"/>
      <c r="Y409" s="878"/>
      <c r="Z409" s="975"/>
    </row>
    <row r="410" spans="1:26">
      <c r="A410" s="878"/>
      <c r="B410" s="878"/>
      <c r="C410" s="878"/>
      <c r="F410" s="878"/>
      <c r="H410" s="878"/>
      <c r="I410" s="878"/>
      <c r="J410" s="878"/>
      <c r="K410" s="990"/>
      <c r="L410" s="990"/>
      <c r="M410" s="990"/>
      <c r="N410" s="990"/>
      <c r="O410" s="878"/>
      <c r="P410" s="878"/>
      <c r="Q410" s="878"/>
      <c r="R410" s="878"/>
      <c r="S410" s="878"/>
      <c r="T410" s="878"/>
      <c r="U410" s="878"/>
      <c r="V410" s="878"/>
      <c r="W410" s="878"/>
      <c r="X410" s="1015"/>
      <c r="Y410" s="878"/>
      <c r="Z410" s="975"/>
    </row>
    <row r="411" spans="1:26">
      <c r="A411" s="878"/>
      <c r="B411" s="878"/>
      <c r="C411" s="878"/>
      <c r="F411" s="878"/>
      <c r="H411" s="878"/>
      <c r="I411" s="878"/>
      <c r="J411" s="878"/>
      <c r="K411" s="990"/>
      <c r="L411" s="990"/>
      <c r="M411" s="990"/>
      <c r="N411" s="990"/>
      <c r="O411" s="878"/>
      <c r="P411" s="878"/>
      <c r="Q411" s="878"/>
      <c r="R411" s="878"/>
      <c r="S411" s="878"/>
      <c r="T411" s="878"/>
      <c r="U411" s="878"/>
      <c r="V411" s="878"/>
      <c r="W411" s="878"/>
      <c r="X411" s="1015"/>
      <c r="Y411" s="878"/>
      <c r="Z411" s="975"/>
    </row>
    <row r="412" spans="1:26">
      <c r="A412" s="878"/>
      <c r="B412" s="878"/>
      <c r="C412" s="878"/>
      <c r="F412" s="878"/>
      <c r="H412" s="878"/>
      <c r="I412" s="878"/>
      <c r="J412" s="878"/>
      <c r="K412" s="990"/>
      <c r="L412" s="990"/>
      <c r="M412" s="990"/>
      <c r="N412" s="990"/>
      <c r="O412" s="878"/>
      <c r="P412" s="878"/>
      <c r="Q412" s="878"/>
      <c r="R412" s="878"/>
      <c r="S412" s="878"/>
      <c r="T412" s="878"/>
      <c r="U412" s="878"/>
      <c r="V412" s="878"/>
      <c r="W412" s="878"/>
      <c r="X412" s="1015"/>
      <c r="Y412" s="878"/>
      <c r="Z412" s="975"/>
    </row>
    <row r="413" spans="1:26">
      <c r="A413" s="878"/>
      <c r="B413" s="878"/>
      <c r="C413" s="878"/>
      <c r="F413" s="878"/>
      <c r="H413" s="878"/>
      <c r="I413" s="878"/>
      <c r="J413" s="878"/>
      <c r="K413" s="990"/>
      <c r="L413" s="990"/>
      <c r="M413" s="990"/>
      <c r="N413" s="990"/>
      <c r="O413" s="878"/>
      <c r="P413" s="878"/>
      <c r="Q413" s="878"/>
      <c r="R413" s="878"/>
      <c r="S413" s="878"/>
      <c r="T413" s="878"/>
      <c r="U413" s="878"/>
      <c r="V413" s="878"/>
      <c r="W413" s="878"/>
      <c r="X413" s="1015"/>
      <c r="Y413" s="878"/>
      <c r="Z413" s="975"/>
    </row>
    <row r="414" spans="1:26">
      <c r="A414" s="878"/>
      <c r="B414" s="878"/>
      <c r="C414" s="878"/>
      <c r="F414" s="878"/>
      <c r="H414" s="878"/>
      <c r="I414" s="878"/>
      <c r="J414" s="878"/>
      <c r="K414" s="990"/>
      <c r="L414" s="990"/>
      <c r="M414" s="990"/>
      <c r="N414" s="990"/>
      <c r="O414" s="878"/>
      <c r="P414" s="878"/>
      <c r="Q414" s="878"/>
      <c r="R414" s="878"/>
      <c r="S414" s="878"/>
      <c r="T414" s="878"/>
      <c r="U414" s="878"/>
      <c r="V414" s="878"/>
      <c r="W414" s="878"/>
      <c r="X414" s="1015"/>
      <c r="Y414" s="878"/>
      <c r="Z414" s="975"/>
    </row>
    <row r="415" spans="1:26">
      <c r="A415" s="878"/>
      <c r="B415" s="878"/>
      <c r="C415" s="878"/>
      <c r="F415" s="878"/>
      <c r="H415" s="878"/>
      <c r="I415" s="878"/>
      <c r="J415" s="878"/>
      <c r="K415" s="990"/>
      <c r="L415" s="990"/>
      <c r="M415" s="990"/>
      <c r="N415" s="990"/>
      <c r="O415" s="878"/>
      <c r="P415" s="878"/>
      <c r="Q415" s="878"/>
      <c r="R415" s="878"/>
      <c r="S415" s="878"/>
      <c r="T415" s="878"/>
      <c r="U415" s="878"/>
      <c r="V415" s="878"/>
      <c r="W415" s="878"/>
      <c r="X415" s="1015"/>
      <c r="Y415" s="878"/>
      <c r="Z415" s="975"/>
    </row>
    <row r="416" spans="1:26">
      <c r="A416" s="878"/>
      <c r="B416" s="878"/>
      <c r="C416" s="878"/>
      <c r="F416" s="878"/>
      <c r="H416" s="878"/>
      <c r="I416" s="878"/>
      <c r="J416" s="878"/>
      <c r="K416" s="990"/>
      <c r="L416" s="990"/>
      <c r="M416" s="990"/>
      <c r="N416" s="990"/>
      <c r="O416" s="878"/>
      <c r="P416" s="878"/>
      <c r="Q416" s="878"/>
      <c r="R416" s="878"/>
      <c r="S416" s="878"/>
      <c r="T416" s="878"/>
      <c r="U416" s="878"/>
      <c r="V416" s="878"/>
      <c r="W416" s="878"/>
      <c r="X416" s="1015"/>
      <c r="Y416" s="878"/>
      <c r="Z416" s="975"/>
    </row>
    <row r="417" spans="1:26">
      <c r="A417" s="878"/>
      <c r="B417" s="878"/>
      <c r="C417" s="878"/>
      <c r="F417" s="878"/>
      <c r="H417" s="878"/>
      <c r="I417" s="878"/>
      <c r="J417" s="878"/>
      <c r="K417" s="990"/>
      <c r="L417" s="990"/>
      <c r="M417" s="990"/>
      <c r="N417" s="990"/>
      <c r="O417" s="878"/>
      <c r="P417" s="878"/>
      <c r="Q417" s="878"/>
      <c r="R417" s="878"/>
      <c r="S417" s="878"/>
      <c r="T417" s="878"/>
      <c r="U417" s="878"/>
      <c r="V417" s="878"/>
      <c r="W417" s="878"/>
      <c r="X417" s="1015"/>
      <c r="Y417" s="878"/>
      <c r="Z417" s="975"/>
    </row>
    <row r="418" spans="1:26">
      <c r="A418" s="878"/>
      <c r="B418" s="878"/>
      <c r="C418" s="878"/>
      <c r="F418" s="878"/>
      <c r="H418" s="878"/>
      <c r="I418" s="878"/>
      <c r="J418" s="878"/>
      <c r="K418" s="990"/>
      <c r="L418" s="990"/>
      <c r="M418" s="990"/>
      <c r="N418" s="990"/>
      <c r="O418" s="878"/>
      <c r="P418" s="878"/>
      <c r="Q418" s="878"/>
      <c r="R418" s="878"/>
      <c r="S418" s="878"/>
      <c r="T418" s="878"/>
      <c r="U418" s="878"/>
      <c r="V418" s="878"/>
      <c r="W418" s="878"/>
      <c r="X418" s="1015"/>
      <c r="Y418" s="878"/>
      <c r="Z418" s="975"/>
    </row>
    <row r="419" spans="1:26">
      <c r="A419" s="878"/>
      <c r="B419" s="878"/>
      <c r="C419" s="878"/>
      <c r="F419" s="878"/>
      <c r="H419" s="878"/>
      <c r="I419" s="878"/>
      <c r="J419" s="878"/>
      <c r="K419" s="990"/>
      <c r="L419" s="990"/>
      <c r="M419" s="990"/>
      <c r="N419" s="990"/>
      <c r="O419" s="878"/>
      <c r="P419" s="878"/>
      <c r="Q419" s="878"/>
      <c r="R419" s="878"/>
      <c r="S419" s="878"/>
      <c r="T419" s="878"/>
      <c r="U419" s="878"/>
      <c r="V419" s="878"/>
      <c r="W419" s="878"/>
      <c r="X419" s="1015"/>
      <c r="Y419" s="878"/>
      <c r="Z419" s="975"/>
    </row>
    <row r="420" spans="1:26">
      <c r="A420" s="878"/>
      <c r="B420" s="878"/>
      <c r="C420" s="878"/>
      <c r="F420" s="878"/>
      <c r="H420" s="878"/>
      <c r="I420" s="878"/>
      <c r="J420" s="878"/>
      <c r="K420" s="990"/>
      <c r="L420" s="990"/>
      <c r="M420" s="990"/>
      <c r="N420" s="990"/>
      <c r="O420" s="878"/>
      <c r="P420" s="878"/>
      <c r="Q420" s="878"/>
      <c r="R420" s="878"/>
      <c r="S420" s="878"/>
      <c r="T420" s="878"/>
      <c r="U420" s="878"/>
      <c r="V420" s="878"/>
      <c r="W420" s="878"/>
      <c r="X420" s="1015"/>
      <c r="Y420" s="878"/>
      <c r="Z420" s="975"/>
    </row>
    <row r="421" spans="1:26">
      <c r="A421" s="878"/>
      <c r="B421" s="878"/>
      <c r="C421" s="878"/>
      <c r="F421" s="878"/>
      <c r="H421" s="878"/>
      <c r="I421" s="878"/>
      <c r="J421" s="878"/>
      <c r="K421" s="990"/>
      <c r="L421" s="990"/>
      <c r="M421" s="990"/>
      <c r="N421" s="990"/>
      <c r="O421" s="878"/>
      <c r="P421" s="878"/>
      <c r="Q421" s="878"/>
      <c r="R421" s="878"/>
      <c r="S421" s="878"/>
      <c r="T421" s="878"/>
      <c r="U421" s="878"/>
      <c r="V421" s="878"/>
      <c r="W421" s="878"/>
      <c r="X421" s="1015"/>
      <c r="Y421" s="878"/>
      <c r="Z421" s="975"/>
    </row>
    <row r="422" spans="1:26">
      <c r="A422" s="878"/>
      <c r="B422" s="878"/>
      <c r="C422" s="878"/>
      <c r="F422" s="878"/>
      <c r="H422" s="878"/>
      <c r="I422" s="878"/>
      <c r="J422" s="878"/>
      <c r="K422" s="990"/>
      <c r="L422" s="990"/>
      <c r="M422" s="990"/>
      <c r="N422" s="990"/>
      <c r="O422" s="878"/>
      <c r="P422" s="878"/>
      <c r="Q422" s="878"/>
      <c r="R422" s="878"/>
      <c r="S422" s="878"/>
      <c r="T422" s="878"/>
      <c r="U422" s="878"/>
      <c r="V422" s="878"/>
      <c r="W422" s="878"/>
      <c r="X422" s="1015"/>
      <c r="Y422" s="878"/>
      <c r="Z422" s="975"/>
    </row>
    <row r="423" spans="1:26">
      <c r="A423" s="878"/>
      <c r="B423" s="878"/>
      <c r="C423" s="878"/>
      <c r="F423" s="878"/>
      <c r="H423" s="878"/>
      <c r="I423" s="878"/>
      <c r="J423" s="878"/>
      <c r="K423" s="990"/>
      <c r="L423" s="990"/>
      <c r="M423" s="990"/>
      <c r="N423" s="990"/>
      <c r="O423" s="878"/>
      <c r="P423" s="878"/>
      <c r="Q423" s="878"/>
      <c r="R423" s="878"/>
      <c r="S423" s="878"/>
      <c r="T423" s="878"/>
      <c r="U423" s="878"/>
      <c r="V423" s="878"/>
      <c r="W423" s="878"/>
      <c r="X423" s="1015"/>
      <c r="Y423" s="878"/>
      <c r="Z423" s="975"/>
    </row>
    <row r="424" spans="1:26">
      <c r="A424" s="878"/>
      <c r="B424" s="878"/>
      <c r="C424" s="878"/>
      <c r="F424" s="878"/>
      <c r="H424" s="878"/>
      <c r="I424" s="878"/>
      <c r="J424" s="878"/>
      <c r="K424" s="990"/>
      <c r="L424" s="990"/>
      <c r="M424" s="990"/>
      <c r="N424" s="990"/>
      <c r="O424" s="878"/>
      <c r="P424" s="878"/>
      <c r="Q424" s="878"/>
      <c r="R424" s="878"/>
      <c r="S424" s="878"/>
      <c r="T424" s="878"/>
      <c r="U424" s="878"/>
      <c r="V424" s="878"/>
      <c r="W424" s="878"/>
      <c r="X424" s="1015"/>
      <c r="Y424" s="878"/>
      <c r="Z424" s="975"/>
    </row>
    <row r="425" spans="1:26">
      <c r="A425" s="878"/>
      <c r="B425" s="878"/>
      <c r="C425" s="878"/>
      <c r="F425" s="878"/>
      <c r="H425" s="878"/>
      <c r="I425" s="878"/>
      <c r="J425" s="878"/>
      <c r="K425" s="990"/>
      <c r="L425" s="990"/>
      <c r="M425" s="990"/>
      <c r="N425" s="990"/>
      <c r="O425" s="878"/>
      <c r="P425" s="878"/>
      <c r="Q425" s="878"/>
      <c r="R425" s="878"/>
      <c r="S425" s="878"/>
      <c r="T425" s="878"/>
      <c r="U425" s="878"/>
      <c r="V425" s="878"/>
      <c r="W425" s="878"/>
      <c r="X425" s="1015"/>
      <c r="Y425" s="878"/>
      <c r="Z425" s="975"/>
    </row>
    <row r="426" spans="1:26">
      <c r="A426" s="878"/>
      <c r="B426" s="878"/>
      <c r="C426" s="878"/>
      <c r="F426" s="878"/>
      <c r="H426" s="878"/>
      <c r="I426" s="878"/>
      <c r="J426" s="878"/>
      <c r="K426" s="990"/>
      <c r="L426" s="990"/>
      <c r="M426" s="990"/>
      <c r="N426" s="990"/>
      <c r="O426" s="878"/>
      <c r="P426" s="878"/>
      <c r="Q426" s="878"/>
      <c r="R426" s="878"/>
      <c r="S426" s="878"/>
      <c r="T426" s="878"/>
      <c r="U426" s="878"/>
      <c r="V426" s="878"/>
      <c r="W426" s="878"/>
      <c r="X426" s="1015"/>
      <c r="Y426" s="878"/>
      <c r="Z426" s="975"/>
    </row>
    <row r="427" spans="1:26">
      <c r="A427" s="878"/>
      <c r="B427" s="878"/>
      <c r="C427" s="878"/>
      <c r="F427" s="878"/>
      <c r="H427" s="878"/>
      <c r="I427" s="878"/>
      <c r="J427" s="878"/>
      <c r="K427" s="990"/>
      <c r="L427" s="990"/>
      <c r="M427" s="990"/>
      <c r="N427" s="990"/>
      <c r="O427" s="878"/>
      <c r="P427" s="878"/>
      <c r="Q427" s="878"/>
      <c r="R427" s="878"/>
      <c r="S427" s="878"/>
      <c r="T427" s="878"/>
      <c r="U427" s="878"/>
      <c r="V427" s="878"/>
      <c r="W427" s="878"/>
      <c r="X427" s="1015"/>
      <c r="Y427" s="878"/>
      <c r="Z427" s="975"/>
    </row>
    <row r="428" spans="1:26">
      <c r="A428" s="878"/>
      <c r="B428" s="878"/>
      <c r="C428" s="878"/>
      <c r="F428" s="878"/>
      <c r="H428" s="878"/>
      <c r="I428" s="878"/>
      <c r="J428" s="878"/>
      <c r="K428" s="990"/>
      <c r="L428" s="990"/>
      <c r="M428" s="990"/>
      <c r="N428" s="990"/>
      <c r="O428" s="878"/>
      <c r="P428" s="878"/>
      <c r="Q428" s="878"/>
      <c r="R428" s="878"/>
      <c r="S428" s="878"/>
      <c r="T428" s="878"/>
      <c r="U428" s="878"/>
      <c r="V428" s="878"/>
      <c r="W428" s="878"/>
      <c r="X428" s="1015"/>
      <c r="Y428" s="878"/>
      <c r="Z428" s="975"/>
    </row>
    <row r="429" spans="1:26">
      <c r="A429" s="878"/>
      <c r="B429" s="878"/>
      <c r="C429" s="878"/>
      <c r="F429" s="878"/>
      <c r="H429" s="878"/>
      <c r="I429" s="878"/>
      <c r="J429" s="878"/>
      <c r="K429" s="990"/>
      <c r="L429" s="990"/>
      <c r="M429" s="990"/>
      <c r="N429" s="990"/>
      <c r="O429" s="878"/>
      <c r="P429" s="878"/>
      <c r="Q429" s="878"/>
      <c r="R429" s="878"/>
      <c r="S429" s="878"/>
      <c r="T429" s="878"/>
      <c r="U429" s="878"/>
      <c r="V429" s="878"/>
      <c r="W429" s="878"/>
      <c r="X429" s="1015"/>
      <c r="Y429" s="878"/>
      <c r="Z429" s="975"/>
    </row>
    <row r="430" spans="1:26">
      <c r="A430" s="878"/>
      <c r="B430" s="878"/>
      <c r="C430" s="878"/>
      <c r="F430" s="878"/>
      <c r="H430" s="878"/>
      <c r="I430" s="878"/>
      <c r="J430" s="878"/>
      <c r="K430" s="990"/>
      <c r="L430" s="990"/>
      <c r="M430" s="990"/>
      <c r="N430" s="990"/>
      <c r="O430" s="878"/>
      <c r="P430" s="878"/>
      <c r="Q430" s="878"/>
      <c r="R430" s="878"/>
      <c r="S430" s="878"/>
      <c r="T430" s="878"/>
      <c r="U430" s="878"/>
      <c r="V430" s="878"/>
      <c r="W430" s="878"/>
      <c r="X430" s="1015"/>
      <c r="Y430" s="878"/>
      <c r="Z430" s="975"/>
    </row>
    <row r="431" spans="1:26">
      <c r="A431" s="878"/>
      <c r="B431" s="878"/>
      <c r="C431" s="878"/>
      <c r="F431" s="878"/>
      <c r="H431" s="878"/>
      <c r="I431" s="878"/>
      <c r="J431" s="878"/>
      <c r="K431" s="990"/>
      <c r="L431" s="990"/>
      <c r="M431" s="990"/>
      <c r="N431" s="990"/>
      <c r="O431" s="878"/>
      <c r="P431" s="878"/>
      <c r="Q431" s="878"/>
      <c r="R431" s="878"/>
      <c r="S431" s="878"/>
      <c r="T431" s="878"/>
      <c r="U431" s="878"/>
      <c r="V431" s="878"/>
      <c r="W431" s="878"/>
      <c r="X431" s="1015"/>
      <c r="Y431" s="878"/>
      <c r="Z431" s="975"/>
    </row>
    <row r="432" spans="1:26">
      <c r="A432" s="878"/>
      <c r="B432" s="878"/>
      <c r="C432" s="878"/>
      <c r="F432" s="878"/>
      <c r="H432" s="878"/>
      <c r="I432" s="878"/>
      <c r="J432" s="878"/>
      <c r="K432" s="990"/>
      <c r="L432" s="990"/>
      <c r="M432" s="990"/>
      <c r="N432" s="990"/>
      <c r="O432" s="878"/>
      <c r="P432" s="878"/>
      <c r="Q432" s="878"/>
      <c r="R432" s="878"/>
      <c r="S432" s="878"/>
      <c r="T432" s="878"/>
      <c r="U432" s="878"/>
      <c r="V432" s="878"/>
      <c r="W432" s="878"/>
      <c r="X432" s="1015"/>
      <c r="Y432" s="878"/>
      <c r="Z432" s="975"/>
    </row>
    <row r="433" spans="1:26">
      <c r="A433" s="878"/>
      <c r="B433" s="878"/>
      <c r="C433" s="878"/>
      <c r="F433" s="878"/>
      <c r="H433" s="878"/>
      <c r="I433" s="878"/>
      <c r="J433" s="878"/>
      <c r="K433" s="990"/>
      <c r="L433" s="990"/>
      <c r="M433" s="990"/>
      <c r="N433" s="990"/>
      <c r="O433" s="878"/>
      <c r="P433" s="878"/>
      <c r="Q433" s="878"/>
      <c r="R433" s="878"/>
      <c r="S433" s="878"/>
      <c r="T433" s="878"/>
      <c r="U433" s="878"/>
      <c r="V433" s="878"/>
      <c r="W433" s="878"/>
      <c r="X433" s="1015"/>
      <c r="Y433" s="878"/>
      <c r="Z433" s="975"/>
    </row>
    <row r="434" spans="1:26">
      <c r="A434" s="878"/>
      <c r="B434" s="878"/>
      <c r="C434" s="878"/>
      <c r="F434" s="878"/>
      <c r="H434" s="878"/>
      <c r="I434" s="878"/>
      <c r="J434" s="878"/>
      <c r="K434" s="990"/>
      <c r="L434" s="990"/>
      <c r="M434" s="990"/>
      <c r="N434" s="990"/>
      <c r="O434" s="878"/>
      <c r="P434" s="878"/>
      <c r="Q434" s="878"/>
      <c r="R434" s="878"/>
      <c r="S434" s="878"/>
      <c r="T434" s="878"/>
      <c r="U434" s="878"/>
      <c r="V434" s="878"/>
      <c r="W434" s="878"/>
      <c r="X434" s="1015"/>
      <c r="Y434" s="878"/>
      <c r="Z434" s="975"/>
    </row>
    <row r="435" spans="1:26">
      <c r="A435" s="878"/>
      <c r="B435" s="878"/>
      <c r="C435" s="878"/>
      <c r="F435" s="878"/>
      <c r="H435" s="878"/>
      <c r="I435" s="878"/>
      <c r="J435" s="878"/>
      <c r="K435" s="990"/>
      <c r="L435" s="990"/>
      <c r="M435" s="990"/>
      <c r="N435" s="990"/>
      <c r="O435" s="878"/>
      <c r="P435" s="878"/>
      <c r="Q435" s="878"/>
      <c r="R435" s="878"/>
      <c r="S435" s="878"/>
      <c r="T435" s="878"/>
      <c r="U435" s="878"/>
      <c r="V435" s="878"/>
      <c r="W435" s="878"/>
      <c r="X435" s="1015"/>
      <c r="Y435" s="878"/>
      <c r="Z435" s="975"/>
    </row>
    <row r="436" spans="1:26">
      <c r="A436" s="878"/>
      <c r="B436" s="878"/>
      <c r="C436" s="878"/>
      <c r="F436" s="878"/>
      <c r="H436" s="878"/>
      <c r="I436" s="878"/>
      <c r="J436" s="878"/>
      <c r="K436" s="990"/>
      <c r="L436" s="990"/>
      <c r="M436" s="990"/>
      <c r="N436" s="990"/>
      <c r="O436" s="878"/>
      <c r="P436" s="878"/>
      <c r="Q436" s="878"/>
      <c r="R436" s="878"/>
      <c r="S436" s="878"/>
      <c r="T436" s="878"/>
      <c r="U436" s="878"/>
      <c r="V436" s="878"/>
      <c r="W436" s="878"/>
      <c r="X436" s="1015"/>
      <c r="Y436" s="878"/>
      <c r="Z436" s="975"/>
    </row>
    <row r="437" spans="1:26">
      <c r="A437" s="878"/>
      <c r="B437" s="878"/>
      <c r="C437" s="878"/>
      <c r="F437" s="878"/>
      <c r="H437" s="878"/>
      <c r="I437" s="878"/>
      <c r="J437" s="878"/>
      <c r="K437" s="990"/>
      <c r="L437" s="990"/>
      <c r="M437" s="990"/>
      <c r="N437" s="990"/>
      <c r="O437" s="878"/>
      <c r="P437" s="878"/>
      <c r="Q437" s="878"/>
      <c r="R437" s="878"/>
      <c r="S437" s="878"/>
      <c r="T437" s="878"/>
      <c r="U437" s="878"/>
      <c r="V437" s="878"/>
      <c r="W437" s="878"/>
      <c r="X437" s="1015"/>
      <c r="Y437" s="878"/>
      <c r="Z437" s="975"/>
    </row>
    <row r="438" spans="1:26">
      <c r="A438" s="878"/>
      <c r="B438" s="878"/>
      <c r="C438" s="878"/>
      <c r="F438" s="878"/>
      <c r="H438" s="878"/>
      <c r="I438" s="878"/>
      <c r="J438" s="878"/>
      <c r="K438" s="990"/>
      <c r="L438" s="990"/>
      <c r="M438" s="990"/>
      <c r="N438" s="990"/>
      <c r="O438" s="878"/>
      <c r="P438" s="878"/>
      <c r="Q438" s="878"/>
      <c r="R438" s="878"/>
      <c r="S438" s="878"/>
      <c r="T438" s="878"/>
      <c r="U438" s="878"/>
      <c r="V438" s="878"/>
      <c r="W438" s="878"/>
      <c r="X438" s="1015"/>
      <c r="Y438" s="878"/>
      <c r="Z438" s="975"/>
    </row>
    <row r="439" spans="1:26">
      <c r="A439" s="878"/>
      <c r="B439" s="878"/>
      <c r="C439" s="878"/>
      <c r="F439" s="878"/>
      <c r="H439" s="878"/>
      <c r="I439" s="878"/>
      <c r="J439" s="878"/>
      <c r="K439" s="990"/>
      <c r="L439" s="990"/>
      <c r="M439" s="990"/>
      <c r="N439" s="990"/>
      <c r="O439" s="878"/>
      <c r="P439" s="878"/>
      <c r="Q439" s="878"/>
      <c r="R439" s="878"/>
      <c r="S439" s="878"/>
      <c r="T439" s="878"/>
      <c r="U439" s="878"/>
      <c r="V439" s="878"/>
      <c r="W439" s="878"/>
      <c r="X439" s="1015"/>
      <c r="Y439" s="878"/>
      <c r="Z439" s="975"/>
    </row>
    <row r="440" spans="1:26">
      <c r="A440" s="878"/>
      <c r="B440" s="878"/>
      <c r="C440" s="878"/>
      <c r="F440" s="878"/>
      <c r="H440" s="878"/>
      <c r="I440" s="878"/>
      <c r="J440" s="878"/>
      <c r="K440" s="990"/>
      <c r="L440" s="990"/>
      <c r="M440" s="990"/>
      <c r="N440" s="990"/>
      <c r="O440" s="878"/>
      <c r="P440" s="878"/>
      <c r="Q440" s="878"/>
      <c r="R440" s="878"/>
      <c r="S440" s="878"/>
      <c r="T440" s="878"/>
      <c r="U440" s="878"/>
      <c r="V440" s="878"/>
      <c r="W440" s="878"/>
      <c r="X440" s="1015"/>
      <c r="Y440" s="878"/>
      <c r="Z440" s="975"/>
    </row>
    <row r="441" spans="1:26">
      <c r="A441" s="878"/>
      <c r="B441" s="878"/>
      <c r="C441" s="878"/>
      <c r="F441" s="878"/>
      <c r="H441" s="878"/>
      <c r="I441" s="878"/>
      <c r="J441" s="878"/>
      <c r="K441" s="990"/>
      <c r="L441" s="990"/>
      <c r="M441" s="990"/>
      <c r="N441" s="990"/>
      <c r="O441" s="878"/>
      <c r="P441" s="878"/>
      <c r="Q441" s="878"/>
      <c r="R441" s="878"/>
      <c r="S441" s="878"/>
      <c r="T441" s="878"/>
      <c r="U441" s="878"/>
      <c r="V441" s="878"/>
      <c r="W441" s="878"/>
      <c r="X441" s="1015"/>
      <c r="Y441" s="878"/>
      <c r="Z441" s="975"/>
    </row>
    <row r="442" spans="1:26">
      <c r="A442" s="878"/>
      <c r="B442" s="878"/>
      <c r="C442" s="878"/>
      <c r="F442" s="878"/>
      <c r="H442" s="878"/>
      <c r="I442" s="878"/>
      <c r="J442" s="878"/>
      <c r="K442" s="990"/>
      <c r="L442" s="990"/>
      <c r="M442" s="990"/>
      <c r="N442" s="990"/>
      <c r="O442" s="878"/>
      <c r="P442" s="878"/>
      <c r="Q442" s="878"/>
      <c r="R442" s="878"/>
      <c r="S442" s="878"/>
      <c r="T442" s="878"/>
      <c r="U442" s="878"/>
      <c r="V442" s="878"/>
      <c r="W442" s="878"/>
      <c r="X442" s="1015"/>
      <c r="Y442" s="878"/>
      <c r="Z442" s="975"/>
    </row>
    <row r="443" spans="1:26">
      <c r="A443" s="878"/>
      <c r="B443" s="878"/>
      <c r="C443" s="878"/>
      <c r="F443" s="878"/>
      <c r="H443" s="878"/>
      <c r="I443" s="878"/>
      <c r="J443" s="878"/>
      <c r="K443" s="990"/>
      <c r="L443" s="990"/>
      <c r="M443" s="990"/>
      <c r="N443" s="990"/>
      <c r="O443" s="878"/>
      <c r="P443" s="878"/>
      <c r="Q443" s="878"/>
      <c r="R443" s="878"/>
      <c r="S443" s="878"/>
      <c r="T443" s="878"/>
      <c r="U443" s="878"/>
      <c r="V443" s="878"/>
      <c r="W443" s="878"/>
      <c r="X443" s="1015"/>
      <c r="Y443" s="878"/>
      <c r="Z443" s="975"/>
    </row>
    <row r="444" spans="1:26">
      <c r="A444" s="878"/>
      <c r="B444" s="878"/>
      <c r="C444" s="878"/>
      <c r="F444" s="878"/>
      <c r="H444" s="878"/>
      <c r="I444" s="878"/>
      <c r="J444" s="878"/>
      <c r="K444" s="990"/>
      <c r="L444" s="990"/>
      <c r="M444" s="990"/>
      <c r="N444" s="990"/>
      <c r="O444" s="878"/>
      <c r="P444" s="878"/>
      <c r="Q444" s="878"/>
      <c r="R444" s="878"/>
      <c r="S444" s="878"/>
      <c r="T444" s="878"/>
      <c r="U444" s="878"/>
      <c r="V444" s="878"/>
      <c r="W444" s="878"/>
      <c r="X444" s="1015"/>
      <c r="Y444" s="878"/>
      <c r="Z444" s="975"/>
    </row>
    <row r="445" spans="1:26">
      <c r="A445" s="878"/>
      <c r="B445" s="878"/>
      <c r="C445" s="878"/>
      <c r="F445" s="878"/>
      <c r="H445" s="878"/>
      <c r="I445" s="878"/>
      <c r="J445" s="878"/>
      <c r="K445" s="990"/>
      <c r="L445" s="990"/>
      <c r="M445" s="990"/>
      <c r="N445" s="990"/>
      <c r="O445" s="878"/>
      <c r="P445" s="878"/>
      <c r="Q445" s="878"/>
      <c r="R445" s="878"/>
      <c r="S445" s="878"/>
      <c r="T445" s="878"/>
      <c r="U445" s="878"/>
      <c r="V445" s="878"/>
      <c r="W445" s="878"/>
      <c r="X445" s="1015"/>
      <c r="Y445" s="878"/>
      <c r="Z445" s="975"/>
    </row>
    <row r="446" spans="1:26">
      <c r="A446" s="878"/>
      <c r="B446" s="878"/>
      <c r="C446" s="878"/>
      <c r="F446" s="878"/>
      <c r="H446" s="878"/>
      <c r="I446" s="878"/>
      <c r="J446" s="878"/>
      <c r="K446" s="990"/>
      <c r="L446" s="990"/>
      <c r="M446" s="990"/>
      <c r="N446" s="990"/>
      <c r="O446" s="878"/>
      <c r="P446" s="878"/>
      <c r="Q446" s="878"/>
      <c r="R446" s="878"/>
      <c r="S446" s="878"/>
      <c r="T446" s="878"/>
      <c r="U446" s="878"/>
      <c r="V446" s="878"/>
      <c r="W446" s="878"/>
      <c r="X446" s="1015"/>
      <c r="Y446" s="878"/>
      <c r="Z446" s="975"/>
    </row>
    <row r="447" spans="1:26">
      <c r="A447" s="878"/>
      <c r="B447" s="878"/>
      <c r="C447" s="878"/>
      <c r="F447" s="878"/>
      <c r="H447" s="878"/>
      <c r="I447" s="878"/>
      <c r="J447" s="878"/>
      <c r="K447" s="990"/>
      <c r="L447" s="990"/>
      <c r="M447" s="990"/>
      <c r="N447" s="990"/>
      <c r="O447" s="878"/>
      <c r="P447" s="878"/>
      <c r="Q447" s="878"/>
      <c r="R447" s="878"/>
      <c r="S447" s="878"/>
      <c r="T447" s="878"/>
      <c r="U447" s="878"/>
      <c r="V447" s="878"/>
      <c r="W447" s="878"/>
      <c r="X447" s="1015"/>
      <c r="Y447" s="878"/>
      <c r="Z447" s="975"/>
    </row>
    <row r="448" spans="1:26">
      <c r="A448" s="878"/>
      <c r="B448" s="878"/>
      <c r="C448" s="878"/>
      <c r="F448" s="878"/>
      <c r="H448" s="878"/>
      <c r="I448" s="878"/>
      <c r="J448" s="878"/>
      <c r="K448" s="990"/>
      <c r="L448" s="990"/>
      <c r="M448" s="990"/>
      <c r="N448" s="990"/>
      <c r="O448" s="878"/>
      <c r="P448" s="878"/>
      <c r="Q448" s="878"/>
      <c r="R448" s="878"/>
      <c r="S448" s="878"/>
      <c r="T448" s="878"/>
      <c r="U448" s="878"/>
      <c r="V448" s="878"/>
      <c r="W448" s="878"/>
      <c r="X448" s="1015"/>
      <c r="Y448" s="878"/>
      <c r="Z448" s="975"/>
    </row>
    <row r="449" spans="1:26">
      <c r="A449" s="878"/>
      <c r="B449" s="878"/>
      <c r="C449" s="878"/>
      <c r="F449" s="878"/>
      <c r="H449" s="878"/>
      <c r="I449" s="878"/>
      <c r="J449" s="878"/>
      <c r="K449" s="990"/>
      <c r="L449" s="990"/>
      <c r="M449" s="990"/>
      <c r="N449" s="990"/>
      <c r="O449" s="878"/>
      <c r="P449" s="878"/>
      <c r="Q449" s="878"/>
      <c r="R449" s="878"/>
      <c r="S449" s="878"/>
      <c r="T449" s="878"/>
      <c r="U449" s="878"/>
      <c r="V449" s="878"/>
      <c r="W449" s="878"/>
      <c r="X449" s="1015"/>
      <c r="Y449" s="878"/>
      <c r="Z449" s="975"/>
    </row>
    <row r="450" spans="1:26">
      <c r="A450" s="878"/>
      <c r="B450" s="878"/>
      <c r="C450" s="878"/>
      <c r="F450" s="878"/>
      <c r="H450" s="878"/>
      <c r="I450" s="878"/>
      <c r="J450" s="878"/>
      <c r="K450" s="990"/>
      <c r="L450" s="990"/>
      <c r="M450" s="990"/>
      <c r="N450" s="990"/>
      <c r="O450" s="878"/>
      <c r="P450" s="878"/>
      <c r="Q450" s="878"/>
      <c r="R450" s="878"/>
      <c r="S450" s="878"/>
      <c r="T450" s="878"/>
      <c r="U450" s="878"/>
      <c r="V450" s="878"/>
      <c r="W450" s="878"/>
      <c r="X450" s="1015"/>
      <c r="Y450" s="878"/>
      <c r="Z450" s="975"/>
    </row>
    <row r="451" spans="1:26">
      <c r="A451" s="878"/>
      <c r="B451" s="878"/>
      <c r="C451" s="878"/>
      <c r="F451" s="878"/>
      <c r="H451" s="878"/>
      <c r="I451" s="878"/>
      <c r="J451" s="878"/>
      <c r="K451" s="990"/>
      <c r="L451" s="990"/>
      <c r="M451" s="990"/>
      <c r="N451" s="990"/>
      <c r="O451" s="878"/>
      <c r="P451" s="878"/>
      <c r="Q451" s="878"/>
      <c r="R451" s="878"/>
      <c r="S451" s="878"/>
      <c r="T451" s="878"/>
      <c r="U451" s="878"/>
      <c r="V451" s="878"/>
      <c r="W451" s="878"/>
      <c r="X451" s="1015"/>
      <c r="Y451" s="878"/>
      <c r="Z451" s="975"/>
    </row>
    <row r="452" spans="1:26">
      <c r="A452" s="878"/>
      <c r="B452" s="878"/>
      <c r="C452" s="878"/>
      <c r="F452" s="878"/>
      <c r="H452" s="878"/>
      <c r="I452" s="878"/>
      <c r="J452" s="878"/>
      <c r="K452" s="990"/>
      <c r="L452" s="990"/>
      <c r="M452" s="990"/>
      <c r="N452" s="990"/>
      <c r="O452" s="878"/>
      <c r="P452" s="878"/>
      <c r="Q452" s="878"/>
      <c r="R452" s="878"/>
      <c r="S452" s="878"/>
      <c r="T452" s="878"/>
      <c r="U452" s="878"/>
      <c r="V452" s="878"/>
      <c r="W452" s="878"/>
      <c r="X452" s="1015"/>
      <c r="Y452" s="878"/>
      <c r="Z452" s="975"/>
    </row>
    <row r="453" spans="1:26">
      <c r="A453" s="878"/>
      <c r="B453" s="878"/>
      <c r="C453" s="878"/>
      <c r="F453" s="878"/>
      <c r="H453" s="878"/>
      <c r="I453" s="878"/>
      <c r="J453" s="878"/>
      <c r="K453" s="990"/>
      <c r="L453" s="990"/>
      <c r="M453" s="990"/>
      <c r="N453" s="990"/>
      <c r="O453" s="878"/>
      <c r="P453" s="878"/>
      <c r="Q453" s="878"/>
      <c r="R453" s="878"/>
      <c r="S453" s="878"/>
      <c r="T453" s="878"/>
      <c r="U453" s="878"/>
      <c r="V453" s="878"/>
      <c r="W453" s="878"/>
      <c r="X453" s="1015"/>
      <c r="Y453" s="878"/>
      <c r="Z453" s="975"/>
    </row>
    <row r="454" spans="1:26">
      <c r="A454" s="878"/>
      <c r="B454" s="878"/>
      <c r="C454" s="878"/>
      <c r="F454" s="878"/>
      <c r="H454" s="878"/>
      <c r="I454" s="878"/>
      <c r="J454" s="878"/>
      <c r="K454" s="990"/>
      <c r="L454" s="990"/>
      <c r="M454" s="990"/>
      <c r="N454" s="990"/>
      <c r="O454" s="878"/>
      <c r="P454" s="878"/>
      <c r="Q454" s="878"/>
      <c r="R454" s="878"/>
      <c r="S454" s="878"/>
      <c r="T454" s="878"/>
      <c r="U454" s="878"/>
      <c r="V454" s="878"/>
      <c r="W454" s="878"/>
      <c r="X454" s="1015"/>
      <c r="Y454" s="878"/>
      <c r="Z454" s="975"/>
    </row>
    <row r="455" spans="1:26">
      <c r="A455" s="878"/>
      <c r="B455" s="878"/>
      <c r="C455" s="878"/>
      <c r="F455" s="878"/>
      <c r="H455" s="878"/>
      <c r="I455" s="878"/>
      <c r="J455" s="878"/>
      <c r="K455" s="990"/>
      <c r="L455" s="990"/>
      <c r="M455" s="990"/>
      <c r="N455" s="990"/>
      <c r="O455" s="878"/>
      <c r="P455" s="878"/>
      <c r="Q455" s="878"/>
      <c r="R455" s="878"/>
      <c r="S455" s="878"/>
      <c r="T455" s="878"/>
      <c r="U455" s="878"/>
      <c r="V455" s="878"/>
      <c r="W455" s="878"/>
      <c r="X455" s="1015"/>
      <c r="Y455" s="878"/>
      <c r="Z455" s="975"/>
    </row>
    <row r="456" spans="1:26">
      <c r="A456" s="878"/>
      <c r="B456" s="878"/>
      <c r="C456" s="878"/>
      <c r="F456" s="878"/>
      <c r="H456" s="878"/>
      <c r="I456" s="878"/>
      <c r="J456" s="878"/>
      <c r="K456" s="990"/>
      <c r="L456" s="990"/>
      <c r="M456" s="990"/>
      <c r="N456" s="990"/>
      <c r="O456" s="878"/>
      <c r="P456" s="878"/>
      <c r="Q456" s="878"/>
      <c r="R456" s="878"/>
      <c r="S456" s="878"/>
      <c r="T456" s="878"/>
      <c r="U456" s="878"/>
      <c r="V456" s="878"/>
      <c r="W456" s="878"/>
      <c r="X456" s="1015"/>
      <c r="Y456" s="878"/>
      <c r="Z456" s="975"/>
    </row>
    <row r="457" spans="1:26">
      <c r="A457" s="878"/>
      <c r="B457" s="878"/>
      <c r="C457" s="878"/>
      <c r="F457" s="878"/>
      <c r="H457" s="878"/>
      <c r="I457" s="878"/>
      <c r="J457" s="878"/>
      <c r="K457" s="990"/>
      <c r="L457" s="990"/>
      <c r="M457" s="990"/>
      <c r="N457" s="990"/>
      <c r="O457" s="878"/>
      <c r="P457" s="878"/>
      <c r="Q457" s="878"/>
      <c r="R457" s="878"/>
      <c r="S457" s="878"/>
      <c r="T457" s="878"/>
      <c r="U457" s="878"/>
      <c r="V457" s="878"/>
      <c r="W457" s="878"/>
      <c r="X457" s="1015"/>
      <c r="Y457" s="878"/>
      <c r="Z457" s="975"/>
    </row>
    <row r="458" spans="1:26">
      <c r="A458" s="878"/>
      <c r="B458" s="878"/>
      <c r="C458" s="878"/>
      <c r="F458" s="878"/>
      <c r="H458" s="878"/>
      <c r="I458" s="878"/>
      <c r="J458" s="878"/>
      <c r="K458" s="990"/>
      <c r="L458" s="990"/>
      <c r="M458" s="990"/>
      <c r="N458" s="990"/>
      <c r="O458" s="878"/>
      <c r="P458" s="878"/>
      <c r="Q458" s="878"/>
      <c r="R458" s="878"/>
      <c r="S458" s="878"/>
      <c r="T458" s="878"/>
      <c r="U458" s="878"/>
      <c r="V458" s="878"/>
      <c r="W458" s="878"/>
      <c r="X458" s="1015"/>
      <c r="Y458" s="878"/>
      <c r="Z458" s="975"/>
    </row>
    <row r="459" spans="1:26">
      <c r="A459" s="878"/>
      <c r="B459" s="878"/>
      <c r="C459" s="878"/>
      <c r="F459" s="878"/>
      <c r="H459" s="878"/>
      <c r="I459" s="878"/>
      <c r="J459" s="878"/>
      <c r="K459" s="990"/>
      <c r="L459" s="990"/>
      <c r="M459" s="990"/>
      <c r="N459" s="990"/>
      <c r="O459" s="878"/>
      <c r="P459" s="878"/>
      <c r="Q459" s="878"/>
      <c r="R459" s="878"/>
      <c r="S459" s="878"/>
      <c r="T459" s="878"/>
      <c r="U459" s="878"/>
      <c r="V459" s="878"/>
      <c r="W459" s="878"/>
      <c r="X459" s="1015"/>
      <c r="Y459" s="878"/>
      <c r="Z459" s="975"/>
    </row>
    <row r="460" spans="1:26">
      <c r="A460" s="878"/>
      <c r="B460" s="878"/>
      <c r="C460" s="878"/>
      <c r="F460" s="878"/>
      <c r="H460" s="878"/>
      <c r="I460" s="878"/>
      <c r="J460" s="878"/>
      <c r="K460" s="990"/>
      <c r="L460" s="990"/>
      <c r="M460" s="990"/>
      <c r="N460" s="990"/>
      <c r="O460" s="878"/>
      <c r="P460" s="878"/>
      <c r="Q460" s="878"/>
      <c r="R460" s="878"/>
      <c r="S460" s="878"/>
      <c r="T460" s="878"/>
      <c r="U460" s="878"/>
      <c r="V460" s="878"/>
      <c r="W460" s="878"/>
      <c r="X460" s="1015"/>
      <c r="Y460" s="878"/>
      <c r="Z460" s="975"/>
    </row>
    <row r="461" spans="1:26">
      <c r="A461" s="878"/>
      <c r="B461" s="878"/>
      <c r="C461" s="878"/>
      <c r="F461" s="878"/>
      <c r="H461" s="878"/>
      <c r="I461" s="878"/>
      <c r="J461" s="878"/>
      <c r="K461" s="990"/>
      <c r="L461" s="990"/>
      <c r="M461" s="990"/>
      <c r="N461" s="990"/>
      <c r="O461" s="878"/>
      <c r="P461" s="878"/>
      <c r="Q461" s="878"/>
      <c r="R461" s="878"/>
      <c r="S461" s="878"/>
      <c r="T461" s="878"/>
      <c r="U461" s="878"/>
      <c r="V461" s="878"/>
      <c r="W461" s="878"/>
      <c r="X461" s="1015"/>
      <c r="Y461" s="878"/>
      <c r="Z461" s="975"/>
    </row>
    <row r="462" spans="1:26">
      <c r="A462" s="878"/>
      <c r="B462" s="878"/>
      <c r="C462" s="878"/>
      <c r="F462" s="878"/>
      <c r="H462" s="878"/>
      <c r="I462" s="878"/>
      <c r="J462" s="878"/>
      <c r="K462" s="990"/>
      <c r="L462" s="990"/>
      <c r="M462" s="990"/>
      <c r="N462" s="990"/>
      <c r="O462" s="878"/>
      <c r="P462" s="878"/>
      <c r="Q462" s="878"/>
      <c r="R462" s="878"/>
      <c r="S462" s="878"/>
      <c r="T462" s="878"/>
      <c r="U462" s="878"/>
      <c r="V462" s="878"/>
      <c r="W462" s="878"/>
      <c r="X462" s="1015"/>
      <c r="Y462" s="878"/>
      <c r="Z462" s="975"/>
    </row>
    <row r="463" spans="1:26">
      <c r="A463" s="878"/>
      <c r="B463" s="878"/>
      <c r="C463" s="878"/>
      <c r="F463" s="878"/>
      <c r="H463" s="878"/>
      <c r="I463" s="878"/>
      <c r="J463" s="878"/>
      <c r="K463" s="990"/>
      <c r="L463" s="990"/>
      <c r="M463" s="990"/>
      <c r="N463" s="990"/>
      <c r="O463" s="878"/>
      <c r="P463" s="878"/>
      <c r="Q463" s="878"/>
      <c r="R463" s="878"/>
      <c r="S463" s="878"/>
      <c r="T463" s="878"/>
      <c r="U463" s="878"/>
      <c r="V463" s="878"/>
      <c r="W463" s="878"/>
      <c r="X463" s="1015"/>
      <c r="Y463" s="878"/>
      <c r="Z463" s="975"/>
    </row>
    <row r="464" spans="1:26">
      <c r="A464" s="878"/>
      <c r="B464" s="878"/>
      <c r="C464" s="878"/>
      <c r="F464" s="878"/>
      <c r="H464" s="878"/>
      <c r="I464" s="878"/>
      <c r="J464" s="878"/>
      <c r="K464" s="990"/>
      <c r="L464" s="990"/>
      <c r="M464" s="990"/>
      <c r="N464" s="990"/>
      <c r="O464" s="878"/>
      <c r="P464" s="878"/>
      <c r="Q464" s="878"/>
      <c r="R464" s="878"/>
      <c r="S464" s="878"/>
      <c r="T464" s="878"/>
      <c r="U464" s="878"/>
      <c r="V464" s="878"/>
      <c r="W464" s="878"/>
      <c r="X464" s="1015"/>
      <c r="Y464" s="878"/>
      <c r="Z464" s="975"/>
    </row>
    <row r="465" spans="1:26">
      <c r="A465" s="878"/>
      <c r="B465" s="878"/>
      <c r="C465" s="878"/>
      <c r="F465" s="878"/>
      <c r="H465" s="878"/>
      <c r="I465" s="878"/>
      <c r="J465" s="878"/>
      <c r="K465" s="990"/>
      <c r="L465" s="990"/>
      <c r="M465" s="990"/>
      <c r="N465" s="990"/>
      <c r="O465" s="878"/>
      <c r="P465" s="878"/>
      <c r="Q465" s="878"/>
      <c r="R465" s="878"/>
      <c r="S465" s="878"/>
      <c r="T465" s="878"/>
      <c r="U465" s="878"/>
      <c r="V465" s="878"/>
      <c r="W465" s="878"/>
      <c r="X465" s="1015"/>
      <c r="Y465" s="878"/>
      <c r="Z465" s="975"/>
    </row>
    <row r="466" spans="1:26">
      <c r="A466" s="878"/>
      <c r="B466" s="878"/>
      <c r="C466" s="878"/>
      <c r="F466" s="878"/>
      <c r="H466" s="878"/>
      <c r="I466" s="878"/>
      <c r="J466" s="878"/>
      <c r="K466" s="990"/>
      <c r="L466" s="990"/>
      <c r="M466" s="990"/>
      <c r="N466" s="990"/>
      <c r="O466" s="878"/>
      <c r="P466" s="878"/>
      <c r="Q466" s="878"/>
      <c r="R466" s="878"/>
      <c r="S466" s="878"/>
      <c r="T466" s="878"/>
      <c r="U466" s="878"/>
      <c r="V466" s="878"/>
      <c r="W466" s="878"/>
      <c r="X466" s="1015"/>
      <c r="Y466" s="878"/>
      <c r="Z466" s="975"/>
    </row>
    <row r="467" spans="1:26">
      <c r="A467" s="878"/>
      <c r="B467" s="878"/>
      <c r="C467" s="878"/>
      <c r="F467" s="878"/>
      <c r="H467" s="878"/>
      <c r="I467" s="878"/>
      <c r="J467" s="878"/>
      <c r="K467" s="990"/>
      <c r="L467" s="990"/>
      <c r="M467" s="990"/>
      <c r="N467" s="990"/>
      <c r="O467" s="878"/>
      <c r="P467" s="878"/>
      <c r="Q467" s="878"/>
      <c r="R467" s="878"/>
      <c r="S467" s="878"/>
      <c r="T467" s="878"/>
      <c r="U467" s="878"/>
      <c r="V467" s="878"/>
      <c r="W467" s="878"/>
      <c r="X467" s="1015"/>
      <c r="Y467" s="878"/>
      <c r="Z467" s="975"/>
    </row>
    <row r="468" spans="1:26">
      <c r="A468" s="878"/>
      <c r="B468" s="878"/>
      <c r="C468" s="878"/>
      <c r="F468" s="878"/>
      <c r="H468" s="878"/>
      <c r="I468" s="878"/>
      <c r="J468" s="878"/>
      <c r="K468" s="990"/>
      <c r="L468" s="990"/>
      <c r="M468" s="990"/>
      <c r="N468" s="990"/>
      <c r="O468" s="878"/>
      <c r="P468" s="878"/>
      <c r="Q468" s="878"/>
      <c r="R468" s="878"/>
      <c r="S468" s="878"/>
      <c r="T468" s="878"/>
      <c r="U468" s="878"/>
      <c r="V468" s="878"/>
      <c r="W468" s="878"/>
      <c r="X468" s="1015"/>
      <c r="Y468" s="878"/>
      <c r="Z468" s="975"/>
    </row>
    <row r="469" spans="1:26">
      <c r="A469" s="878"/>
      <c r="B469" s="878"/>
      <c r="C469" s="878"/>
      <c r="F469" s="878"/>
      <c r="H469" s="878"/>
      <c r="I469" s="878"/>
      <c r="J469" s="878"/>
      <c r="K469" s="990"/>
      <c r="L469" s="990"/>
      <c r="M469" s="990"/>
      <c r="N469" s="990"/>
      <c r="O469" s="878"/>
      <c r="P469" s="878"/>
      <c r="Q469" s="878"/>
      <c r="R469" s="878"/>
      <c r="S469" s="878"/>
      <c r="T469" s="878"/>
      <c r="U469" s="878"/>
      <c r="V469" s="878"/>
      <c r="W469" s="878"/>
      <c r="X469" s="1015"/>
      <c r="Y469" s="878"/>
      <c r="Z469" s="975"/>
    </row>
    <row r="470" spans="1:26">
      <c r="A470" s="878"/>
      <c r="B470" s="878"/>
      <c r="C470" s="878"/>
      <c r="F470" s="878"/>
      <c r="H470" s="878"/>
      <c r="I470" s="878"/>
      <c r="J470" s="878"/>
      <c r="K470" s="990"/>
      <c r="L470" s="990"/>
      <c r="M470" s="990"/>
      <c r="N470" s="990"/>
      <c r="O470" s="878"/>
      <c r="P470" s="878"/>
      <c r="Q470" s="878"/>
      <c r="R470" s="878"/>
      <c r="S470" s="878"/>
      <c r="T470" s="878"/>
      <c r="U470" s="878"/>
      <c r="V470" s="878"/>
      <c r="W470" s="878"/>
      <c r="X470" s="1015"/>
      <c r="Y470" s="878"/>
      <c r="Z470" s="975"/>
    </row>
    <row r="471" spans="1:26">
      <c r="A471" s="878"/>
      <c r="B471" s="878"/>
      <c r="C471" s="878"/>
      <c r="F471" s="878"/>
      <c r="H471" s="878"/>
      <c r="I471" s="878"/>
      <c r="J471" s="878"/>
      <c r="K471" s="990"/>
      <c r="L471" s="990"/>
      <c r="M471" s="990"/>
      <c r="N471" s="990"/>
      <c r="O471" s="878"/>
      <c r="P471" s="878"/>
      <c r="Q471" s="878"/>
      <c r="R471" s="878"/>
      <c r="S471" s="878"/>
      <c r="T471" s="878"/>
      <c r="U471" s="878"/>
      <c r="V471" s="878"/>
      <c r="W471" s="878"/>
      <c r="X471" s="1015"/>
      <c r="Y471" s="878"/>
      <c r="Z471" s="975"/>
    </row>
    <row r="472" spans="1:26">
      <c r="A472" s="878"/>
      <c r="B472" s="878"/>
      <c r="C472" s="878"/>
      <c r="F472" s="878"/>
      <c r="H472" s="878"/>
      <c r="I472" s="878"/>
      <c r="J472" s="878"/>
      <c r="K472" s="990"/>
      <c r="L472" s="990"/>
      <c r="M472" s="990"/>
      <c r="N472" s="990"/>
      <c r="O472" s="878"/>
      <c r="P472" s="878"/>
      <c r="Q472" s="878"/>
      <c r="R472" s="878"/>
      <c r="S472" s="878"/>
      <c r="T472" s="878"/>
      <c r="U472" s="878"/>
      <c r="V472" s="878"/>
      <c r="W472" s="878"/>
      <c r="X472" s="1015"/>
      <c r="Y472" s="878"/>
      <c r="Z472" s="975"/>
    </row>
    <row r="473" spans="1:26">
      <c r="A473" s="878"/>
      <c r="B473" s="878"/>
      <c r="C473" s="878"/>
      <c r="F473" s="878"/>
      <c r="H473" s="878"/>
      <c r="I473" s="878"/>
      <c r="J473" s="878"/>
      <c r="K473" s="990"/>
      <c r="L473" s="990"/>
      <c r="M473" s="990"/>
      <c r="N473" s="990"/>
      <c r="O473" s="878"/>
      <c r="P473" s="878"/>
      <c r="Q473" s="878"/>
      <c r="R473" s="878"/>
      <c r="S473" s="878"/>
      <c r="T473" s="878"/>
      <c r="U473" s="878"/>
      <c r="V473" s="878"/>
      <c r="W473" s="878"/>
      <c r="X473" s="1015"/>
      <c r="Y473" s="878"/>
      <c r="Z473" s="975"/>
    </row>
    <row r="474" spans="1:26">
      <c r="A474" s="878"/>
      <c r="B474" s="878"/>
      <c r="C474" s="878"/>
      <c r="F474" s="878"/>
      <c r="H474" s="878"/>
      <c r="I474" s="878"/>
      <c r="J474" s="878"/>
      <c r="K474" s="990"/>
      <c r="L474" s="990"/>
      <c r="M474" s="990"/>
      <c r="N474" s="990"/>
      <c r="O474" s="878"/>
      <c r="P474" s="878"/>
      <c r="Q474" s="878"/>
      <c r="R474" s="878"/>
      <c r="S474" s="878"/>
      <c r="T474" s="878"/>
      <c r="U474" s="878"/>
      <c r="V474" s="878"/>
      <c r="W474" s="878"/>
      <c r="X474" s="1015"/>
      <c r="Y474" s="878"/>
      <c r="Z474" s="975"/>
    </row>
    <row r="475" spans="1:26">
      <c r="A475" s="878"/>
      <c r="B475" s="878"/>
      <c r="C475" s="878"/>
      <c r="F475" s="878"/>
      <c r="H475" s="878"/>
      <c r="I475" s="878"/>
      <c r="J475" s="878"/>
      <c r="K475" s="990"/>
      <c r="L475" s="990"/>
      <c r="M475" s="990"/>
      <c r="N475" s="990"/>
      <c r="O475" s="878"/>
      <c r="P475" s="878"/>
      <c r="Q475" s="878"/>
      <c r="R475" s="878"/>
      <c r="S475" s="878"/>
      <c r="T475" s="878"/>
      <c r="U475" s="878"/>
      <c r="V475" s="878"/>
      <c r="W475" s="878"/>
      <c r="X475" s="1015"/>
      <c r="Y475" s="878"/>
      <c r="Z475" s="975"/>
    </row>
    <row r="476" spans="1:26">
      <c r="A476" s="878"/>
      <c r="B476" s="878"/>
      <c r="C476" s="878"/>
      <c r="F476" s="878"/>
      <c r="H476" s="878"/>
      <c r="I476" s="878"/>
      <c r="J476" s="878"/>
      <c r="K476" s="990"/>
      <c r="L476" s="990"/>
      <c r="M476" s="990"/>
      <c r="N476" s="990"/>
      <c r="O476" s="878"/>
      <c r="P476" s="878"/>
      <c r="Q476" s="878"/>
      <c r="R476" s="878"/>
      <c r="S476" s="878"/>
      <c r="T476" s="878"/>
      <c r="U476" s="878"/>
      <c r="V476" s="878"/>
      <c r="W476" s="878"/>
      <c r="X476" s="1015"/>
      <c r="Y476" s="878"/>
      <c r="Z476" s="975"/>
    </row>
    <row r="477" spans="1:26">
      <c r="A477" s="878"/>
      <c r="B477" s="878"/>
      <c r="C477" s="878"/>
      <c r="F477" s="878"/>
      <c r="H477" s="878"/>
      <c r="I477" s="878"/>
      <c r="J477" s="878"/>
      <c r="K477" s="990"/>
      <c r="L477" s="990"/>
      <c r="M477" s="990"/>
      <c r="N477" s="990"/>
      <c r="O477" s="878"/>
      <c r="P477" s="878"/>
      <c r="Q477" s="878"/>
      <c r="R477" s="878"/>
      <c r="S477" s="878"/>
      <c r="T477" s="878"/>
      <c r="U477" s="878"/>
      <c r="V477" s="878"/>
      <c r="W477" s="878"/>
      <c r="X477" s="1015"/>
      <c r="Y477" s="878"/>
      <c r="Z477" s="975"/>
    </row>
    <row r="478" spans="1:26">
      <c r="A478" s="878"/>
      <c r="B478" s="878"/>
      <c r="C478" s="878"/>
      <c r="F478" s="878"/>
      <c r="H478" s="878"/>
      <c r="I478" s="878"/>
      <c r="J478" s="878"/>
      <c r="K478" s="990"/>
      <c r="L478" s="990"/>
      <c r="M478" s="990"/>
      <c r="N478" s="990"/>
      <c r="O478" s="878"/>
      <c r="P478" s="878"/>
      <c r="Q478" s="878"/>
      <c r="R478" s="878"/>
      <c r="S478" s="878"/>
      <c r="T478" s="878"/>
      <c r="U478" s="878"/>
      <c r="V478" s="878"/>
      <c r="W478" s="878"/>
      <c r="X478" s="1015"/>
      <c r="Y478" s="878"/>
      <c r="Z478" s="975"/>
    </row>
    <row r="479" spans="1:26">
      <c r="A479" s="878"/>
      <c r="B479" s="878"/>
      <c r="C479" s="878"/>
      <c r="F479" s="878"/>
      <c r="H479" s="878"/>
      <c r="I479" s="878"/>
      <c r="J479" s="878"/>
      <c r="K479" s="990"/>
      <c r="L479" s="990"/>
      <c r="M479" s="990"/>
      <c r="N479" s="990"/>
      <c r="O479" s="878"/>
      <c r="P479" s="878"/>
      <c r="Q479" s="878"/>
      <c r="R479" s="878"/>
      <c r="S479" s="878"/>
      <c r="T479" s="878"/>
      <c r="U479" s="878"/>
      <c r="V479" s="878"/>
      <c r="W479" s="878"/>
      <c r="X479" s="1015"/>
      <c r="Y479" s="878"/>
      <c r="Z479" s="975"/>
    </row>
    <row r="480" spans="1:26">
      <c r="A480" s="878"/>
      <c r="B480" s="878"/>
      <c r="C480" s="878"/>
      <c r="F480" s="878"/>
      <c r="H480" s="878"/>
      <c r="I480" s="878"/>
      <c r="J480" s="878"/>
      <c r="K480" s="990"/>
      <c r="L480" s="990"/>
      <c r="M480" s="990"/>
      <c r="N480" s="990"/>
      <c r="O480" s="878"/>
      <c r="P480" s="878"/>
      <c r="Q480" s="878"/>
      <c r="R480" s="878"/>
      <c r="S480" s="878"/>
      <c r="T480" s="878"/>
      <c r="U480" s="878"/>
      <c r="V480" s="878"/>
      <c r="W480" s="878"/>
      <c r="X480" s="1015"/>
      <c r="Y480" s="878"/>
      <c r="Z480" s="975"/>
    </row>
    <row r="481" spans="1:26">
      <c r="A481" s="878"/>
      <c r="B481" s="878"/>
      <c r="C481" s="878"/>
      <c r="F481" s="878"/>
      <c r="H481" s="878"/>
      <c r="I481" s="878"/>
      <c r="J481" s="878"/>
      <c r="K481" s="990"/>
      <c r="L481" s="990"/>
      <c r="M481" s="990"/>
      <c r="N481" s="990"/>
      <c r="O481" s="878"/>
      <c r="P481" s="878"/>
      <c r="Q481" s="878"/>
      <c r="R481" s="878"/>
      <c r="S481" s="878"/>
      <c r="T481" s="878"/>
      <c r="U481" s="878"/>
      <c r="V481" s="878"/>
      <c r="W481" s="878"/>
      <c r="X481" s="1015"/>
      <c r="Y481" s="878"/>
      <c r="Z481" s="975"/>
    </row>
    <row r="482" spans="1:26">
      <c r="A482" s="878"/>
      <c r="B482" s="878"/>
      <c r="C482" s="878"/>
      <c r="F482" s="878"/>
      <c r="H482" s="878"/>
      <c r="I482" s="878"/>
      <c r="J482" s="878"/>
      <c r="K482" s="990"/>
      <c r="L482" s="990"/>
      <c r="M482" s="990"/>
      <c r="N482" s="990"/>
      <c r="O482" s="878"/>
      <c r="P482" s="878"/>
      <c r="Q482" s="878"/>
      <c r="R482" s="878"/>
      <c r="S482" s="878"/>
      <c r="T482" s="878"/>
      <c r="U482" s="878"/>
      <c r="V482" s="878"/>
      <c r="W482" s="878"/>
      <c r="X482" s="1015"/>
      <c r="Y482" s="878"/>
      <c r="Z482" s="975"/>
    </row>
    <row r="483" spans="1:26">
      <c r="A483" s="878"/>
      <c r="B483" s="878"/>
      <c r="C483" s="878"/>
      <c r="F483" s="878"/>
      <c r="H483" s="878"/>
      <c r="I483" s="878"/>
      <c r="J483" s="878"/>
      <c r="K483" s="990"/>
      <c r="L483" s="990"/>
      <c r="M483" s="990"/>
      <c r="N483" s="990"/>
      <c r="O483" s="878"/>
      <c r="P483" s="878"/>
      <c r="Q483" s="878"/>
      <c r="R483" s="878"/>
      <c r="S483" s="878"/>
      <c r="T483" s="878"/>
      <c r="U483" s="878"/>
      <c r="V483" s="878"/>
      <c r="W483" s="878"/>
      <c r="X483" s="1015"/>
      <c r="Y483" s="878"/>
      <c r="Z483" s="975"/>
    </row>
    <row r="484" spans="1:26">
      <c r="A484" s="878"/>
      <c r="B484" s="878"/>
      <c r="C484" s="878"/>
      <c r="F484" s="878"/>
      <c r="H484" s="878"/>
      <c r="I484" s="878"/>
      <c r="J484" s="878"/>
      <c r="K484" s="990"/>
      <c r="L484" s="990"/>
      <c r="M484" s="990"/>
      <c r="N484" s="990"/>
      <c r="O484" s="878"/>
      <c r="P484" s="878"/>
      <c r="Q484" s="878"/>
      <c r="R484" s="878"/>
      <c r="S484" s="878"/>
      <c r="T484" s="878"/>
      <c r="U484" s="878"/>
      <c r="V484" s="878"/>
      <c r="W484" s="878"/>
      <c r="X484" s="1015"/>
      <c r="Y484" s="878"/>
      <c r="Z484" s="975"/>
    </row>
    <row r="485" spans="1:26">
      <c r="A485" s="878"/>
      <c r="B485" s="878"/>
      <c r="C485" s="878"/>
      <c r="F485" s="878"/>
      <c r="H485" s="878"/>
      <c r="I485" s="878"/>
      <c r="J485" s="878"/>
      <c r="K485" s="990"/>
      <c r="L485" s="990"/>
      <c r="M485" s="990"/>
      <c r="N485" s="990"/>
      <c r="O485" s="878"/>
      <c r="P485" s="878"/>
      <c r="Q485" s="878"/>
      <c r="R485" s="878"/>
      <c r="S485" s="878"/>
      <c r="T485" s="878"/>
      <c r="U485" s="878"/>
      <c r="V485" s="878"/>
      <c r="W485" s="878"/>
      <c r="X485" s="1015"/>
      <c r="Y485" s="878"/>
      <c r="Z485" s="975"/>
    </row>
    <row r="486" spans="1:26">
      <c r="A486" s="878"/>
      <c r="B486" s="878"/>
      <c r="C486" s="878"/>
      <c r="F486" s="878"/>
      <c r="H486" s="878"/>
      <c r="I486" s="878"/>
      <c r="J486" s="878"/>
      <c r="K486" s="990"/>
      <c r="L486" s="990"/>
      <c r="M486" s="990"/>
      <c r="N486" s="990"/>
      <c r="O486" s="878"/>
      <c r="P486" s="878"/>
      <c r="Q486" s="878"/>
      <c r="R486" s="878"/>
      <c r="S486" s="878"/>
      <c r="T486" s="878"/>
      <c r="U486" s="878"/>
      <c r="V486" s="878"/>
      <c r="W486" s="878"/>
      <c r="X486" s="1015"/>
      <c r="Y486" s="878"/>
      <c r="Z486" s="975"/>
    </row>
    <row r="487" spans="1:26">
      <c r="A487" s="878"/>
      <c r="B487" s="878"/>
      <c r="C487" s="878"/>
      <c r="F487" s="878"/>
      <c r="H487" s="878"/>
      <c r="I487" s="878"/>
      <c r="J487" s="878"/>
      <c r="K487" s="990"/>
      <c r="L487" s="990"/>
      <c r="M487" s="990"/>
      <c r="N487" s="990"/>
      <c r="O487" s="878"/>
      <c r="P487" s="878"/>
      <c r="Q487" s="878"/>
      <c r="R487" s="878"/>
      <c r="S487" s="878"/>
      <c r="T487" s="878"/>
      <c r="U487" s="878"/>
      <c r="V487" s="878"/>
      <c r="W487" s="878"/>
      <c r="X487" s="1015"/>
      <c r="Y487" s="878"/>
      <c r="Z487" s="975"/>
    </row>
    <row r="488" spans="1:26">
      <c r="A488" s="878"/>
      <c r="B488" s="878"/>
      <c r="C488" s="878"/>
      <c r="F488" s="878"/>
      <c r="H488" s="878"/>
      <c r="I488" s="878"/>
      <c r="J488" s="878"/>
      <c r="K488" s="990"/>
      <c r="L488" s="990"/>
      <c r="M488" s="990"/>
      <c r="N488" s="990"/>
      <c r="O488" s="878"/>
      <c r="P488" s="878"/>
      <c r="Q488" s="878"/>
      <c r="R488" s="878"/>
      <c r="S488" s="878"/>
      <c r="T488" s="878"/>
      <c r="U488" s="878"/>
      <c r="V488" s="878"/>
      <c r="W488" s="878"/>
      <c r="X488" s="1015"/>
      <c r="Y488" s="878"/>
      <c r="Z488" s="975"/>
    </row>
    <row r="489" spans="1:26">
      <c r="A489" s="878"/>
      <c r="B489" s="878"/>
      <c r="C489" s="878"/>
      <c r="F489" s="878"/>
      <c r="H489" s="878"/>
      <c r="I489" s="878"/>
      <c r="J489" s="878"/>
      <c r="K489" s="990"/>
      <c r="L489" s="990"/>
      <c r="M489" s="990"/>
      <c r="N489" s="990"/>
      <c r="O489" s="878"/>
      <c r="P489" s="878"/>
      <c r="Q489" s="878"/>
      <c r="R489" s="878"/>
      <c r="S489" s="878"/>
      <c r="T489" s="878"/>
      <c r="U489" s="878"/>
      <c r="V489" s="878"/>
      <c r="W489" s="878"/>
      <c r="X489" s="1015"/>
      <c r="Y489" s="878"/>
      <c r="Z489" s="975"/>
    </row>
    <row r="490" spans="1:26">
      <c r="A490" s="878"/>
      <c r="B490" s="878"/>
      <c r="C490" s="878"/>
      <c r="F490" s="878"/>
      <c r="H490" s="878"/>
      <c r="I490" s="878"/>
      <c r="J490" s="878"/>
      <c r="K490" s="990"/>
      <c r="L490" s="990"/>
      <c r="M490" s="990"/>
      <c r="N490" s="990"/>
      <c r="O490" s="878"/>
      <c r="P490" s="878"/>
      <c r="Q490" s="878"/>
      <c r="R490" s="878"/>
      <c r="S490" s="878"/>
      <c r="T490" s="878"/>
      <c r="U490" s="878"/>
      <c r="V490" s="878"/>
      <c r="W490" s="878"/>
      <c r="X490" s="1015"/>
      <c r="Y490" s="878"/>
      <c r="Z490" s="975"/>
    </row>
    <row r="491" spans="1:26">
      <c r="A491" s="878"/>
      <c r="B491" s="878"/>
      <c r="C491" s="878"/>
      <c r="F491" s="878"/>
      <c r="H491" s="878"/>
      <c r="I491" s="878"/>
      <c r="J491" s="878"/>
      <c r="K491" s="990"/>
      <c r="L491" s="990"/>
      <c r="M491" s="990"/>
      <c r="N491" s="990"/>
      <c r="O491" s="878"/>
      <c r="P491" s="878"/>
      <c r="Q491" s="878"/>
      <c r="R491" s="878"/>
      <c r="S491" s="878"/>
      <c r="T491" s="878"/>
      <c r="U491" s="878"/>
      <c r="V491" s="878"/>
      <c r="W491" s="878"/>
      <c r="X491" s="1015"/>
      <c r="Y491" s="878"/>
      <c r="Z491" s="975"/>
    </row>
    <row r="492" spans="1:26">
      <c r="A492" s="878"/>
      <c r="B492" s="878"/>
      <c r="C492" s="878"/>
      <c r="F492" s="878"/>
      <c r="H492" s="878"/>
      <c r="I492" s="878"/>
      <c r="J492" s="878"/>
      <c r="K492" s="990"/>
      <c r="L492" s="990"/>
      <c r="M492" s="990"/>
      <c r="N492" s="990"/>
      <c r="O492" s="878"/>
      <c r="P492" s="878"/>
      <c r="Q492" s="878"/>
      <c r="R492" s="878"/>
      <c r="S492" s="878"/>
      <c r="T492" s="878"/>
      <c r="U492" s="878"/>
      <c r="V492" s="878"/>
      <c r="W492" s="878"/>
      <c r="X492" s="1015"/>
      <c r="Y492" s="878"/>
      <c r="Z492" s="975"/>
    </row>
    <row r="493" spans="1:26">
      <c r="A493" s="878"/>
      <c r="B493" s="878"/>
      <c r="C493" s="878"/>
      <c r="F493" s="878"/>
      <c r="H493" s="878"/>
      <c r="I493" s="878"/>
      <c r="J493" s="878"/>
      <c r="K493" s="990"/>
      <c r="L493" s="990"/>
      <c r="M493" s="990"/>
      <c r="N493" s="990"/>
      <c r="O493" s="878"/>
      <c r="P493" s="878"/>
      <c r="Q493" s="878"/>
      <c r="R493" s="878"/>
      <c r="S493" s="878"/>
      <c r="T493" s="878"/>
      <c r="U493" s="878"/>
      <c r="V493" s="878"/>
      <c r="W493" s="878"/>
      <c r="X493" s="1015"/>
      <c r="Y493" s="878"/>
      <c r="Z493" s="975"/>
    </row>
    <row r="494" spans="1:26">
      <c r="A494" s="878"/>
      <c r="B494" s="878"/>
      <c r="C494" s="878"/>
      <c r="F494" s="878"/>
      <c r="H494" s="878"/>
      <c r="I494" s="878"/>
      <c r="J494" s="878"/>
      <c r="K494" s="990"/>
      <c r="L494" s="990"/>
      <c r="M494" s="990"/>
      <c r="N494" s="990"/>
      <c r="O494" s="878"/>
      <c r="P494" s="878"/>
      <c r="Q494" s="878"/>
      <c r="R494" s="878"/>
      <c r="S494" s="878"/>
      <c r="T494" s="878"/>
      <c r="U494" s="878"/>
      <c r="V494" s="878"/>
      <c r="W494" s="878"/>
      <c r="X494" s="1015"/>
      <c r="Y494" s="878"/>
      <c r="Z494" s="975"/>
    </row>
    <row r="495" spans="1:26">
      <c r="A495" s="878"/>
      <c r="B495" s="878"/>
      <c r="C495" s="878"/>
      <c r="F495" s="878"/>
      <c r="H495" s="878"/>
      <c r="I495" s="878"/>
      <c r="J495" s="878"/>
      <c r="K495" s="990"/>
      <c r="L495" s="990"/>
      <c r="M495" s="990"/>
      <c r="N495" s="990"/>
      <c r="O495" s="878"/>
      <c r="P495" s="878"/>
      <c r="Q495" s="878"/>
      <c r="R495" s="878"/>
      <c r="S495" s="878"/>
      <c r="T495" s="878"/>
      <c r="U495" s="878"/>
      <c r="V495" s="878"/>
      <c r="W495" s="878"/>
      <c r="X495" s="1015"/>
      <c r="Y495" s="878"/>
      <c r="Z495" s="975"/>
    </row>
    <row r="496" spans="1:26">
      <c r="A496" s="878"/>
      <c r="B496" s="878"/>
      <c r="C496" s="878"/>
      <c r="F496" s="878"/>
      <c r="H496" s="878"/>
      <c r="I496" s="878"/>
      <c r="J496" s="878"/>
      <c r="K496" s="990"/>
      <c r="L496" s="990"/>
      <c r="M496" s="990"/>
      <c r="N496" s="990"/>
      <c r="O496" s="878"/>
      <c r="P496" s="878"/>
      <c r="Q496" s="878"/>
      <c r="R496" s="878"/>
      <c r="S496" s="878"/>
      <c r="T496" s="878"/>
      <c r="U496" s="878"/>
      <c r="V496" s="878"/>
      <c r="W496" s="878"/>
      <c r="X496" s="1015"/>
      <c r="Y496" s="878"/>
      <c r="Z496" s="975"/>
    </row>
    <row r="497" spans="1:26">
      <c r="A497" s="878"/>
      <c r="B497" s="878"/>
      <c r="C497" s="878"/>
      <c r="F497" s="878"/>
      <c r="H497" s="878"/>
      <c r="I497" s="878"/>
      <c r="J497" s="878"/>
      <c r="K497" s="990"/>
      <c r="L497" s="990"/>
      <c r="M497" s="990"/>
      <c r="N497" s="990"/>
      <c r="O497" s="878"/>
      <c r="P497" s="878"/>
      <c r="Q497" s="878"/>
      <c r="R497" s="878"/>
      <c r="S497" s="878"/>
      <c r="T497" s="878"/>
      <c r="U497" s="878"/>
      <c r="V497" s="878"/>
      <c r="W497" s="878"/>
      <c r="X497" s="1015"/>
      <c r="Y497" s="878"/>
      <c r="Z497" s="975"/>
    </row>
    <row r="498" spans="1:26">
      <c r="A498" s="878"/>
      <c r="B498" s="878"/>
      <c r="C498" s="878"/>
      <c r="F498" s="878"/>
      <c r="H498" s="878"/>
      <c r="I498" s="878"/>
      <c r="J498" s="878"/>
      <c r="K498" s="990"/>
      <c r="L498" s="990"/>
      <c r="M498" s="990"/>
      <c r="N498" s="990"/>
      <c r="O498" s="878"/>
      <c r="P498" s="878"/>
      <c r="Q498" s="878"/>
      <c r="R498" s="878"/>
      <c r="S498" s="878"/>
      <c r="T498" s="878"/>
      <c r="U498" s="878"/>
      <c r="V498" s="878"/>
      <c r="W498" s="878"/>
      <c r="X498" s="1015"/>
      <c r="Y498" s="878"/>
      <c r="Z498" s="975"/>
    </row>
    <row r="499" spans="1:26">
      <c r="A499" s="878"/>
      <c r="B499" s="878"/>
      <c r="C499" s="878"/>
      <c r="F499" s="878"/>
      <c r="H499" s="878"/>
      <c r="I499" s="878"/>
      <c r="J499" s="878"/>
      <c r="K499" s="990"/>
      <c r="L499" s="990"/>
      <c r="M499" s="990"/>
      <c r="N499" s="990"/>
      <c r="O499" s="878"/>
      <c r="P499" s="878"/>
      <c r="Q499" s="878"/>
      <c r="R499" s="878"/>
      <c r="S499" s="878"/>
      <c r="T499" s="878"/>
      <c r="U499" s="878"/>
      <c r="V499" s="878"/>
      <c r="W499" s="878"/>
      <c r="X499" s="1015"/>
      <c r="Y499" s="878"/>
      <c r="Z499" s="975"/>
    </row>
    <row r="500" spans="1:26">
      <c r="A500" s="878"/>
      <c r="B500" s="878"/>
      <c r="C500" s="878"/>
      <c r="F500" s="878"/>
      <c r="H500" s="878"/>
      <c r="I500" s="878"/>
      <c r="J500" s="878"/>
      <c r="K500" s="990"/>
      <c r="L500" s="990"/>
      <c r="M500" s="990"/>
      <c r="N500" s="990"/>
      <c r="O500" s="878"/>
      <c r="P500" s="878"/>
      <c r="Q500" s="878"/>
      <c r="R500" s="878"/>
      <c r="S500" s="878"/>
      <c r="T500" s="878"/>
      <c r="U500" s="878"/>
      <c r="V500" s="878"/>
      <c r="W500" s="878"/>
      <c r="X500" s="1015"/>
      <c r="Y500" s="878"/>
      <c r="Z500" s="975"/>
    </row>
    <row r="501" spans="1:26">
      <c r="A501" s="878"/>
      <c r="B501" s="878"/>
      <c r="C501" s="878"/>
      <c r="F501" s="878"/>
      <c r="H501" s="878"/>
      <c r="I501" s="878"/>
      <c r="J501" s="878"/>
      <c r="K501" s="990"/>
      <c r="L501" s="990"/>
      <c r="M501" s="990"/>
      <c r="N501" s="990"/>
      <c r="O501" s="878"/>
      <c r="P501" s="878"/>
      <c r="Q501" s="878"/>
      <c r="R501" s="878"/>
      <c r="S501" s="878"/>
      <c r="T501" s="878"/>
      <c r="U501" s="878"/>
      <c r="V501" s="878"/>
      <c r="W501" s="878"/>
      <c r="X501" s="1015"/>
      <c r="Y501" s="878"/>
      <c r="Z501" s="975"/>
    </row>
    <row r="502" spans="1:26">
      <c r="A502" s="878"/>
      <c r="B502" s="878"/>
      <c r="C502" s="878"/>
      <c r="F502" s="878"/>
      <c r="H502" s="878"/>
      <c r="I502" s="878"/>
      <c r="J502" s="878"/>
      <c r="K502" s="990"/>
      <c r="L502" s="990"/>
      <c r="M502" s="990"/>
      <c r="N502" s="990"/>
      <c r="O502" s="878"/>
      <c r="P502" s="878"/>
      <c r="Q502" s="878"/>
      <c r="R502" s="878"/>
      <c r="S502" s="878"/>
      <c r="T502" s="878"/>
      <c r="U502" s="878"/>
      <c r="V502" s="878"/>
      <c r="W502" s="878"/>
      <c r="X502" s="1015"/>
      <c r="Y502" s="878"/>
      <c r="Z502" s="975"/>
    </row>
    <row r="503" spans="1:26">
      <c r="A503" s="878"/>
      <c r="B503" s="878"/>
      <c r="C503" s="878"/>
      <c r="F503" s="878"/>
      <c r="H503" s="878"/>
      <c r="I503" s="878"/>
      <c r="J503" s="878"/>
      <c r="K503" s="990"/>
      <c r="L503" s="990"/>
      <c r="M503" s="990"/>
      <c r="N503" s="990"/>
      <c r="O503" s="878"/>
      <c r="P503" s="878"/>
      <c r="Q503" s="878"/>
      <c r="R503" s="878"/>
      <c r="S503" s="878"/>
      <c r="T503" s="878"/>
      <c r="U503" s="878"/>
      <c r="V503" s="878"/>
      <c r="W503" s="878"/>
      <c r="X503" s="1015"/>
      <c r="Y503" s="878"/>
      <c r="Z503" s="975"/>
    </row>
    <row r="504" spans="1:26">
      <c r="A504" s="878"/>
      <c r="B504" s="878"/>
      <c r="C504" s="878"/>
      <c r="F504" s="878"/>
      <c r="H504" s="878"/>
      <c r="I504" s="878"/>
      <c r="J504" s="878"/>
      <c r="K504" s="990"/>
      <c r="L504" s="990"/>
      <c r="M504" s="990"/>
      <c r="N504" s="990"/>
      <c r="O504" s="878"/>
      <c r="P504" s="878"/>
      <c r="Q504" s="878"/>
      <c r="R504" s="878"/>
      <c r="S504" s="878"/>
      <c r="T504" s="878"/>
      <c r="U504" s="878"/>
      <c r="V504" s="878"/>
      <c r="W504" s="878"/>
      <c r="X504" s="1015"/>
      <c r="Y504" s="878"/>
      <c r="Z504" s="975"/>
    </row>
    <row r="505" spans="1:26">
      <c r="A505" s="878"/>
      <c r="B505" s="878"/>
      <c r="C505" s="878"/>
      <c r="F505" s="878"/>
      <c r="H505" s="878"/>
      <c r="I505" s="878"/>
      <c r="J505" s="878"/>
      <c r="K505" s="990"/>
      <c r="L505" s="990"/>
      <c r="M505" s="990"/>
      <c r="N505" s="990"/>
      <c r="O505" s="878"/>
      <c r="P505" s="878"/>
      <c r="Q505" s="878"/>
      <c r="R505" s="878"/>
      <c r="S505" s="878"/>
      <c r="T505" s="878"/>
      <c r="U505" s="878"/>
      <c r="V505" s="878"/>
      <c r="W505" s="878"/>
      <c r="X505" s="1015"/>
      <c r="Y505" s="878"/>
      <c r="Z505" s="975"/>
    </row>
    <row r="506" spans="1:26">
      <c r="A506" s="878"/>
      <c r="B506" s="878"/>
      <c r="C506" s="878"/>
      <c r="F506" s="878"/>
      <c r="H506" s="878"/>
      <c r="I506" s="878"/>
      <c r="J506" s="878"/>
      <c r="K506" s="990"/>
      <c r="L506" s="990"/>
      <c r="M506" s="990"/>
      <c r="N506" s="990"/>
      <c r="O506" s="878"/>
      <c r="P506" s="878"/>
      <c r="Q506" s="878"/>
      <c r="R506" s="878"/>
      <c r="S506" s="878"/>
      <c r="T506" s="878"/>
      <c r="U506" s="878"/>
      <c r="V506" s="878"/>
      <c r="W506" s="878"/>
      <c r="X506" s="1015"/>
      <c r="Y506" s="878"/>
      <c r="Z506" s="975"/>
    </row>
    <row r="507" spans="1:26">
      <c r="A507" s="878"/>
      <c r="B507" s="878"/>
      <c r="C507" s="878"/>
      <c r="F507" s="878"/>
      <c r="H507" s="878"/>
      <c r="I507" s="878"/>
      <c r="J507" s="878"/>
      <c r="K507" s="990"/>
      <c r="L507" s="990"/>
      <c r="M507" s="990"/>
      <c r="N507" s="990"/>
      <c r="O507" s="878"/>
      <c r="P507" s="878"/>
      <c r="Q507" s="878"/>
      <c r="R507" s="878"/>
      <c r="S507" s="878"/>
      <c r="T507" s="878"/>
      <c r="U507" s="878"/>
      <c r="V507" s="878"/>
      <c r="W507" s="878"/>
      <c r="X507" s="1015"/>
      <c r="Y507" s="878"/>
      <c r="Z507" s="975"/>
    </row>
    <row r="508" spans="1:26">
      <c r="A508" s="878"/>
      <c r="B508" s="878"/>
      <c r="C508" s="878"/>
      <c r="F508" s="878"/>
      <c r="H508" s="878"/>
      <c r="I508" s="878"/>
      <c r="J508" s="878"/>
      <c r="K508" s="990"/>
      <c r="L508" s="990"/>
      <c r="M508" s="990"/>
      <c r="N508" s="990"/>
      <c r="O508" s="878"/>
      <c r="P508" s="878"/>
      <c r="Q508" s="878"/>
      <c r="R508" s="878"/>
      <c r="S508" s="878"/>
      <c r="T508" s="878"/>
      <c r="U508" s="878"/>
      <c r="V508" s="878"/>
      <c r="W508" s="878"/>
      <c r="X508" s="1015"/>
      <c r="Y508" s="878"/>
      <c r="Z508" s="975"/>
    </row>
    <row r="509" spans="1:26">
      <c r="A509" s="878"/>
      <c r="B509" s="878"/>
      <c r="C509" s="878"/>
      <c r="F509" s="878"/>
      <c r="H509" s="878"/>
      <c r="I509" s="878"/>
      <c r="J509" s="878"/>
      <c r="K509" s="990"/>
      <c r="L509" s="990"/>
      <c r="M509" s="990"/>
      <c r="N509" s="990"/>
      <c r="O509" s="878"/>
      <c r="P509" s="878"/>
      <c r="Q509" s="878"/>
      <c r="R509" s="878"/>
      <c r="S509" s="878"/>
      <c r="T509" s="878"/>
      <c r="U509" s="878"/>
      <c r="V509" s="878"/>
      <c r="W509" s="878"/>
      <c r="X509" s="1015"/>
      <c r="Y509" s="878"/>
      <c r="Z509" s="975"/>
    </row>
    <row r="510" spans="1:26">
      <c r="A510" s="878"/>
      <c r="B510" s="878"/>
      <c r="C510" s="878"/>
      <c r="F510" s="878"/>
      <c r="H510" s="878"/>
      <c r="I510" s="878"/>
      <c r="J510" s="878"/>
      <c r="K510" s="990"/>
      <c r="L510" s="990"/>
      <c r="M510" s="990"/>
      <c r="N510" s="990"/>
      <c r="O510" s="878"/>
      <c r="P510" s="878"/>
      <c r="Q510" s="878"/>
      <c r="R510" s="878"/>
      <c r="S510" s="878"/>
      <c r="T510" s="878"/>
      <c r="U510" s="878"/>
      <c r="V510" s="878"/>
      <c r="W510" s="878"/>
      <c r="X510" s="1015"/>
      <c r="Y510" s="878"/>
      <c r="Z510" s="975"/>
    </row>
    <row r="511" spans="1:26">
      <c r="A511" s="878"/>
      <c r="B511" s="878"/>
      <c r="C511" s="878"/>
      <c r="F511" s="878"/>
      <c r="H511" s="878"/>
      <c r="I511" s="878"/>
      <c r="J511" s="878"/>
      <c r="K511" s="990"/>
      <c r="L511" s="990"/>
      <c r="M511" s="990"/>
      <c r="N511" s="990"/>
      <c r="O511" s="878"/>
      <c r="P511" s="878"/>
      <c r="Q511" s="878"/>
      <c r="R511" s="878"/>
      <c r="S511" s="878"/>
      <c r="T511" s="878"/>
      <c r="U511" s="878"/>
      <c r="V511" s="878"/>
      <c r="W511" s="878"/>
      <c r="X511" s="1015"/>
      <c r="Y511" s="878"/>
      <c r="Z511" s="975"/>
    </row>
    <row r="512" spans="1:26">
      <c r="A512" s="878"/>
      <c r="B512" s="878"/>
      <c r="C512" s="878"/>
      <c r="F512" s="878"/>
      <c r="H512" s="878"/>
      <c r="I512" s="878"/>
      <c r="J512" s="878"/>
      <c r="K512" s="990"/>
      <c r="L512" s="990"/>
      <c r="M512" s="990"/>
      <c r="N512" s="990"/>
      <c r="O512" s="878"/>
      <c r="P512" s="878"/>
      <c r="Q512" s="878"/>
      <c r="R512" s="878"/>
      <c r="S512" s="878"/>
      <c r="T512" s="878"/>
      <c r="U512" s="878"/>
      <c r="V512" s="878"/>
      <c r="W512" s="878"/>
      <c r="X512" s="1015"/>
      <c r="Y512" s="878"/>
      <c r="Z512" s="975"/>
    </row>
    <row r="513" spans="1:26">
      <c r="A513" s="878"/>
      <c r="B513" s="878"/>
      <c r="C513" s="878"/>
      <c r="F513" s="878"/>
      <c r="H513" s="878"/>
      <c r="I513" s="878"/>
      <c r="J513" s="878"/>
      <c r="K513" s="990"/>
      <c r="L513" s="990"/>
      <c r="M513" s="990"/>
      <c r="N513" s="990"/>
      <c r="O513" s="878"/>
      <c r="P513" s="878"/>
      <c r="Q513" s="878"/>
      <c r="R513" s="878"/>
      <c r="S513" s="878"/>
      <c r="T513" s="878"/>
      <c r="U513" s="878"/>
      <c r="V513" s="878"/>
      <c r="W513" s="878"/>
      <c r="X513" s="1015"/>
      <c r="Y513" s="878"/>
      <c r="Z513" s="975"/>
    </row>
    <row r="514" spans="1:26">
      <c r="A514" s="878"/>
      <c r="B514" s="878"/>
      <c r="C514" s="878"/>
      <c r="F514" s="878"/>
      <c r="H514" s="878"/>
      <c r="I514" s="878"/>
      <c r="J514" s="878"/>
      <c r="K514" s="990"/>
      <c r="L514" s="990"/>
      <c r="M514" s="990"/>
      <c r="N514" s="990"/>
      <c r="O514" s="878"/>
      <c r="P514" s="878"/>
      <c r="Q514" s="878"/>
      <c r="R514" s="878"/>
      <c r="S514" s="878"/>
      <c r="T514" s="878"/>
      <c r="U514" s="878"/>
      <c r="V514" s="878"/>
      <c r="W514" s="878"/>
      <c r="X514" s="1015"/>
      <c r="Y514" s="878"/>
      <c r="Z514" s="975"/>
    </row>
    <row r="515" spans="1:26">
      <c r="A515" s="878"/>
      <c r="B515" s="878"/>
      <c r="C515" s="878"/>
      <c r="F515" s="878"/>
      <c r="H515" s="878"/>
      <c r="I515" s="878"/>
      <c r="J515" s="878"/>
      <c r="K515" s="990"/>
      <c r="L515" s="990"/>
      <c r="M515" s="990"/>
      <c r="N515" s="990"/>
      <c r="O515" s="878"/>
      <c r="P515" s="878"/>
      <c r="Q515" s="878"/>
      <c r="R515" s="878"/>
      <c r="S515" s="878"/>
      <c r="T515" s="878"/>
      <c r="U515" s="878"/>
      <c r="V515" s="878"/>
      <c r="W515" s="878"/>
      <c r="X515" s="1015"/>
      <c r="Y515" s="878"/>
      <c r="Z515" s="975"/>
    </row>
    <row r="516" spans="1:26">
      <c r="A516" s="878"/>
      <c r="B516" s="878"/>
      <c r="C516" s="878"/>
      <c r="F516" s="878"/>
      <c r="H516" s="878"/>
      <c r="I516" s="878"/>
      <c r="J516" s="878"/>
      <c r="K516" s="990"/>
      <c r="L516" s="990"/>
      <c r="M516" s="990"/>
      <c r="N516" s="990"/>
      <c r="O516" s="878"/>
      <c r="P516" s="878"/>
      <c r="Q516" s="878"/>
      <c r="R516" s="878"/>
      <c r="S516" s="878"/>
      <c r="T516" s="878"/>
      <c r="U516" s="878"/>
      <c r="V516" s="878"/>
      <c r="W516" s="878"/>
      <c r="X516" s="1015"/>
      <c r="Y516" s="878"/>
      <c r="Z516" s="975"/>
    </row>
    <row r="517" spans="1:26">
      <c r="A517" s="878"/>
      <c r="B517" s="878"/>
      <c r="C517" s="878"/>
      <c r="F517" s="878"/>
      <c r="H517" s="878"/>
      <c r="I517" s="878"/>
      <c r="J517" s="878"/>
      <c r="K517" s="990"/>
      <c r="L517" s="990"/>
      <c r="M517" s="990"/>
      <c r="N517" s="990"/>
      <c r="O517" s="878"/>
      <c r="P517" s="878"/>
      <c r="Q517" s="878"/>
      <c r="R517" s="878"/>
      <c r="S517" s="878"/>
      <c r="T517" s="878"/>
      <c r="U517" s="878"/>
      <c r="V517" s="878"/>
      <c r="W517" s="878"/>
      <c r="X517" s="1015"/>
      <c r="Y517" s="878"/>
      <c r="Z517" s="975"/>
    </row>
    <row r="518" spans="1:26">
      <c r="A518" s="878"/>
      <c r="B518" s="878"/>
      <c r="C518" s="878"/>
      <c r="F518" s="878"/>
      <c r="H518" s="878"/>
      <c r="I518" s="878"/>
      <c r="J518" s="878"/>
      <c r="K518" s="990"/>
      <c r="L518" s="990"/>
      <c r="M518" s="990"/>
      <c r="N518" s="990"/>
      <c r="O518" s="878"/>
      <c r="P518" s="878"/>
      <c r="Q518" s="878"/>
      <c r="R518" s="878"/>
      <c r="S518" s="878"/>
      <c r="T518" s="878"/>
      <c r="U518" s="878"/>
      <c r="V518" s="878"/>
      <c r="W518" s="878"/>
      <c r="X518" s="1015"/>
      <c r="Y518" s="878"/>
      <c r="Z518" s="975"/>
    </row>
    <row r="519" spans="1:26">
      <c r="A519" s="878"/>
      <c r="B519" s="878"/>
      <c r="C519" s="878"/>
      <c r="F519" s="878"/>
      <c r="H519" s="878"/>
      <c r="I519" s="878"/>
      <c r="J519" s="878"/>
      <c r="K519" s="990"/>
      <c r="L519" s="990"/>
      <c r="M519" s="990"/>
      <c r="N519" s="990"/>
      <c r="O519" s="878"/>
      <c r="P519" s="878"/>
      <c r="Q519" s="878"/>
      <c r="R519" s="878"/>
      <c r="S519" s="878"/>
      <c r="T519" s="878"/>
      <c r="U519" s="878"/>
      <c r="V519" s="878"/>
      <c r="W519" s="878"/>
      <c r="X519" s="1015"/>
      <c r="Y519" s="878"/>
      <c r="Z519" s="975"/>
    </row>
    <row r="520" spans="1:26">
      <c r="A520" s="878"/>
      <c r="B520" s="878"/>
      <c r="C520" s="878"/>
      <c r="F520" s="878"/>
      <c r="H520" s="878"/>
      <c r="I520" s="878"/>
      <c r="J520" s="878"/>
      <c r="K520" s="990"/>
      <c r="L520" s="990"/>
      <c r="M520" s="990"/>
      <c r="N520" s="990"/>
      <c r="O520" s="878"/>
      <c r="P520" s="878"/>
      <c r="Q520" s="878"/>
      <c r="R520" s="878"/>
      <c r="S520" s="878"/>
      <c r="T520" s="878"/>
      <c r="U520" s="878"/>
      <c r="V520" s="878"/>
      <c r="W520" s="878"/>
      <c r="X520" s="1015"/>
      <c r="Y520" s="878"/>
      <c r="Z520" s="975"/>
    </row>
    <row r="521" spans="1:26">
      <c r="A521" s="878"/>
      <c r="B521" s="878"/>
      <c r="C521" s="878"/>
      <c r="F521" s="878"/>
      <c r="H521" s="878"/>
      <c r="I521" s="878"/>
      <c r="J521" s="878"/>
      <c r="K521" s="990"/>
      <c r="L521" s="990"/>
      <c r="M521" s="990"/>
      <c r="N521" s="990"/>
      <c r="O521" s="878"/>
      <c r="P521" s="878"/>
      <c r="Q521" s="878"/>
      <c r="R521" s="878"/>
      <c r="S521" s="878"/>
      <c r="T521" s="878"/>
      <c r="U521" s="878"/>
      <c r="V521" s="878"/>
      <c r="W521" s="878"/>
      <c r="X521" s="1015"/>
      <c r="Y521" s="878"/>
      <c r="Z521" s="975"/>
    </row>
    <row r="522" spans="1:26">
      <c r="A522" s="878"/>
      <c r="B522" s="878"/>
      <c r="C522" s="878"/>
      <c r="F522" s="878"/>
      <c r="H522" s="878"/>
      <c r="I522" s="878"/>
      <c r="J522" s="878"/>
      <c r="K522" s="990"/>
      <c r="L522" s="990"/>
      <c r="M522" s="990"/>
      <c r="N522" s="990"/>
      <c r="O522" s="878"/>
      <c r="P522" s="878"/>
      <c r="Q522" s="878"/>
      <c r="R522" s="878"/>
      <c r="S522" s="878"/>
      <c r="T522" s="878"/>
      <c r="U522" s="878"/>
      <c r="V522" s="878"/>
      <c r="W522" s="878"/>
      <c r="X522" s="1015"/>
      <c r="Y522" s="878"/>
      <c r="Z522" s="975"/>
    </row>
    <row r="523" spans="1:26">
      <c r="A523" s="878"/>
      <c r="B523" s="878"/>
      <c r="C523" s="878"/>
      <c r="F523" s="878"/>
      <c r="H523" s="878"/>
      <c r="I523" s="878"/>
      <c r="J523" s="878"/>
      <c r="K523" s="990"/>
      <c r="L523" s="990"/>
      <c r="M523" s="990"/>
      <c r="N523" s="990"/>
      <c r="O523" s="878"/>
      <c r="P523" s="878"/>
      <c r="Q523" s="878"/>
      <c r="R523" s="878"/>
      <c r="S523" s="878"/>
      <c r="T523" s="878"/>
      <c r="U523" s="878"/>
      <c r="V523" s="878"/>
      <c r="W523" s="878"/>
      <c r="X523" s="1015"/>
      <c r="Y523" s="878"/>
      <c r="Z523" s="975"/>
    </row>
    <row r="524" spans="1:26">
      <c r="A524" s="878"/>
      <c r="B524" s="878"/>
      <c r="C524" s="878"/>
      <c r="F524" s="878"/>
      <c r="H524" s="878"/>
      <c r="I524" s="878"/>
      <c r="J524" s="878"/>
      <c r="K524" s="990"/>
      <c r="L524" s="990"/>
      <c r="M524" s="990"/>
      <c r="N524" s="990"/>
      <c r="O524" s="878"/>
      <c r="P524" s="878"/>
      <c r="Q524" s="878"/>
      <c r="R524" s="878"/>
      <c r="S524" s="878"/>
      <c r="T524" s="878"/>
      <c r="U524" s="878"/>
      <c r="V524" s="878"/>
      <c r="W524" s="878"/>
      <c r="X524" s="1015"/>
      <c r="Y524" s="878"/>
      <c r="Z524" s="975"/>
    </row>
    <row r="525" spans="1:26">
      <c r="A525" s="878"/>
      <c r="B525" s="878"/>
      <c r="C525" s="878"/>
      <c r="F525" s="878"/>
      <c r="H525" s="878"/>
      <c r="I525" s="878"/>
      <c r="J525" s="878"/>
      <c r="K525" s="990"/>
      <c r="L525" s="990"/>
      <c r="M525" s="990"/>
      <c r="N525" s="990"/>
      <c r="O525" s="878"/>
      <c r="P525" s="878"/>
      <c r="Q525" s="878"/>
      <c r="R525" s="878"/>
      <c r="S525" s="878"/>
      <c r="T525" s="878"/>
      <c r="U525" s="878"/>
      <c r="V525" s="878"/>
      <c r="W525" s="878"/>
      <c r="X525" s="1015"/>
      <c r="Y525" s="878"/>
      <c r="Z525" s="975"/>
    </row>
    <row r="526" spans="1:26">
      <c r="A526" s="878"/>
      <c r="B526" s="878"/>
      <c r="C526" s="878"/>
      <c r="F526" s="878"/>
      <c r="H526" s="878"/>
      <c r="I526" s="878"/>
      <c r="J526" s="878"/>
      <c r="K526" s="990"/>
      <c r="L526" s="990"/>
      <c r="M526" s="990"/>
      <c r="N526" s="990"/>
      <c r="O526" s="878"/>
      <c r="P526" s="878"/>
      <c r="Q526" s="878"/>
      <c r="R526" s="878"/>
      <c r="S526" s="878"/>
      <c r="T526" s="878"/>
      <c r="U526" s="878"/>
      <c r="V526" s="878"/>
      <c r="W526" s="878"/>
      <c r="X526" s="1015"/>
      <c r="Y526" s="878"/>
      <c r="Z526" s="975"/>
    </row>
    <row r="527" spans="1:26">
      <c r="A527" s="878"/>
      <c r="B527" s="878"/>
      <c r="C527" s="878"/>
      <c r="F527" s="878"/>
      <c r="H527" s="878"/>
      <c r="I527" s="878"/>
      <c r="J527" s="878"/>
      <c r="K527" s="990"/>
      <c r="L527" s="990"/>
      <c r="M527" s="990"/>
      <c r="N527" s="990"/>
      <c r="O527" s="878"/>
      <c r="P527" s="878"/>
      <c r="Q527" s="878"/>
      <c r="R527" s="878"/>
      <c r="S527" s="878"/>
      <c r="T527" s="878"/>
      <c r="U527" s="878"/>
      <c r="V527" s="878"/>
      <c r="W527" s="878"/>
      <c r="X527" s="1015"/>
      <c r="Y527" s="878"/>
      <c r="Z527" s="975"/>
    </row>
    <row r="528" spans="1:26">
      <c r="A528" s="878"/>
      <c r="B528" s="878"/>
      <c r="C528" s="878"/>
      <c r="F528" s="878"/>
      <c r="H528" s="878"/>
      <c r="I528" s="878"/>
      <c r="J528" s="878"/>
      <c r="K528" s="990"/>
      <c r="L528" s="990"/>
      <c r="M528" s="990"/>
      <c r="N528" s="990"/>
      <c r="O528" s="878"/>
      <c r="P528" s="878"/>
      <c r="Q528" s="878"/>
      <c r="R528" s="878"/>
      <c r="S528" s="878"/>
      <c r="T528" s="878"/>
      <c r="U528" s="878"/>
      <c r="V528" s="878"/>
      <c r="W528" s="878"/>
      <c r="X528" s="1015"/>
      <c r="Y528" s="878"/>
      <c r="Z528" s="975"/>
    </row>
    <row r="529" spans="1:26">
      <c r="A529" s="878"/>
      <c r="B529" s="878"/>
      <c r="C529" s="878"/>
      <c r="F529" s="878"/>
      <c r="H529" s="878"/>
      <c r="I529" s="878"/>
      <c r="J529" s="878"/>
      <c r="K529" s="990"/>
      <c r="L529" s="990"/>
      <c r="M529" s="990"/>
      <c r="N529" s="990"/>
      <c r="O529" s="878"/>
      <c r="P529" s="878"/>
      <c r="Q529" s="878"/>
      <c r="R529" s="878"/>
      <c r="S529" s="878"/>
      <c r="T529" s="878"/>
      <c r="U529" s="878"/>
      <c r="V529" s="878"/>
      <c r="W529" s="878"/>
      <c r="X529" s="1015"/>
      <c r="Y529" s="878"/>
      <c r="Z529" s="975"/>
    </row>
    <row r="530" spans="1:26">
      <c r="A530" s="878"/>
      <c r="B530" s="878"/>
      <c r="C530" s="878"/>
      <c r="F530" s="878"/>
      <c r="H530" s="878"/>
      <c r="I530" s="878"/>
      <c r="J530" s="878"/>
      <c r="K530" s="990"/>
      <c r="L530" s="990"/>
      <c r="M530" s="990"/>
      <c r="N530" s="990"/>
      <c r="O530" s="878"/>
      <c r="P530" s="878"/>
      <c r="Q530" s="878"/>
      <c r="R530" s="878"/>
      <c r="S530" s="878"/>
      <c r="T530" s="878"/>
      <c r="U530" s="878"/>
      <c r="V530" s="878"/>
      <c r="W530" s="878"/>
      <c r="X530" s="1015"/>
      <c r="Y530" s="878"/>
      <c r="Z530" s="975"/>
    </row>
    <row r="531" spans="1:26">
      <c r="A531" s="878"/>
      <c r="B531" s="878"/>
      <c r="C531" s="878"/>
      <c r="F531" s="878"/>
      <c r="H531" s="878"/>
      <c r="I531" s="878"/>
      <c r="J531" s="878"/>
      <c r="K531" s="990"/>
      <c r="L531" s="990"/>
      <c r="M531" s="990"/>
      <c r="N531" s="990"/>
      <c r="O531" s="878"/>
      <c r="P531" s="878"/>
      <c r="Q531" s="878"/>
      <c r="R531" s="878"/>
      <c r="S531" s="878"/>
      <c r="T531" s="878"/>
      <c r="U531" s="878"/>
      <c r="V531" s="878"/>
      <c r="W531" s="878"/>
      <c r="X531" s="1015"/>
      <c r="Y531" s="878"/>
      <c r="Z531" s="975"/>
    </row>
    <row r="532" spans="1:26">
      <c r="A532" s="878"/>
      <c r="B532" s="878"/>
      <c r="C532" s="878"/>
      <c r="F532" s="878"/>
      <c r="H532" s="878"/>
      <c r="I532" s="878"/>
      <c r="J532" s="878"/>
      <c r="K532" s="990"/>
      <c r="L532" s="990"/>
      <c r="M532" s="990"/>
      <c r="N532" s="990"/>
      <c r="O532" s="878"/>
      <c r="P532" s="878"/>
      <c r="Q532" s="878"/>
      <c r="R532" s="878"/>
      <c r="S532" s="878"/>
      <c r="T532" s="878"/>
      <c r="U532" s="878"/>
      <c r="V532" s="878"/>
      <c r="W532" s="878"/>
      <c r="X532" s="1015"/>
      <c r="Y532" s="878"/>
      <c r="Z532" s="975"/>
    </row>
    <row r="533" spans="1:26">
      <c r="A533" s="878"/>
      <c r="B533" s="878"/>
      <c r="C533" s="878"/>
      <c r="F533" s="878"/>
      <c r="H533" s="878"/>
      <c r="I533" s="878"/>
      <c r="J533" s="878"/>
      <c r="K533" s="990"/>
      <c r="L533" s="990"/>
      <c r="M533" s="990"/>
      <c r="N533" s="990"/>
      <c r="O533" s="878"/>
      <c r="P533" s="878"/>
      <c r="Q533" s="878"/>
      <c r="R533" s="878"/>
      <c r="S533" s="878"/>
      <c r="T533" s="878"/>
      <c r="U533" s="878"/>
      <c r="V533" s="878"/>
      <c r="W533" s="878"/>
      <c r="X533" s="1015"/>
      <c r="Y533" s="878"/>
      <c r="Z533" s="975"/>
    </row>
    <row r="534" spans="1:26">
      <c r="A534" s="878"/>
      <c r="B534" s="878"/>
      <c r="C534" s="878"/>
      <c r="F534" s="878"/>
      <c r="H534" s="878"/>
      <c r="I534" s="878"/>
      <c r="J534" s="878"/>
      <c r="K534" s="990"/>
      <c r="L534" s="990"/>
      <c r="M534" s="990"/>
      <c r="N534" s="990"/>
      <c r="O534" s="878"/>
      <c r="P534" s="878"/>
      <c r="Q534" s="878"/>
      <c r="R534" s="878"/>
      <c r="S534" s="878"/>
      <c r="T534" s="878"/>
      <c r="U534" s="878"/>
      <c r="V534" s="878"/>
      <c r="W534" s="878"/>
      <c r="X534" s="1015"/>
      <c r="Y534" s="878"/>
      <c r="Z534" s="975"/>
    </row>
    <row r="535" spans="1:26">
      <c r="A535" s="878"/>
      <c r="B535" s="878"/>
      <c r="C535" s="878"/>
      <c r="F535" s="878"/>
      <c r="H535" s="878"/>
      <c r="I535" s="878"/>
      <c r="J535" s="878"/>
      <c r="K535" s="990"/>
      <c r="L535" s="990"/>
      <c r="M535" s="990"/>
      <c r="N535" s="990"/>
      <c r="O535" s="878"/>
      <c r="P535" s="878"/>
      <c r="Q535" s="878"/>
      <c r="R535" s="878"/>
      <c r="S535" s="878"/>
      <c r="T535" s="878"/>
      <c r="U535" s="878"/>
      <c r="V535" s="878"/>
      <c r="W535" s="878"/>
      <c r="X535" s="1015"/>
      <c r="Y535" s="878"/>
      <c r="Z535" s="975"/>
    </row>
    <row r="536" spans="1:26">
      <c r="A536" s="878"/>
      <c r="B536" s="878"/>
      <c r="C536" s="878"/>
      <c r="F536" s="878"/>
      <c r="H536" s="878"/>
      <c r="I536" s="878"/>
      <c r="J536" s="878"/>
      <c r="K536" s="990"/>
      <c r="L536" s="990"/>
      <c r="M536" s="990"/>
      <c r="N536" s="990"/>
      <c r="O536" s="878"/>
      <c r="P536" s="878"/>
      <c r="Q536" s="878"/>
      <c r="R536" s="878"/>
      <c r="S536" s="878"/>
      <c r="T536" s="878"/>
      <c r="U536" s="878"/>
      <c r="V536" s="878"/>
      <c r="W536" s="878"/>
      <c r="X536" s="1015"/>
      <c r="Y536" s="878"/>
      <c r="Z536" s="975"/>
    </row>
    <row r="537" spans="1:26">
      <c r="A537" s="878"/>
      <c r="B537" s="878"/>
      <c r="C537" s="878"/>
      <c r="F537" s="878"/>
      <c r="H537" s="878"/>
      <c r="I537" s="878"/>
      <c r="J537" s="878"/>
      <c r="K537" s="990"/>
      <c r="L537" s="990"/>
      <c r="M537" s="990"/>
      <c r="N537" s="990"/>
      <c r="O537" s="878"/>
      <c r="P537" s="878"/>
      <c r="Q537" s="878"/>
      <c r="R537" s="878"/>
      <c r="S537" s="878"/>
      <c r="T537" s="878"/>
      <c r="U537" s="878"/>
      <c r="V537" s="878"/>
      <c r="W537" s="878"/>
      <c r="X537" s="1015"/>
      <c r="Y537" s="878"/>
      <c r="Z537" s="975"/>
    </row>
    <row r="538" spans="1:26">
      <c r="A538" s="878"/>
      <c r="B538" s="878"/>
      <c r="C538" s="878"/>
      <c r="F538" s="878"/>
      <c r="H538" s="878"/>
      <c r="I538" s="878"/>
      <c r="J538" s="878"/>
      <c r="K538" s="990"/>
      <c r="L538" s="990"/>
      <c r="M538" s="990"/>
      <c r="N538" s="990"/>
      <c r="O538" s="878"/>
      <c r="P538" s="878"/>
      <c r="Q538" s="878"/>
      <c r="R538" s="878"/>
      <c r="S538" s="878"/>
      <c r="T538" s="878"/>
      <c r="U538" s="878"/>
      <c r="V538" s="878"/>
      <c r="W538" s="878"/>
      <c r="X538" s="1015"/>
      <c r="Y538" s="878"/>
      <c r="Z538" s="975"/>
    </row>
    <row r="539" spans="1:26">
      <c r="A539" s="878"/>
      <c r="B539" s="878"/>
      <c r="C539" s="878"/>
      <c r="F539" s="878"/>
      <c r="H539" s="878"/>
      <c r="I539" s="878"/>
      <c r="J539" s="878"/>
      <c r="K539" s="990"/>
      <c r="L539" s="990"/>
      <c r="M539" s="990"/>
      <c r="N539" s="990"/>
      <c r="O539" s="878"/>
      <c r="P539" s="878"/>
      <c r="Q539" s="878"/>
      <c r="R539" s="878"/>
      <c r="S539" s="878"/>
      <c r="T539" s="878"/>
      <c r="U539" s="878"/>
      <c r="V539" s="878"/>
      <c r="W539" s="878"/>
      <c r="X539" s="1015"/>
      <c r="Y539" s="878"/>
      <c r="Z539" s="975"/>
    </row>
    <row r="540" spans="1:26">
      <c r="A540" s="878"/>
      <c r="B540" s="878"/>
      <c r="C540" s="878"/>
      <c r="F540" s="878"/>
      <c r="H540" s="878"/>
      <c r="I540" s="878"/>
      <c r="J540" s="878"/>
      <c r="K540" s="990"/>
      <c r="L540" s="990"/>
      <c r="M540" s="990"/>
      <c r="N540" s="990"/>
      <c r="O540" s="878"/>
      <c r="P540" s="878"/>
      <c r="Q540" s="878"/>
      <c r="R540" s="878"/>
      <c r="S540" s="878"/>
      <c r="T540" s="878"/>
      <c r="U540" s="878"/>
      <c r="V540" s="878"/>
      <c r="W540" s="878"/>
      <c r="X540" s="1015"/>
      <c r="Y540" s="878"/>
      <c r="Z540" s="975"/>
    </row>
    <row r="541" spans="1:26">
      <c r="A541" s="878"/>
      <c r="B541" s="878"/>
      <c r="C541" s="878"/>
      <c r="F541" s="878"/>
      <c r="H541" s="878"/>
      <c r="I541" s="878"/>
      <c r="J541" s="878"/>
      <c r="K541" s="990"/>
      <c r="L541" s="990"/>
      <c r="M541" s="990"/>
      <c r="N541" s="990"/>
      <c r="O541" s="878"/>
      <c r="P541" s="878"/>
      <c r="Q541" s="878"/>
      <c r="R541" s="878"/>
      <c r="S541" s="878"/>
      <c r="T541" s="878"/>
      <c r="U541" s="878"/>
      <c r="V541" s="878"/>
      <c r="W541" s="878"/>
      <c r="X541" s="1015"/>
      <c r="Y541" s="878"/>
      <c r="Z541" s="975"/>
    </row>
    <row r="542" spans="1:26">
      <c r="A542" s="878"/>
      <c r="B542" s="878"/>
      <c r="C542" s="878"/>
      <c r="F542" s="878"/>
      <c r="H542" s="878"/>
      <c r="I542" s="878"/>
      <c r="J542" s="878"/>
      <c r="K542" s="990"/>
      <c r="L542" s="990"/>
      <c r="M542" s="990"/>
      <c r="N542" s="990"/>
      <c r="O542" s="878"/>
      <c r="P542" s="878"/>
      <c r="Q542" s="878"/>
      <c r="R542" s="878"/>
      <c r="S542" s="878"/>
      <c r="T542" s="878"/>
      <c r="U542" s="878"/>
      <c r="V542" s="878"/>
      <c r="W542" s="878"/>
      <c r="X542" s="1015"/>
      <c r="Y542" s="878"/>
      <c r="Z542" s="975"/>
    </row>
    <row r="543" spans="1:26">
      <c r="A543" s="878"/>
      <c r="B543" s="878"/>
      <c r="C543" s="878"/>
      <c r="F543" s="878"/>
      <c r="H543" s="878"/>
      <c r="I543" s="878"/>
      <c r="J543" s="878"/>
      <c r="K543" s="990"/>
      <c r="L543" s="990"/>
      <c r="M543" s="990"/>
      <c r="N543" s="990"/>
      <c r="O543" s="878"/>
      <c r="P543" s="878"/>
      <c r="Q543" s="878"/>
      <c r="R543" s="878"/>
      <c r="S543" s="878"/>
      <c r="T543" s="878"/>
      <c r="U543" s="878"/>
      <c r="V543" s="878"/>
      <c r="W543" s="878"/>
      <c r="X543" s="1015"/>
      <c r="Y543" s="878"/>
      <c r="Z543" s="975"/>
    </row>
    <row r="544" spans="1:26">
      <c r="A544" s="878"/>
      <c r="B544" s="878"/>
      <c r="C544" s="878"/>
      <c r="F544" s="878"/>
      <c r="H544" s="878"/>
      <c r="I544" s="878"/>
      <c r="J544" s="878"/>
      <c r="K544" s="990"/>
      <c r="L544" s="990"/>
      <c r="M544" s="990"/>
      <c r="N544" s="990"/>
      <c r="O544" s="878"/>
      <c r="P544" s="878"/>
      <c r="Q544" s="878"/>
      <c r="R544" s="878"/>
      <c r="S544" s="878"/>
      <c r="T544" s="878"/>
      <c r="U544" s="878"/>
      <c r="V544" s="878"/>
      <c r="W544" s="878"/>
      <c r="X544" s="1015"/>
      <c r="Y544" s="878"/>
      <c r="Z544" s="975"/>
    </row>
    <row r="545" spans="1:26">
      <c r="A545" s="878"/>
      <c r="B545" s="878"/>
      <c r="C545" s="878"/>
      <c r="F545" s="878"/>
      <c r="H545" s="878"/>
      <c r="I545" s="878"/>
      <c r="J545" s="878"/>
      <c r="K545" s="990"/>
      <c r="L545" s="990"/>
      <c r="M545" s="990"/>
      <c r="N545" s="990"/>
      <c r="O545" s="878"/>
      <c r="P545" s="878"/>
      <c r="Q545" s="878"/>
      <c r="R545" s="878"/>
      <c r="S545" s="878"/>
      <c r="T545" s="878"/>
      <c r="U545" s="878"/>
      <c r="V545" s="878"/>
      <c r="W545" s="878"/>
      <c r="X545" s="1015"/>
      <c r="Y545" s="878"/>
      <c r="Z545" s="975"/>
    </row>
    <row r="546" spans="1:26">
      <c r="A546" s="878"/>
      <c r="B546" s="878"/>
      <c r="C546" s="878"/>
      <c r="F546" s="878"/>
      <c r="H546" s="878"/>
      <c r="I546" s="878"/>
      <c r="J546" s="878"/>
      <c r="K546" s="990"/>
      <c r="L546" s="990"/>
      <c r="M546" s="990"/>
      <c r="N546" s="990"/>
      <c r="O546" s="878"/>
      <c r="P546" s="878"/>
      <c r="Q546" s="878"/>
      <c r="R546" s="878"/>
      <c r="S546" s="878"/>
      <c r="T546" s="878"/>
      <c r="U546" s="878"/>
      <c r="V546" s="878"/>
      <c r="W546" s="878"/>
      <c r="X546" s="1015"/>
      <c r="Y546" s="878"/>
      <c r="Z546" s="975"/>
    </row>
    <row r="547" spans="1:26">
      <c r="A547" s="878"/>
      <c r="B547" s="878"/>
      <c r="C547" s="878"/>
      <c r="F547" s="878"/>
      <c r="H547" s="878"/>
      <c r="I547" s="878"/>
      <c r="J547" s="878"/>
      <c r="K547" s="990"/>
      <c r="L547" s="990"/>
      <c r="M547" s="990"/>
      <c r="N547" s="990"/>
      <c r="O547" s="878"/>
      <c r="P547" s="878"/>
      <c r="Q547" s="878"/>
      <c r="R547" s="878"/>
      <c r="S547" s="878"/>
      <c r="T547" s="878"/>
      <c r="U547" s="878"/>
      <c r="V547" s="878"/>
      <c r="W547" s="878"/>
      <c r="X547" s="1015"/>
      <c r="Y547" s="878"/>
      <c r="Z547" s="975"/>
    </row>
    <row r="548" spans="1:26">
      <c r="A548" s="878"/>
      <c r="B548" s="878"/>
      <c r="C548" s="878"/>
      <c r="F548" s="878"/>
      <c r="H548" s="878"/>
      <c r="I548" s="878"/>
      <c r="J548" s="878"/>
      <c r="K548" s="990"/>
      <c r="L548" s="990"/>
      <c r="M548" s="990"/>
      <c r="N548" s="990"/>
      <c r="O548" s="878"/>
      <c r="P548" s="878"/>
      <c r="Q548" s="878"/>
      <c r="R548" s="878"/>
      <c r="S548" s="878"/>
      <c r="T548" s="878"/>
      <c r="U548" s="878"/>
      <c r="V548" s="878"/>
      <c r="W548" s="878"/>
      <c r="X548" s="1015"/>
      <c r="Y548" s="878"/>
      <c r="Z548" s="975"/>
    </row>
    <row r="549" spans="1:26">
      <c r="A549" s="878"/>
      <c r="B549" s="878"/>
      <c r="C549" s="878"/>
      <c r="F549" s="878"/>
      <c r="H549" s="878"/>
      <c r="I549" s="878"/>
      <c r="J549" s="878"/>
      <c r="K549" s="990"/>
      <c r="L549" s="990"/>
      <c r="M549" s="990"/>
      <c r="N549" s="990"/>
      <c r="O549" s="878"/>
      <c r="P549" s="878"/>
      <c r="Q549" s="878"/>
      <c r="R549" s="878"/>
      <c r="S549" s="878"/>
      <c r="T549" s="878"/>
      <c r="U549" s="878"/>
      <c r="V549" s="878"/>
      <c r="W549" s="878"/>
      <c r="X549" s="1015"/>
      <c r="Y549" s="878"/>
      <c r="Z549" s="975"/>
    </row>
    <row r="550" spans="1:26">
      <c r="A550" s="878"/>
      <c r="B550" s="878"/>
      <c r="C550" s="878"/>
      <c r="F550" s="878"/>
      <c r="H550" s="878"/>
      <c r="I550" s="878"/>
      <c r="J550" s="878"/>
      <c r="K550" s="990"/>
      <c r="L550" s="990"/>
      <c r="M550" s="990"/>
      <c r="N550" s="990"/>
      <c r="O550" s="878"/>
      <c r="P550" s="878"/>
      <c r="Q550" s="878"/>
      <c r="R550" s="878"/>
      <c r="S550" s="878"/>
      <c r="T550" s="878"/>
      <c r="U550" s="878"/>
      <c r="V550" s="878"/>
      <c r="W550" s="878"/>
      <c r="X550" s="1015"/>
      <c r="Y550" s="878"/>
      <c r="Z550" s="975"/>
    </row>
    <row r="551" spans="1:26">
      <c r="A551" s="878"/>
      <c r="B551" s="878"/>
      <c r="C551" s="878"/>
      <c r="F551" s="878"/>
      <c r="H551" s="878"/>
      <c r="I551" s="878"/>
      <c r="J551" s="878"/>
      <c r="K551" s="990"/>
      <c r="L551" s="990"/>
      <c r="M551" s="990"/>
      <c r="N551" s="990"/>
      <c r="O551" s="878"/>
      <c r="P551" s="878"/>
      <c r="Q551" s="878"/>
      <c r="R551" s="878"/>
      <c r="S551" s="878"/>
      <c r="T551" s="878"/>
      <c r="U551" s="878"/>
      <c r="V551" s="878"/>
      <c r="W551" s="878"/>
      <c r="X551" s="1015"/>
      <c r="Y551" s="878"/>
      <c r="Z551" s="975"/>
    </row>
    <row r="552" spans="1:26">
      <c r="A552" s="878"/>
      <c r="B552" s="878"/>
      <c r="C552" s="878"/>
      <c r="F552" s="878"/>
      <c r="H552" s="878"/>
      <c r="I552" s="878"/>
      <c r="J552" s="878"/>
      <c r="K552" s="990"/>
      <c r="L552" s="990"/>
      <c r="M552" s="990"/>
      <c r="N552" s="990"/>
      <c r="O552" s="878"/>
      <c r="P552" s="878"/>
      <c r="Q552" s="878"/>
      <c r="R552" s="878"/>
      <c r="S552" s="878"/>
      <c r="T552" s="878"/>
      <c r="U552" s="878"/>
      <c r="V552" s="878"/>
      <c r="W552" s="878"/>
      <c r="X552" s="1015"/>
      <c r="Y552" s="878"/>
      <c r="Z552" s="975"/>
    </row>
    <row r="553" spans="1:26">
      <c r="A553" s="878"/>
      <c r="B553" s="878"/>
      <c r="C553" s="878"/>
      <c r="F553" s="878"/>
      <c r="H553" s="878"/>
      <c r="I553" s="878"/>
      <c r="J553" s="878"/>
      <c r="K553" s="990"/>
      <c r="L553" s="990"/>
      <c r="M553" s="990"/>
      <c r="N553" s="990"/>
      <c r="O553" s="878"/>
      <c r="P553" s="878"/>
      <c r="Q553" s="878"/>
      <c r="R553" s="878"/>
      <c r="S553" s="878"/>
      <c r="T553" s="878"/>
      <c r="U553" s="878"/>
      <c r="V553" s="878"/>
      <c r="W553" s="878"/>
      <c r="X553" s="1015"/>
      <c r="Y553" s="878"/>
      <c r="Z553" s="975"/>
    </row>
    <row r="554" spans="1:26">
      <c r="A554" s="878"/>
      <c r="B554" s="878"/>
      <c r="C554" s="878"/>
      <c r="F554" s="878"/>
      <c r="H554" s="878"/>
      <c r="I554" s="878"/>
      <c r="J554" s="878"/>
      <c r="K554" s="990"/>
      <c r="L554" s="990"/>
      <c r="M554" s="990"/>
      <c r="N554" s="990"/>
      <c r="O554" s="878"/>
      <c r="P554" s="878"/>
      <c r="Q554" s="878"/>
      <c r="R554" s="878"/>
      <c r="S554" s="878"/>
      <c r="T554" s="878"/>
      <c r="U554" s="878"/>
      <c r="V554" s="878"/>
      <c r="W554" s="878"/>
      <c r="X554" s="1015"/>
      <c r="Y554" s="878"/>
      <c r="Z554" s="975"/>
    </row>
    <row r="555" spans="1:26">
      <c r="A555" s="878"/>
      <c r="B555" s="878"/>
      <c r="C555" s="878"/>
      <c r="F555" s="878"/>
      <c r="H555" s="878"/>
      <c r="I555" s="878"/>
      <c r="J555" s="878"/>
      <c r="K555" s="990"/>
      <c r="L555" s="990"/>
      <c r="M555" s="990"/>
      <c r="N555" s="990"/>
      <c r="O555" s="878"/>
      <c r="P555" s="878"/>
      <c r="Q555" s="878"/>
      <c r="R555" s="878"/>
      <c r="S555" s="878"/>
      <c r="T555" s="878"/>
      <c r="U555" s="878"/>
      <c r="V555" s="878"/>
      <c r="W555" s="878"/>
      <c r="X555" s="1015"/>
      <c r="Y555" s="878"/>
      <c r="Z555" s="975"/>
    </row>
    <row r="556" spans="1:26">
      <c r="A556" s="878"/>
      <c r="B556" s="878"/>
      <c r="C556" s="878"/>
      <c r="F556" s="878"/>
      <c r="H556" s="878"/>
      <c r="I556" s="878"/>
      <c r="J556" s="878"/>
      <c r="K556" s="990"/>
      <c r="L556" s="990"/>
      <c r="M556" s="990"/>
      <c r="N556" s="990"/>
      <c r="O556" s="878"/>
      <c r="P556" s="878"/>
      <c r="Q556" s="878"/>
      <c r="R556" s="878"/>
      <c r="S556" s="878"/>
      <c r="T556" s="878"/>
      <c r="U556" s="878"/>
      <c r="V556" s="878"/>
      <c r="W556" s="878"/>
      <c r="X556" s="1015"/>
      <c r="Y556" s="878"/>
      <c r="Z556" s="975"/>
    </row>
    <row r="557" spans="1:26">
      <c r="A557" s="878"/>
      <c r="B557" s="878"/>
      <c r="C557" s="878"/>
      <c r="F557" s="878"/>
      <c r="H557" s="878"/>
      <c r="I557" s="878"/>
      <c r="J557" s="878"/>
      <c r="K557" s="990"/>
      <c r="L557" s="990"/>
      <c r="M557" s="990"/>
      <c r="N557" s="990"/>
      <c r="O557" s="878"/>
      <c r="P557" s="878"/>
      <c r="Q557" s="878"/>
      <c r="R557" s="878"/>
      <c r="S557" s="878"/>
      <c r="T557" s="878"/>
      <c r="U557" s="878"/>
      <c r="V557" s="878"/>
      <c r="W557" s="878"/>
      <c r="X557" s="1015"/>
      <c r="Y557" s="878"/>
      <c r="Z557" s="975"/>
    </row>
    <row r="558" spans="1:26">
      <c r="A558" s="878"/>
      <c r="B558" s="878"/>
      <c r="C558" s="878"/>
      <c r="F558" s="878"/>
      <c r="H558" s="878"/>
      <c r="I558" s="878"/>
      <c r="J558" s="878"/>
      <c r="K558" s="990"/>
      <c r="L558" s="990"/>
      <c r="M558" s="990"/>
      <c r="N558" s="990"/>
      <c r="O558" s="878"/>
      <c r="P558" s="878"/>
      <c r="Q558" s="878"/>
      <c r="R558" s="878"/>
      <c r="S558" s="878"/>
      <c r="T558" s="878"/>
      <c r="U558" s="878"/>
      <c r="V558" s="878"/>
      <c r="W558" s="878"/>
      <c r="X558" s="1015"/>
      <c r="Y558" s="878"/>
      <c r="Z558" s="975"/>
    </row>
    <row r="559" spans="1:26">
      <c r="A559" s="878"/>
      <c r="B559" s="878"/>
      <c r="C559" s="878"/>
      <c r="F559" s="878"/>
      <c r="H559" s="878"/>
      <c r="I559" s="878"/>
      <c r="J559" s="878"/>
      <c r="K559" s="990"/>
      <c r="L559" s="990"/>
      <c r="M559" s="990"/>
      <c r="N559" s="990"/>
      <c r="O559" s="878"/>
      <c r="P559" s="878"/>
      <c r="Q559" s="878"/>
      <c r="R559" s="878"/>
      <c r="S559" s="878"/>
      <c r="T559" s="878"/>
      <c r="U559" s="878"/>
      <c r="V559" s="878"/>
      <c r="W559" s="878"/>
      <c r="X559" s="1015"/>
      <c r="Y559" s="878"/>
      <c r="Z559" s="975"/>
    </row>
    <row r="560" spans="1:26">
      <c r="A560" s="878"/>
      <c r="B560" s="878"/>
      <c r="C560" s="878"/>
      <c r="F560" s="878"/>
      <c r="H560" s="878"/>
      <c r="I560" s="878"/>
      <c r="J560" s="878"/>
      <c r="K560" s="990"/>
      <c r="L560" s="990"/>
      <c r="M560" s="990"/>
      <c r="N560" s="990"/>
      <c r="O560" s="878"/>
      <c r="P560" s="878"/>
      <c r="Q560" s="878"/>
      <c r="R560" s="878"/>
      <c r="S560" s="878"/>
      <c r="T560" s="878"/>
      <c r="U560" s="878"/>
      <c r="V560" s="878"/>
      <c r="W560" s="878"/>
      <c r="X560" s="1015"/>
      <c r="Y560" s="878"/>
      <c r="Z560" s="975"/>
    </row>
    <row r="561" spans="1:26">
      <c r="A561" s="878"/>
      <c r="B561" s="878"/>
      <c r="C561" s="878"/>
      <c r="F561" s="878"/>
      <c r="H561" s="878"/>
      <c r="I561" s="878"/>
      <c r="J561" s="878"/>
      <c r="K561" s="990"/>
      <c r="L561" s="990"/>
      <c r="M561" s="990"/>
      <c r="N561" s="990"/>
      <c r="O561" s="878"/>
      <c r="P561" s="878"/>
      <c r="Q561" s="878"/>
      <c r="R561" s="878"/>
      <c r="S561" s="878"/>
      <c r="T561" s="878"/>
      <c r="U561" s="878"/>
      <c r="V561" s="878"/>
      <c r="W561" s="878"/>
      <c r="X561" s="1015"/>
      <c r="Y561" s="878"/>
      <c r="Z561" s="975"/>
    </row>
    <row r="562" spans="1:26">
      <c r="A562" s="878"/>
      <c r="B562" s="878"/>
      <c r="C562" s="878"/>
      <c r="F562" s="878"/>
      <c r="H562" s="878"/>
      <c r="I562" s="878"/>
      <c r="J562" s="878"/>
      <c r="K562" s="990"/>
      <c r="L562" s="990"/>
      <c r="M562" s="990"/>
      <c r="N562" s="990"/>
      <c r="O562" s="878"/>
      <c r="P562" s="878"/>
      <c r="Q562" s="878"/>
      <c r="R562" s="878"/>
      <c r="S562" s="878"/>
      <c r="T562" s="878"/>
      <c r="U562" s="878"/>
      <c r="V562" s="878"/>
      <c r="W562" s="878"/>
      <c r="X562" s="1015"/>
      <c r="Y562" s="878"/>
      <c r="Z562" s="975"/>
    </row>
    <row r="563" spans="1:26">
      <c r="A563" s="878"/>
      <c r="B563" s="878"/>
      <c r="C563" s="878"/>
      <c r="F563" s="878"/>
      <c r="H563" s="878"/>
      <c r="I563" s="878"/>
      <c r="J563" s="878"/>
      <c r="K563" s="990"/>
      <c r="L563" s="990"/>
      <c r="M563" s="990"/>
      <c r="N563" s="990"/>
      <c r="O563" s="878"/>
      <c r="P563" s="878"/>
      <c r="Q563" s="878"/>
      <c r="R563" s="878"/>
      <c r="S563" s="878"/>
      <c r="T563" s="878"/>
      <c r="U563" s="878"/>
      <c r="V563" s="878"/>
      <c r="W563" s="878"/>
      <c r="X563" s="1015"/>
      <c r="Y563" s="878"/>
      <c r="Z563" s="975"/>
    </row>
    <row r="564" spans="1:26">
      <c r="A564" s="878"/>
      <c r="B564" s="878"/>
      <c r="C564" s="878"/>
      <c r="F564" s="878"/>
      <c r="H564" s="878"/>
      <c r="I564" s="878"/>
      <c r="J564" s="878"/>
      <c r="K564" s="990"/>
      <c r="L564" s="990"/>
      <c r="M564" s="990"/>
      <c r="N564" s="990"/>
      <c r="O564" s="878"/>
      <c r="P564" s="878"/>
      <c r="Q564" s="878"/>
      <c r="R564" s="878"/>
      <c r="S564" s="878"/>
      <c r="T564" s="878"/>
      <c r="U564" s="878"/>
      <c r="V564" s="878"/>
      <c r="W564" s="878"/>
      <c r="X564" s="1015"/>
      <c r="Y564" s="878"/>
      <c r="Z564" s="975"/>
    </row>
    <row r="565" spans="1:26">
      <c r="A565" s="878"/>
      <c r="B565" s="878"/>
      <c r="C565" s="878"/>
      <c r="F565" s="878"/>
      <c r="H565" s="878"/>
      <c r="I565" s="878"/>
      <c r="J565" s="878"/>
      <c r="K565" s="990"/>
      <c r="L565" s="990"/>
      <c r="M565" s="990"/>
      <c r="N565" s="990"/>
      <c r="O565" s="878"/>
      <c r="P565" s="878"/>
      <c r="Q565" s="878"/>
      <c r="R565" s="878"/>
      <c r="S565" s="878"/>
      <c r="T565" s="878"/>
      <c r="U565" s="878"/>
      <c r="V565" s="878"/>
      <c r="W565" s="878"/>
      <c r="X565" s="1015"/>
      <c r="Y565" s="878"/>
      <c r="Z565" s="975"/>
    </row>
    <row r="566" spans="1:26">
      <c r="A566" s="878"/>
      <c r="B566" s="878"/>
      <c r="C566" s="878"/>
      <c r="F566" s="878"/>
      <c r="H566" s="878"/>
      <c r="I566" s="878"/>
      <c r="J566" s="878"/>
      <c r="K566" s="990"/>
      <c r="L566" s="990"/>
      <c r="M566" s="990"/>
      <c r="N566" s="990"/>
      <c r="O566" s="878"/>
      <c r="P566" s="878"/>
      <c r="Q566" s="878"/>
      <c r="R566" s="878"/>
      <c r="S566" s="878"/>
      <c r="T566" s="878"/>
      <c r="U566" s="878"/>
      <c r="V566" s="878"/>
      <c r="W566" s="878"/>
      <c r="X566" s="1015"/>
      <c r="Y566" s="878"/>
      <c r="Z566" s="975"/>
    </row>
    <row r="567" spans="1:26">
      <c r="A567" s="878"/>
      <c r="B567" s="878"/>
      <c r="C567" s="878"/>
      <c r="F567" s="878"/>
      <c r="H567" s="878"/>
      <c r="I567" s="878"/>
      <c r="J567" s="878"/>
      <c r="K567" s="990"/>
      <c r="L567" s="990"/>
      <c r="M567" s="990"/>
      <c r="N567" s="990"/>
      <c r="O567" s="878"/>
      <c r="P567" s="878"/>
      <c r="Q567" s="878"/>
      <c r="R567" s="878"/>
      <c r="S567" s="878"/>
      <c r="T567" s="878"/>
      <c r="U567" s="878"/>
      <c r="V567" s="878"/>
      <c r="W567" s="878"/>
      <c r="X567" s="1015"/>
      <c r="Y567" s="878"/>
      <c r="Z567" s="975"/>
    </row>
    <row r="568" spans="1:26">
      <c r="A568" s="878"/>
      <c r="B568" s="878"/>
      <c r="C568" s="878"/>
      <c r="F568" s="878"/>
      <c r="H568" s="878"/>
      <c r="I568" s="878"/>
      <c r="J568" s="878"/>
      <c r="K568" s="990"/>
      <c r="L568" s="990"/>
      <c r="M568" s="990"/>
      <c r="N568" s="990"/>
      <c r="O568" s="878"/>
      <c r="P568" s="878"/>
      <c r="Q568" s="878"/>
      <c r="R568" s="878"/>
      <c r="S568" s="878"/>
      <c r="T568" s="878"/>
      <c r="U568" s="878"/>
      <c r="V568" s="878"/>
      <c r="W568" s="878"/>
      <c r="X568" s="1015"/>
      <c r="Y568" s="878"/>
      <c r="Z568" s="975"/>
    </row>
    <row r="569" spans="1:26">
      <c r="A569" s="878"/>
      <c r="B569" s="878"/>
      <c r="C569" s="878"/>
      <c r="F569" s="878"/>
      <c r="H569" s="878"/>
      <c r="I569" s="878"/>
      <c r="J569" s="878"/>
      <c r="K569" s="990"/>
      <c r="L569" s="990"/>
      <c r="M569" s="990"/>
      <c r="N569" s="990"/>
      <c r="O569" s="878"/>
      <c r="P569" s="878"/>
      <c r="Q569" s="878"/>
      <c r="R569" s="878"/>
      <c r="S569" s="878"/>
      <c r="T569" s="878"/>
      <c r="U569" s="878"/>
      <c r="V569" s="878"/>
      <c r="W569" s="878"/>
      <c r="X569" s="1015"/>
      <c r="Y569" s="878"/>
      <c r="Z569" s="975"/>
    </row>
    <row r="570" spans="1:26">
      <c r="A570" s="878"/>
      <c r="B570" s="878"/>
      <c r="C570" s="878"/>
      <c r="F570" s="878"/>
      <c r="H570" s="878"/>
      <c r="I570" s="878"/>
      <c r="J570" s="878"/>
      <c r="K570" s="990"/>
      <c r="L570" s="990"/>
      <c r="M570" s="990"/>
      <c r="N570" s="990"/>
      <c r="O570" s="878"/>
      <c r="P570" s="878"/>
      <c r="Q570" s="878"/>
      <c r="R570" s="878"/>
      <c r="S570" s="878"/>
      <c r="T570" s="878"/>
      <c r="U570" s="878"/>
      <c r="V570" s="878"/>
      <c r="W570" s="878"/>
      <c r="X570" s="1015"/>
      <c r="Y570" s="878"/>
      <c r="Z570" s="975"/>
    </row>
    <row r="571" spans="1:26">
      <c r="A571" s="878"/>
      <c r="B571" s="878"/>
      <c r="C571" s="878"/>
      <c r="F571" s="878"/>
      <c r="H571" s="878"/>
      <c r="I571" s="878"/>
      <c r="J571" s="878"/>
      <c r="K571" s="990"/>
      <c r="L571" s="990"/>
      <c r="M571" s="990"/>
      <c r="N571" s="990"/>
      <c r="O571" s="878"/>
      <c r="P571" s="878"/>
      <c r="Q571" s="878"/>
      <c r="R571" s="878"/>
      <c r="S571" s="878"/>
      <c r="T571" s="878"/>
      <c r="U571" s="878"/>
      <c r="V571" s="878"/>
      <c r="W571" s="878"/>
      <c r="X571" s="1015"/>
      <c r="Y571" s="878"/>
      <c r="Z571" s="975"/>
    </row>
    <row r="572" spans="1:26">
      <c r="A572" s="878"/>
      <c r="B572" s="878"/>
      <c r="C572" s="878"/>
      <c r="F572" s="878"/>
      <c r="H572" s="878"/>
      <c r="I572" s="878"/>
      <c r="J572" s="878"/>
      <c r="K572" s="990"/>
      <c r="L572" s="990"/>
      <c r="M572" s="990"/>
      <c r="N572" s="990"/>
      <c r="O572" s="878"/>
      <c r="P572" s="878"/>
      <c r="Q572" s="878"/>
      <c r="R572" s="878"/>
      <c r="S572" s="878"/>
      <c r="T572" s="878"/>
      <c r="U572" s="878"/>
      <c r="V572" s="878"/>
      <c r="W572" s="878"/>
      <c r="X572" s="1015"/>
      <c r="Y572" s="878"/>
      <c r="Z572" s="975"/>
    </row>
    <row r="573" spans="1:26">
      <c r="A573" s="878"/>
      <c r="B573" s="878"/>
      <c r="C573" s="878"/>
      <c r="F573" s="878"/>
      <c r="H573" s="878"/>
      <c r="I573" s="878"/>
      <c r="J573" s="878"/>
      <c r="K573" s="990"/>
      <c r="L573" s="990"/>
      <c r="M573" s="990"/>
      <c r="N573" s="990"/>
      <c r="O573" s="878"/>
      <c r="P573" s="878"/>
      <c r="Q573" s="878"/>
      <c r="R573" s="878"/>
      <c r="S573" s="878"/>
      <c r="T573" s="878"/>
      <c r="U573" s="878"/>
      <c r="V573" s="878"/>
      <c r="W573" s="878"/>
      <c r="X573" s="1015"/>
      <c r="Y573" s="878"/>
      <c r="Z573" s="975"/>
    </row>
    <row r="574" spans="1:26">
      <c r="A574" s="878"/>
      <c r="B574" s="878"/>
      <c r="C574" s="878"/>
      <c r="F574" s="878"/>
      <c r="H574" s="878"/>
      <c r="I574" s="878"/>
      <c r="J574" s="878"/>
      <c r="K574" s="990"/>
      <c r="L574" s="990"/>
      <c r="M574" s="990"/>
      <c r="N574" s="990"/>
      <c r="O574" s="878"/>
      <c r="P574" s="878"/>
      <c r="Q574" s="878"/>
      <c r="R574" s="878"/>
      <c r="S574" s="878"/>
      <c r="T574" s="878"/>
      <c r="U574" s="878"/>
      <c r="V574" s="878"/>
      <c r="W574" s="878"/>
      <c r="X574" s="1015"/>
      <c r="Y574" s="878"/>
      <c r="Z574" s="975"/>
    </row>
    <row r="575" spans="1:26">
      <c r="A575" s="878"/>
      <c r="B575" s="878"/>
      <c r="C575" s="878"/>
      <c r="F575" s="878"/>
      <c r="H575" s="878"/>
      <c r="I575" s="878"/>
      <c r="J575" s="878"/>
      <c r="K575" s="990"/>
      <c r="L575" s="990"/>
      <c r="M575" s="990"/>
      <c r="N575" s="990"/>
      <c r="O575" s="878"/>
      <c r="P575" s="878"/>
      <c r="Q575" s="878"/>
      <c r="R575" s="878"/>
      <c r="S575" s="878"/>
      <c r="T575" s="878"/>
      <c r="U575" s="878"/>
      <c r="V575" s="878"/>
      <c r="W575" s="878"/>
      <c r="X575" s="1015"/>
      <c r="Y575" s="878"/>
      <c r="Z575" s="975"/>
    </row>
    <row r="576" spans="1:26">
      <c r="A576" s="878"/>
      <c r="B576" s="878"/>
      <c r="C576" s="878"/>
      <c r="F576" s="878"/>
      <c r="H576" s="878"/>
      <c r="I576" s="878"/>
      <c r="J576" s="878"/>
      <c r="K576" s="990"/>
      <c r="L576" s="990"/>
      <c r="M576" s="990"/>
      <c r="N576" s="990"/>
      <c r="O576" s="878"/>
      <c r="P576" s="878"/>
      <c r="Q576" s="878"/>
      <c r="R576" s="878"/>
      <c r="S576" s="878"/>
      <c r="T576" s="878"/>
      <c r="U576" s="878"/>
      <c r="V576" s="878"/>
      <c r="W576" s="878"/>
      <c r="X576" s="1015"/>
      <c r="Y576" s="878"/>
      <c r="Z576" s="975"/>
    </row>
    <row r="577" spans="1:26">
      <c r="A577" s="878"/>
      <c r="B577" s="878"/>
      <c r="C577" s="878"/>
      <c r="F577" s="878"/>
      <c r="H577" s="878"/>
      <c r="I577" s="878"/>
      <c r="J577" s="878"/>
      <c r="K577" s="990"/>
      <c r="L577" s="990"/>
      <c r="M577" s="990"/>
      <c r="N577" s="990"/>
      <c r="O577" s="878"/>
      <c r="P577" s="878"/>
      <c r="Q577" s="878"/>
      <c r="R577" s="878"/>
      <c r="S577" s="878"/>
      <c r="T577" s="878"/>
      <c r="U577" s="878"/>
      <c r="V577" s="878"/>
      <c r="W577" s="878"/>
      <c r="X577" s="1015"/>
      <c r="Y577" s="878"/>
      <c r="Z577" s="975"/>
    </row>
    <row r="578" spans="1:26">
      <c r="A578" s="878"/>
      <c r="B578" s="878"/>
      <c r="C578" s="878"/>
      <c r="F578" s="878"/>
      <c r="H578" s="878"/>
      <c r="I578" s="878"/>
      <c r="J578" s="878"/>
      <c r="K578" s="990"/>
      <c r="L578" s="990"/>
      <c r="M578" s="990"/>
      <c r="N578" s="990"/>
      <c r="O578" s="878"/>
      <c r="P578" s="878"/>
      <c r="Q578" s="878"/>
      <c r="R578" s="878"/>
      <c r="S578" s="878"/>
      <c r="T578" s="878"/>
      <c r="U578" s="878"/>
      <c r="V578" s="878"/>
      <c r="W578" s="878"/>
      <c r="X578" s="1015"/>
      <c r="Y578" s="878"/>
      <c r="Z578" s="975"/>
    </row>
    <row r="579" spans="1:26">
      <c r="A579" s="878"/>
      <c r="B579" s="878"/>
      <c r="C579" s="878"/>
      <c r="F579" s="878"/>
      <c r="H579" s="878"/>
      <c r="I579" s="878"/>
      <c r="J579" s="878"/>
      <c r="K579" s="990"/>
      <c r="L579" s="990"/>
      <c r="M579" s="990"/>
      <c r="N579" s="990"/>
      <c r="O579" s="878"/>
      <c r="P579" s="878"/>
      <c r="Q579" s="878"/>
      <c r="R579" s="878"/>
      <c r="S579" s="878"/>
      <c r="T579" s="878"/>
      <c r="U579" s="878"/>
      <c r="V579" s="878"/>
      <c r="W579" s="878"/>
      <c r="X579" s="1015"/>
      <c r="Y579" s="878"/>
      <c r="Z579" s="975"/>
    </row>
    <row r="580" spans="1:26">
      <c r="A580" s="878"/>
      <c r="B580" s="878"/>
      <c r="C580" s="878"/>
      <c r="F580" s="878"/>
      <c r="H580" s="878"/>
      <c r="I580" s="878"/>
      <c r="J580" s="878"/>
      <c r="K580" s="990"/>
      <c r="L580" s="990"/>
      <c r="M580" s="990"/>
      <c r="N580" s="990"/>
      <c r="O580" s="878"/>
      <c r="P580" s="878"/>
      <c r="Q580" s="878"/>
      <c r="R580" s="878"/>
      <c r="S580" s="878"/>
      <c r="T580" s="878"/>
      <c r="U580" s="878"/>
      <c r="V580" s="878"/>
      <c r="W580" s="878"/>
      <c r="X580" s="1015"/>
      <c r="Y580" s="878"/>
      <c r="Z580" s="975"/>
    </row>
    <row r="581" spans="1:26">
      <c r="A581" s="878"/>
      <c r="B581" s="878"/>
      <c r="C581" s="878"/>
      <c r="F581" s="878"/>
      <c r="H581" s="878"/>
      <c r="I581" s="878"/>
      <c r="J581" s="878"/>
      <c r="K581" s="990"/>
      <c r="L581" s="990"/>
      <c r="M581" s="990"/>
      <c r="N581" s="990"/>
      <c r="O581" s="878"/>
      <c r="P581" s="878"/>
      <c r="Q581" s="878"/>
      <c r="R581" s="878"/>
      <c r="S581" s="878"/>
      <c r="T581" s="878"/>
      <c r="U581" s="878"/>
      <c r="V581" s="878"/>
      <c r="W581" s="878"/>
      <c r="X581" s="1015"/>
      <c r="Y581" s="878"/>
      <c r="Z581" s="975"/>
    </row>
    <row r="582" spans="1:26">
      <c r="A582" s="878"/>
      <c r="B582" s="878"/>
      <c r="C582" s="878"/>
      <c r="F582" s="878"/>
      <c r="H582" s="878"/>
      <c r="I582" s="878"/>
      <c r="J582" s="878"/>
      <c r="K582" s="990"/>
      <c r="L582" s="990"/>
      <c r="M582" s="990"/>
      <c r="N582" s="990"/>
      <c r="O582" s="878"/>
      <c r="P582" s="878"/>
      <c r="Q582" s="878"/>
      <c r="R582" s="878"/>
      <c r="S582" s="878"/>
      <c r="T582" s="878"/>
      <c r="U582" s="878"/>
      <c r="V582" s="878"/>
      <c r="W582" s="878"/>
      <c r="X582" s="1015"/>
      <c r="Y582" s="878"/>
      <c r="Z582" s="975"/>
    </row>
    <row r="583" spans="1:26">
      <c r="A583" s="878"/>
      <c r="B583" s="878"/>
      <c r="C583" s="878"/>
      <c r="F583" s="878"/>
      <c r="H583" s="878"/>
      <c r="I583" s="878"/>
      <c r="J583" s="878"/>
      <c r="K583" s="990"/>
      <c r="L583" s="990"/>
      <c r="M583" s="990"/>
      <c r="N583" s="990"/>
      <c r="O583" s="878"/>
      <c r="P583" s="878"/>
      <c r="Q583" s="878"/>
      <c r="R583" s="878"/>
      <c r="S583" s="878"/>
      <c r="T583" s="878"/>
      <c r="U583" s="878"/>
      <c r="V583" s="878"/>
      <c r="W583" s="878"/>
      <c r="X583" s="1015"/>
      <c r="Y583" s="878"/>
      <c r="Z583" s="975"/>
    </row>
    <row r="584" spans="1:26">
      <c r="A584" s="878"/>
      <c r="B584" s="878"/>
      <c r="C584" s="878"/>
      <c r="F584" s="878"/>
      <c r="H584" s="878"/>
      <c r="I584" s="878"/>
      <c r="J584" s="878"/>
      <c r="K584" s="990"/>
      <c r="L584" s="990"/>
      <c r="M584" s="990"/>
      <c r="N584" s="990"/>
      <c r="O584" s="878"/>
      <c r="P584" s="878"/>
      <c r="Q584" s="878"/>
      <c r="R584" s="878"/>
      <c r="S584" s="878"/>
      <c r="T584" s="878"/>
      <c r="U584" s="878"/>
      <c r="V584" s="878"/>
      <c r="W584" s="878"/>
      <c r="X584" s="1015"/>
      <c r="Y584" s="878"/>
      <c r="Z584" s="975"/>
    </row>
    <row r="585" spans="1:26">
      <c r="A585" s="878"/>
      <c r="B585" s="878"/>
      <c r="C585" s="878"/>
      <c r="F585" s="878"/>
      <c r="H585" s="878"/>
      <c r="I585" s="878"/>
      <c r="J585" s="878"/>
      <c r="K585" s="990"/>
      <c r="L585" s="990"/>
      <c r="M585" s="990"/>
      <c r="N585" s="990"/>
      <c r="O585" s="878"/>
      <c r="P585" s="878"/>
      <c r="Q585" s="878"/>
      <c r="R585" s="878"/>
      <c r="S585" s="878"/>
      <c r="T585" s="878"/>
      <c r="U585" s="878"/>
      <c r="V585" s="878"/>
      <c r="W585" s="878"/>
      <c r="X585" s="1015"/>
      <c r="Y585" s="878"/>
      <c r="Z585" s="975"/>
    </row>
    <row r="586" spans="1:26">
      <c r="A586" s="878"/>
      <c r="B586" s="878"/>
      <c r="C586" s="878"/>
      <c r="F586" s="878"/>
      <c r="H586" s="878"/>
      <c r="I586" s="878"/>
      <c r="J586" s="878"/>
      <c r="K586" s="990"/>
      <c r="L586" s="990"/>
      <c r="M586" s="990"/>
      <c r="N586" s="990"/>
      <c r="O586" s="878"/>
      <c r="P586" s="878"/>
      <c r="Q586" s="878"/>
      <c r="R586" s="878"/>
      <c r="S586" s="878"/>
      <c r="T586" s="878"/>
      <c r="U586" s="878"/>
      <c r="V586" s="878"/>
      <c r="W586" s="878"/>
      <c r="X586" s="1015"/>
      <c r="Y586" s="878"/>
      <c r="Z586" s="975"/>
    </row>
    <row r="587" spans="1:26">
      <c r="A587" s="878"/>
      <c r="B587" s="878"/>
      <c r="C587" s="878"/>
      <c r="F587" s="878"/>
      <c r="H587" s="878"/>
      <c r="I587" s="878"/>
      <c r="J587" s="878"/>
      <c r="K587" s="990"/>
      <c r="L587" s="990"/>
      <c r="M587" s="990"/>
      <c r="N587" s="990"/>
      <c r="O587" s="878"/>
      <c r="P587" s="878"/>
      <c r="Q587" s="878"/>
      <c r="R587" s="878"/>
      <c r="S587" s="878"/>
      <c r="T587" s="878"/>
      <c r="U587" s="878"/>
      <c r="V587" s="878"/>
      <c r="W587" s="878"/>
      <c r="X587" s="1015"/>
      <c r="Y587" s="878"/>
      <c r="Z587" s="975"/>
    </row>
    <row r="588" spans="1:26">
      <c r="A588" s="878"/>
      <c r="B588" s="878"/>
      <c r="C588" s="878"/>
      <c r="F588" s="878"/>
      <c r="H588" s="878"/>
      <c r="I588" s="878"/>
      <c r="J588" s="878"/>
      <c r="K588" s="990"/>
      <c r="L588" s="990"/>
      <c r="M588" s="990"/>
      <c r="N588" s="990"/>
      <c r="O588" s="878"/>
      <c r="P588" s="878"/>
      <c r="Q588" s="878"/>
      <c r="R588" s="878"/>
      <c r="S588" s="878"/>
      <c r="T588" s="878"/>
      <c r="U588" s="878"/>
      <c r="V588" s="878"/>
      <c r="W588" s="878"/>
      <c r="X588" s="1015"/>
      <c r="Y588" s="878"/>
      <c r="Z588" s="975"/>
    </row>
    <row r="589" spans="1:26">
      <c r="A589" s="878"/>
      <c r="B589" s="878"/>
      <c r="C589" s="878"/>
      <c r="F589" s="878"/>
      <c r="H589" s="878"/>
      <c r="I589" s="878"/>
      <c r="J589" s="878"/>
      <c r="K589" s="990"/>
      <c r="L589" s="990"/>
      <c r="M589" s="990"/>
      <c r="N589" s="990"/>
      <c r="O589" s="878"/>
      <c r="P589" s="878"/>
      <c r="Q589" s="878"/>
      <c r="R589" s="878"/>
      <c r="S589" s="878"/>
      <c r="T589" s="878"/>
      <c r="U589" s="878"/>
      <c r="V589" s="878"/>
      <c r="W589" s="878"/>
      <c r="X589" s="1015"/>
      <c r="Y589" s="878"/>
      <c r="Z589" s="975"/>
    </row>
    <row r="590" spans="1:26">
      <c r="A590" s="878"/>
      <c r="B590" s="878"/>
      <c r="C590" s="878"/>
      <c r="F590" s="878"/>
      <c r="H590" s="878"/>
      <c r="I590" s="878"/>
      <c r="J590" s="878"/>
      <c r="K590" s="990"/>
      <c r="L590" s="990"/>
      <c r="M590" s="990"/>
      <c r="N590" s="990"/>
      <c r="O590" s="878"/>
      <c r="P590" s="878"/>
      <c r="Q590" s="878"/>
      <c r="R590" s="878"/>
      <c r="S590" s="878"/>
      <c r="T590" s="878"/>
      <c r="U590" s="878"/>
      <c r="V590" s="878"/>
      <c r="W590" s="878"/>
      <c r="X590" s="1015"/>
      <c r="Y590" s="878"/>
      <c r="Z590" s="975"/>
    </row>
    <row r="591" spans="1:26">
      <c r="A591" s="878"/>
      <c r="B591" s="878"/>
      <c r="C591" s="878"/>
      <c r="F591" s="878"/>
      <c r="H591" s="878"/>
      <c r="I591" s="878"/>
      <c r="J591" s="878"/>
      <c r="K591" s="990"/>
      <c r="L591" s="990"/>
      <c r="M591" s="990"/>
      <c r="N591" s="990"/>
      <c r="O591" s="878"/>
      <c r="P591" s="878"/>
      <c r="Q591" s="878"/>
      <c r="R591" s="878"/>
      <c r="S591" s="878"/>
      <c r="T591" s="878"/>
      <c r="U591" s="878"/>
      <c r="V591" s="878"/>
      <c r="W591" s="878"/>
      <c r="X591" s="1015"/>
      <c r="Y591" s="878"/>
      <c r="Z591" s="975"/>
    </row>
    <row r="592" spans="1:26">
      <c r="A592" s="878"/>
      <c r="B592" s="878"/>
      <c r="C592" s="878"/>
      <c r="F592" s="878"/>
      <c r="H592" s="878"/>
      <c r="I592" s="878"/>
      <c r="J592" s="878"/>
      <c r="K592" s="990"/>
      <c r="L592" s="990"/>
      <c r="M592" s="990"/>
      <c r="N592" s="990"/>
      <c r="O592" s="878"/>
      <c r="P592" s="878"/>
      <c r="Q592" s="878"/>
      <c r="R592" s="878"/>
      <c r="S592" s="878"/>
      <c r="T592" s="878"/>
      <c r="U592" s="878"/>
      <c r="V592" s="878"/>
      <c r="W592" s="878"/>
      <c r="X592" s="1015"/>
      <c r="Y592" s="878"/>
      <c r="Z592" s="975"/>
    </row>
    <row r="593" spans="1:26">
      <c r="A593" s="878"/>
      <c r="B593" s="878"/>
      <c r="C593" s="878"/>
      <c r="F593" s="878"/>
      <c r="H593" s="878"/>
      <c r="I593" s="878"/>
      <c r="J593" s="878"/>
      <c r="K593" s="990"/>
      <c r="L593" s="990"/>
      <c r="M593" s="990"/>
      <c r="N593" s="990"/>
      <c r="O593" s="878"/>
      <c r="P593" s="878"/>
      <c r="Q593" s="878"/>
      <c r="R593" s="878"/>
      <c r="S593" s="878"/>
      <c r="T593" s="878"/>
      <c r="U593" s="878"/>
      <c r="V593" s="878"/>
      <c r="W593" s="878"/>
      <c r="X593" s="1015"/>
      <c r="Y593" s="878"/>
      <c r="Z593" s="975"/>
    </row>
    <row r="594" spans="1:26">
      <c r="A594" s="878"/>
      <c r="B594" s="878"/>
      <c r="C594" s="878"/>
      <c r="F594" s="878"/>
      <c r="H594" s="878"/>
      <c r="I594" s="878"/>
      <c r="J594" s="878"/>
      <c r="K594" s="990"/>
      <c r="L594" s="990"/>
      <c r="M594" s="990"/>
      <c r="N594" s="990"/>
      <c r="O594" s="878"/>
      <c r="P594" s="878"/>
      <c r="Q594" s="878"/>
      <c r="R594" s="878"/>
      <c r="S594" s="878"/>
      <c r="T594" s="878"/>
      <c r="U594" s="878"/>
      <c r="V594" s="878"/>
      <c r="W594" s="878"/>
      <c r="X594" s="1015"/>
      <c r="Y594" s="878"/>
      <c r="Z594" s="975"/>
    </row>
    <row r="595" spans="1:26">
      <c r="A595" s="878"/>
      <c r="B595" s="878"/>
      <c r="C595" s="878"/>
      <c r="F595" s="878"/>
      <c r="H595" s="878"/>
      <c r="I595" s="878"/>
      <c r="J595" s="878"/>
      <c r="K595" s="990"/>
      <c r="L595" s="990"/>
      <c r="M595" s="990"/>
      <c r="N595" s="990"/>
      <c r="O595" s="878"/>
      <c r="P595" s="878"/>
      <c r="Q595" s="878"/>
      <c r="R595" s="878"/>
      <c r="S595" s="878"/>
      <c r="T595" s="878"/>
      <c r="U595" s="878"/>
      <c r="V595" s="878"/>
      <c r="W595" s="878"/>
      <c r="X595" s="1015"/>
      <c r="Y595" s="878"/>
      <c r="Z595" s="975"/>
    </row>
    <row r="596" spans="1:26">
      <c r="A596" s="878"/>
      <c r="B596" s="878"/>
      <c r="C596" s="878"/>
      <c r="F596" s="878"/>
      <c r="H596" s="878"/>
      <c r="I596" s="878"/>
      <c r="J596" s="878"/>
      <c r="K596" s="990"/>
      <c r="L596" s="990"/>
      <c r="M596" s="990"/>
      <c r="N596" s="990"/>
      <c r="O596" s="878"/>
      <c r="P596" s="878"/>
      <c r="Q596" s="878"/>
      <c r="R596" s="878"/>
      <c r="S596" s="878"/>
      <c r="T596" s="878"/>
      <c r="U596" s="878"/>
      <c r="V596" s="878"/>
      <c r="W596" s="878"/>
      <c r="X596" s="1015"/>
      <c r="Y596" s="878"/>
      <c r="Z596" s="975"/>
    </row>
    <row r="597" spans="1:26">
      <c r="A597" s="878"/>
      <c r="B597" s="878"/>
      <c r="C597" s="878"/>
      <c r="F597" s="878"/>
      <c r="H597" s="878"/>
      <c r="I597" s="878"/>
      <c r="J597" s="878"/>
      <c r="K597" s="990"/>
      <c r="L597" s="990"/>
      <c r="M597" s="990"/>
      <c r="N597" s="990"/>
      <c r="O597" s="878"/>
      <c r="P597" s="878"/>
      <c r="Q597" s="878"/>
      <c r="R597" s="878"/>
      <c r="S597" s="878"/>
      <c r="T597" s="878"/>
      <c r="U597" s="878"/>
      <c r="V597" s="878"/>
      <c r="W597" s="878"/>
      <c r="X597" s="1015"/>
      <c r="Y597" s="878"/>
      <c r="Z597" s="975"/>
    </row>
    <row r="598" spans="1:26">
      <c r="A598" s="878"/>
      <c r="B598" s="878"/>
      <c r="C598" s="878"/>
      <c r="F598" s="878"/>
      <c r="H598" s="878"/>
      <c r="I598" s="878"/>
      <c r="J598" s="878"/>
      <c r="K598" s="990"/>
      <c r="L598" s="990"/>
      <c r="M598" s="990"/>
      <c r="N598" s="990"/>
      <c r="O598" s="878"/>
      <c r="P598" s="878"/>
      <c r="Q598" s="878"/>
      <c r="R598" s="878"/>
      <c r="S598" s="878"/>
      <c r="T598" s="878"/>
      <c r="U598" s="878"/>
      <c r="V598" s="878"/>
      <c r="W598" s="878"/>
      <c r="X598" s="1015"/>
      <c r="Y598" s="878"/>
      <c r="Z598" s="975"/>
    </row>
    <row r="599" spans="1:26">
      <c r="A599" s="878"/>
      <c r="B599" s="878"/>
      <c r="C599" s="878"/>
      <c r="F599" s="878"/>
      <c r="H599" s="878"/>
      <c r="I599" s="878"/>
      <c r="J599" s="878"/>
      <c r="K599" s="990"/>
      <c r="L599" s="990"/>
      <c r="M599" s="990"/>
      <c r="N599" s="990"/>
      <c r="O599" s="878"/>
      <c r="P599" s="878"/>
      <c r="Q599" s="878"/>
      <c r="R599" s="878"/>
      <c r="S599" s="878"/>
      <c r="T599" s="878"/>
      <c r="U599" s="878"/>
      <c r="V599" s="878"/>
      <c r="W599" s="878"/>
      <c r="X599" s="1015"/>
      <c r="Y599" s="878"/>
      <c r="Z599" s="975"/>
    </row>
    <row r="600" spans="1:26">
      <c r="A600" s="878"/>
      <c r="B600" s="878"/>
      <c r="C600" s="878"/>
      <c r="F600" s="878"/>
      <c r="H600" s="878"/>
      <c r="I600" s="878"/>
      <c r="J600" s="878"/>
      <c r="K600" s="990"/>
      <c r="L600" s="990"/>
      <c r="M600" s="990"/>
      <c r="N600" s="990"/>
      <c r="O600" s="878"/>
      <c r="P600" s="878"/>
      <c r="Q600" s="878"/>
      <c r="R600" s="878"/>
      <c r="S600" s="878"/>
      <c r="T600" s="878"/>
      <c r="U600" s="878"/>
      <c r="V600" s="878"/>
      <c r="W600" s="878"/>
      <c r="X600" s="1015"/>
      <c r="Y600" s="878"/>
      <c r="Z600" s="975"/>
    </row>
    <row r="601" spans="1:26">
      <c r="A601" s="878"/>
      <c r="B601" s="878"/>
      <c r="C601" s="878"/>
      <c r="F601" s="878"/>
      <c r="H601" s="878"/>
      <c r="I601" s="878"/>
      <c r="J601" s="878"/>
      <c r="K601" s="990"/>
      <c r="L601" s="990"/>
      <c r="M601" s="990"/>
      <c r="N601" s="990"/>
      <c r="O601" s="878"/>
      <c r="P601" s="878"/>
      <c r="Q601" s="878"/>
      <c r="R601" s="878"/>
      <c r="S601" s="878"/>
      <c r="T601" s="878"/>
      <c r="U601" s="878"/>
      <c r="V601" s="878"/>
      <c r="W601" s="878"/>
      <c r="X601" s="1015"/>
      <c r="Y601" s="878"/>
      <c r="Z601" s="975"/>
    </row>
    <row r="602" spans="1:26">
      <c r="A602" s="878"/>
      <c r="B602" s="878"/>
      <c r="C602" s="878"/>
      <c r="F602" s="878"/>
      <c r="H602" s="878"/>
      <c r="I602" s="878"/>
      <c r="J602" s="878"/>
      <c r="K602" s="990"/>
      <c r="L602" s="990"/>
      <c r="M602" s="990"/>
      <c r="N602" s="990"/>
      <c r="O602" s="878"/>
      <c r="P602" s="878"/>
      <c r="Q602" s="878"/>
      <c r="R602" s="878"/>
      <c r="S602" s="878"/>
      <c r="T602" s="878"/>
      <c r="U602" s="878"/>
      <c r="V602" s="878"/>
      <c r="W602" s="878"/>
      <c r="X602" s="1015"/>
      <c r="Y602" s="878"/>
      <c r="Z602" s="975"/>
    </row>
    <row r="603" spans="1:26">
      <c r="A603" s="878"/>
      <c r="B603" s="878"/>
      <c r="C603" s="878"/>
      <c r="F603" s="878"/>
      <c r="H603" s="878"/>
      <c r="I603" s="878"/>
      <c r="J603" s="878"/>
      <c r="K603" s="990"/>
      <c r="L603" s="990"/>
      <c r="M603" s="990"/>
      <c r="N603" s="990"/>
      <c r="O603" s="878"/>
      <c r="P603" s="878"/>
      <c r="Q603" s="878"/>
      <c r="R603" s="878"/>
      <c r="S603" s="878"/>
      <c r="T603" s="878"/>
      <c r="U603" s="878"/>
      <c r="V603" s="878"/>
      <c r="W603" s="878"/>
      <c r="X603" s="1015"/>
      <c r="Y603" s="878"/>
      <c r="Z603" s="975"/>
    </row>
    <row r="604" spans="1:26">
      <c r="A604" s="878"/>
      <c r="B604" s="878"/>
      <c r="C604" s="878"/>
      <c r="F604" s="878"/>
      <c r="H604" s="878"/>
      <c r="I604" s="878"/>
      <c r="J604" s="878"/>
      <c r="K604" s="990"/>
      <c r="L604" s="990"/>
      <c r="M604" s="990"/>
      <c r="N604" s="990"/>
      <c r="O604" s="878"/>
      <c r="P604" s="878"/>
      <c r="Q604" s="878"/>
      <c r="R604" s="878"/>
      <c r="S604" s="878"/>
      <c r="T604" s="878"/>
      <c r="U604" s="878"/>
      <c r="V604" s="878"/>
      <c r="W604" s="878"/>
      <c r="X604" s="1015"/>
      <c r="Y604" s="878"/>
      <c r="Z604" s="975"/>
    </row>
    <row r="605" spans="1:26">
      <c r="A605" s="878"/>
      <c r="B605" s="878"/>
      <c r="C605" s="878"/>
      <c r="F605" s="878"/>
      <c r="H605" s="878"/>
      <c r="I605" s="878"/>
      <c r="J605" s="878"/>
      <c r="K605" s="990"/>
      <c r="L605" s="990"/>
      <c r="M605" s="990"/>
      <c r="N605" s="990"/>
      <c r="O605" s="878"/>
      <c r="P605" s="878"/>
      <c r="Q605" s="878"/>
      <c r="R605" s="878"/>
      <c r="S605" s="878"/>
      <c r="T605" s="878"/>
      <c r="U605" s="878"/>
      <c r="V605" s="878"/>
      <c r="W605" s="878"/>
      <c r="X605" s="1015"/>
      <c r="Y605" s="878"/>
      <c r="Z605" s="975"/>
    </row>
    <row r="606" spans="1:26">
      <c r="A606" s="878"/>
      <c r="B606" s="878"/>
      <c r="C606" s="878"/>
      <c r="F606" s="878"/>
      <c r="H606" s="878"/>
      <c r="I606" s="878"/>
      <c r="J606" s="878"/>
      <c r="K606" s="990"/>
      <c r="L606" s="990"/>
      <c r="M606" s="990"/>
      <c r="N606" s="990"/>
      <c r="O606" s="878"/>
      <c r="P606" s="878"/>
      <c r="Q606" s="878"/>
      <c r="R606" s="878"/>
      <c r="S606" s="878"/>
      <c r="T606" s="878"/>
      <c r="U606" s="878"/>
      <c r="V606" s="878"/>
      <c r="W606" s="878"/>
      <c r="X606" s="1015"/>
      <c r="Y606" s="878"/>
      <c r="Z606" s="975"/>
    </row>
    <row r="607" spans="1:26">
      <c r="A607" s="878"/>
      <c r="B607" s="878"/>
      <c r="C607" s="878"/>
      <c r="F607" s="878"/>
      <c r="H607" s="878"/>
      <c r="I607" s="878"/>
      <c r="J607" s="878"/>
      <c r="K607" s="990"/>
      <c r="L607" s="990"/>
      <c r="M607" s="990"/>
      <c r="N607" s="990"/>
      <c r="O607" s="878"/>
      <c r="P607" s="878"/>
      <c r="Q607" s="878"/>
      <c r="R607" s="878"/>
      <c r="S607" s="878"/>
      <c r="T607" s="878"/>
      <c r="U607" s="878"/>
      <c r="V607" s="878"/>
      <c r="W607" s="878"/>
      <c r="X607" s="1015"/>
      <c r="Y607" s="878"/>
      <c r="Z607" s="975"/>
    </row>
    <row r="608" spans="1:26">
      <c r="A608" s="878"/>
      <c r="B608" s="878"/>
      <c r="C608" s="878"/>
      <c r="F608" s="878"/>
      <c r="H608" s="878"/>
      <c r="I608" s="878"/>
      <c r="J608" s="878"/>
      <c r="K608" s="990"/>
      <c r="L608" s="990"/>
      <c r="M608" s="990"/>
      <c r="N608" s="990"/>
      <c r="O608" s="878"/>
      <c r="P608" s="878"/>
      <c r="Q608" s="878"/>
      <c r="R608" s="878"/>
      <c r="S608" s="878"/>
      <c r="T608" s="878"/>
      <c r="U608" s="878"/>
      <c r="V608" s="878"/>
      <c r="W608" s="878"/>
      <c r="X608" s="1015"/>
      <c r="Y608" s="878"/>
      <c r="Z608" s="975"/>
    </row>
    <row r="609" spans="1:26">
      <c r="A609" s="878"/>
      <c r="B609" s="878"/>
      <c r="C609" s="878"/>
      <c r="F609" s="878"/>
      <c r="H609" s="878"/>
      <c r="I609" s="878"/>
      <c r="J609" s="878"/>
      <c r="K609" s="990"/>
      <c r="L609" s="990"/>
      <c r="M609" s="990"/>
      <c r="N609" s="990"/>
      <c r="O609" s="878"/>
      <c r="P609" s="878"/>
      <c r="Q609" s="878"/>
      <c r="R609" s="878"/>
      <c r="S609" s="878"/>
      <c r="T609" s="878"/>
      <c r="U609" s="878"/>
      <c r="V609" s="878"/>
      <c r="W609" s="878"/>
      <c r="X609" s="1015"/>
      <c r="Y609" s="878"/>
      <c r="Z609" s="975"/>
    </row>
    <row r="610" spans="1:26">
      <c r="A610" s="878"/>
      <c r="B610" s="878"/>
      <c r="C610" s="878"/>
      <c r="F610" s="878"/>
      <c r="H610" s="878"/>
      <c r="I610" s="878"/>
      <c r="J610" s="878"/>
      <c r="K610" s="990"/>
      <c r="L610" s="990"/>
      <c r="M610" s="990"/>
      <c r="N610" s="990"/>
      <c r="O610" s="878"/>
      <c r="P610" s="878"/>
      <c r="Q610" s="878"/>
      <c r="R610" s="878"/>
      <c r="S610" s="878"/>
      <c r="T610" s="878"/>
      <c r="U610" s="878"/>
      <c r="V610" s="878"/>
      <c r="W610" s="878"/>
      <c r="X610" s="1015"/>
      <c r="Y610" s="878"/>
      <c r="Z610" s="975"/>
    </row>
    <row r="611" spans="1:26">
      <c r="A611" s="878"/>
      <c r="B611" s="878"/>
      <c r="C611" s="878"/>
      <c r="F611" s="878"/>
      <c r="H611" s="878"/>
      <c r="I611" s="878"/>
      <c r="J611" s="878"/>
      <c r="K611" s="990"/>
      <c r="L611" s="990"/>
      <c r="M611" s="990"/>
      <c r="N611" s="990"/>
      <c r="O611" s="878"/>
      <c r="P611" s="878"/>
      <c r="Q611" s="878"/>
      <c r="R611" s="878"/>
      <c r="S611" s="878"/>
      <c r="T611" s="878"/>
      <c r="U611" s="878"/>
      <c r="V611" s="878"/>
      <c r="W611" s="878"/>
      <c r="X611" s="1015"/>
      <c r="Y611" s="878"/>
      <c r="Z611" s="975"/>
    </row>
    <row r="612" spans="1:26">
      <c r="A612" s="878"/>
      <c r="B612" s="878"/>
      <c r="C612" s="878"/>
      <c r="F612" s="878"/>
      <c r="H612" s="878"/>
      <c r="I612" s="878"/>
      <c r="J612" s="878"/>
      <c r="K612" s="990"/>
      <c r="L612" s="990"/>
      <c r="M612" s="990"/>
      <c r="N612" s="990"/>
      <c r="O612" s="878"/>
      <c r="P612" s="878"/>
      <c r="Q612" s="878"/>
      <c r="R612" s="878"/>
      <c r="S612" s="878"/>
      <c r="T612" s="878"/>
      <c r="U612" s="878"/>
      <c r="V612" s="878"/>
      <c r="W612" s="878"/>
      <c r="X612" s="1015"/>
      <c r="Y612" s="878"/>
      <c r="Z612" s="975"/>
    </row>
    <row r="613" spans="1:26">
      <c r="A613" s="878"/>
      <c r="B613" s="878"/>
      <c r="C613" s="878"/>
      <c r="F613" s="878"/>
      <c r="H613" s="878"/>
      <c r="I613" s="878"/>
      <c r="J613" s="878"/>
      <c r="K613" s="990"/>
      <c r="L613" s="990"/>
      <c r="M613" s="990"/>
      <c r="N613" s="990"/>
      <c r="O613" s="878"/>
      <c r="P613" s="878"/>
      <c r="Q613" s="878"/>
      <c r="R613" s="878"/>
      <c r="S613" s="878"/>
      <c r="T613" s="878"/>
      <c r="U613" s="878"/>
      <c r="V613" s="878"/>
      <c r="W613" s="878"/>
      <c r="X613" s="1015"/>
      <c r="Y613" s="878"/>
      <c r="Z613" s="975"/>
    </row>
    <row r="614" spans="1:26">
      <c r="A614" s="878"/>
      <c r="B614" s="878"/>
      <c r="C614" s="878"/>
      <c r="F614" s="878"/>
      <c r="H614" s="878"/>
      <c r="I614" s="878"/>
      <c r="J614" s="878"/>
      <c r="K614" s="990"/>
      <c r="L614" s="990"/>
      <c r="M614" s="990"/>
      <c r="N614" s="990"/>
      <c r="O614" s="878"/>
      <c r="P614" s="878"/>
      <c r="Q614" s="878"/>
      <c r="R614" s="878"/>
      <c r="S614" s="878"/>
      <c r="T614" s="878"/>
      <c r="U614" s="878"/>
      <c r="V614" s="878"/>
      <c r="W614" s="878"/>
      <c r="X614" s="1015"/>
      <c r="Y614" s="878"/>
      <c r="Z614" s="975"/>
    </row>
    <row r="615" spans="1:26">
      <c r="A615" s="878"/>
      <c r="B615" s="878"/>
      <c r="C615" s="878"/>
      <c r="F615" s="878"/>
      <c r="H615" s="878"/>
      <c r="I615" s="878"/>
      <c r="J615" s="878"/>
      <c r="K615" s="990"/>
      <c r="L615" s="990"/>
      <c r="M615" s="990"/>
      <c r="N615" s="990"/>
      <c r="O615" s="878"/>
      <c r="P615" s="878"/>
      <c r="Q615" s="878"/>
      <c r="R615" s="878"/>
      <c r="S615" s="878"/>
      <c r="T615" s="878"/>
      <c r="U615" s="878"/>
      <c r="V615" s="878"/>
      <c r="W615" s="878"/>
      <c r="X615" s="1015"/>
      <c r="Y615" s="878"/>
      <c r="Z615" s="975"/>
    </row>
    <row r="616" spans="1:26">
      <c r="A616" s="878"/>
      <c r="B616" s="878"/>
      <c r="C616" s="878"/>
      <c r="F616" s="878"/>
      <c r="H616" s="878"/>
      <c r="I616" s="878"/>
      <c r="J616" s="878"/>
      <c r="K616" s="990"/>
      <c r="L616" s="990"/>
      <c r="M616" s="990"/>
      <c r="N616" s="990"/>
      <c r="O616" s="878"/>
      <c r="P616" s="878"/>
      <c r="Q616" s="878"/>
      <c r="R616" s="878"/>
      <c r="S616" s="878"/>
      <c r="T616" s="878"/>
      <c r="U616" s="878"/>
      <c r="V616" s="878"/>
      <c r="W616" s="878"/>
      <c r="X616" s="1015"/>
      <c r="Y616" s="878"/>
      <c r="Z616" s="975"/>
    </row>
    <row r="617" spans="1:26">
      <c r="A617" s="878"/>
      <c r="B617" s="878"/>
      <c r="C617" s="878"/>
      <c r="F617" s="878"/>
      <c r="H617" s="878"/>
      <c r="I617" s="878"/>
      <c r="J617" s="878"/>
      <c r="K617" s="990"/>
      <c r="L617" s="990"/>
      <c r="M617" s="990"/>
      <c r="N617" s="990"/>
      <c r="O617" s="878"/>
      <c r="P617" s="878"/>
      <c r="Q617" s="878"/>
      <c r="R617" s="878"/>
      <c r="S617" s="878"/>
      <c r="T617" s="878"/>
      <c r="U617" s="878"/>
      <c r="V617" s="878"/>
      <c r="W617" s="878"/>
      <c r="X617" s="1015"/>
      <c r="Y617" s="878"/>
      <c r="Z617" s="975"/>
    </row>
    <row r="618" spans="1:26">
      <c r="A618" s="878"/>
      <c r="B618" s="878"/>
      <c r="C618" s="878"/>
      <c r="F618" s="878"/>
      <c r="H618" s="878"/>
      <c r="I618" s="878"/>
      <c r="J618" s="878"/>
      <c r="K618" s="990"/>
      <c r="L618" s="990"/>
      <c r="M618" s="990"/>
      <c r="N618" s="990"/>
      <c r="O618" s="878"/>
      <c r="P618" s="878"/>
      <c r="Q618" s="878"/>
      <c r="R618" s="878"/>
      <c r="S618" s="878"/>
      <c r="T618" s="878"/>
      <c r="U618" s="878"/>
      <c r="V618" s="878"/>
      <c r="W618" s="878"/>
      <c r="X618" s="1015"/>
      <c r="Y618" s="878"/>
      <c r="Z618" s="975"/>
    </row>
    <row r="619" spans="1:26">
      <c r="A619" s="878"/>
      <c r="B619" s="878"/>
      <c r="C619" s="878"/>
      <c r="F619" s="878"/>
      <c r="H619" s="878"/>
      <c r="I619" s="878"/>
      <c r="J619" s="878"/>
      <c r="K619" s="990"/>
      <c r="L619" s="990"/>
      <c r="M619" s="990"/>
      <c r="N619" s="990"/>
      <c r="O619" s="878"/>
      <c r="P619" s="878"/>
      <c r="Q619" s="878"/>
      <c r="R619" s="878"/>
      <c r="S619" s="878"/>
      <c r="T619" s="878"/>
      <c r="U619" s="878"/>
      <c r="V619" s="878"/>
      <c r="W619" s="878"/>
      <c r="X619" s="1015"/>
      <c r="Y619" s="878"/>
      <c r="Z619" s="975"/>
    </row>
    <row r="620" spans="1:26">
      <c r="A620" s="878"/>
      <c r="B620" s="878"/>
      <c r="C620" s="878"/>
      <c r="F620" s="878"/>
      <c r="H620" s="878"/>
      <c r="I620" s="878"/>
      <c r="J620" s="878"/>
      <c r="K620" s="990"/>
      <c r="L620" s="990"/>
      <c r="M620" s="990"/>
      <c r="N620" s="990"/>
      <c r="O620" s="878"/>
      <c r="P620" s="878"/>
      <c r="Q620" s="878"/>
      <c r="R620" s="878"/>
      <c r="S620" s="878"/>
      <c r="T620" s="878"/>
      <c r="U620" s="878"/>
      <c r="V620" s="878"/>
      <c r="W620" s="878"/>
      <c r="X620" s="1015"/>
      <c r="Y620" s="878"/>
      <c r="Z620" s="975"/>
    </row>
    <row r="621" spans="1:26">
      <c r="A621" s="878"/>
      <c r="B621" s="878"/>
      <c r="C621" s="878"/>
      <c r="F621" s="878"/>
      <c r="H621" s="878"/>
      <c r="I621" s="878"/>
      <c r="J621" s="878"/>
      <c r="K621" s="990"/>
      <c r="L621" s="990"/>
      <c r="M621" s="990"/>
      <c r="N621" s="990"/>
      <c r="O621" s="878"/>
      <c r="P621" s="878"/>
      <c r="Q621" s="878"/>
      <c r="R621" s="878"/>
      <c r="S621" s="878"/>
      <c r="T621" s="878"/>
      <c r="U621" s="878"/>
      <c r="V621" s="878"/>
      <c r="W621" s="878"/>
      <c r="X621" s="1015"/>
      <c r="Y621" s="878"/>
      <c r="Z621" s="975"/>
    </row>
    <row r="622" spans="1:26">
      <c r="A622" s="878"/>
      <c r="B622" s="878"/>
      <c r="C622" s="878"/>
      <c r="F622" s="878"/>
      <c r="H622" s="878"/>
      <c r="I622" s="878"/>
      <c r="J622" s="878"/>
      <c r="K622" s="990"/>
      <c r="L622" s="990"/>
      <c r="M622" s="990"/>
      <c r="N622" s="990"/>
      <c r="O622" s="878"/>
      <c r="P622" s="878"/>
      <c r="Q622" s="878"/>
      <c r="R622" s="878"/>
      <c r="S622" s="878"/>
      <c r="T622" s="878"/>
      <c r="U622" s="878"/>
      <c r="V622" s="878"/>
      <c r="W622" s="878"/>
      <c r="X622" s="1015"/>
      <c r="Y622" s="878"/>
      <c r="Z622" s="975"/>
    </row>
    <row r="623" spans="1:26">
      <c r="A623" s="878"/>
      <c r="B623" s="878"/>
      <c r="C623" s="878"/>
      <c r="F623" s="878"/>
      <c r="H623" s="878"/>
      <c r="I623" s="878"/>
      <c r="J623" s="878"/>
      <c r="K623" s="990"/>
      <c r="L623" s="990"/>
      <c r="M623" s="990"/>
      <c r="N623" s="990"/>
      <c r="O623" s="878"/>
      <c r="P623" s="878"/>
      <c r="Q623" s="878"/>
      <c r="R623" s="878"/>
      <c r="S623" s="878"/>
      <c r="T623" s="878"/>
      <c r="U623" s="878"/>
      <c r="V623" s="878"/>
      <c r="W623" s="878"/>
      <c r="X623" s="1015"/>
      <c r="Y623" s="878"/>
      <c r="Z623" s="975"/>
    </row>
    <row r="624" spans="1:26">
      <c r="A624" s="878"/>
      <c r="B624" s="878"/>
      <c r="C624" s="878"/>
      <c r="F624" s="878"/>
      <c r="H624" s="878"/>
      <c r="I624" s="878"/>
      <c r="J624" s="878"/>
      <c r="K624" s="990"/>
      <c r="L624" s="990"/>
      <c r="M624" s="990"/>
      <c r="N624" s="990"/>
      <c r="O624" s="878"/>
      <c r="P624" s="878"/>
      <c r="Q624" s="878"/>
      <c r="R624" s="878"/>
      <c r="S624" s="878"/>
      <c r="T624" s="878"/>
      <c r="U624" s="878"/>
      <c r="V624" s="878"/>
      <c r="W624" s="878"/>
      <c r="X624" s="1015"/>
      <c r="Y624" s="878"/>
      <c r="Z624" s="975"/>
    </row>
    <row r="625" spans="1:26">
      <c r="A625" s="878"/>
      <c r="B625" s="878"/>
      <c r="C625" s="878"/>
      <c r="F625" s="878"/>
      <c r="H625" s="878"/>
      <c r="I625" s="878"/>
      <c r="J625" s="878"/>
      <c r="K625" s="990"/>
      <c r="L625" s="990"/>
      <c r="M625" s="990"/>
      <c r="N625" s="990"/>
      <c r="O625" s="878"/>
      <c r="P625" s="878"/>
      <c r="Q625" s="878"/>
      <c r="R625" s="878"/>
      <c r="S625" s="878"/>
      <c r="T625" s="878"/>
      <c r="U625" s="878"/>
      <c r="V625" s="878"/>
      <c r="W625" s="878"/>
      <c r="X625" s="1015"/>
      <c r="Y625" s="878"/>
      <c r="Z625" s="975"/>
    </row>
    <row r="626" spans="1:26">
      <c r="A626" s="878"/>
      <c r="B626" s="878"/>
      <c r="C626" s="878"/>
      <c r="F626" s="878"/>
      <c r="H626" s="878"/>
      <c r="I626" s="878"/>
      <c r="J626" s="878"/>
      <c r="K626" s="990"/>
      <c r="L626" s="990"/>
      <c r="M626" s="990"/>
      <c r="N626" s="990"/>
      <c r="O626" s="878"/>
      <c r="P626" s="878"/>
      <c r="Q626" s="878"/>
      <c r="R626" s="878"/>
      <c r="S626" s="878"/>
      <c r="T626" s="878"/>
      <c r="U626" s="878"/>
      <c r="V626" s="878"/>
      <c r="W626" s="878"/>
      <c r="X626" s="1015"/>
      <c r="Y626" s="878"/>
      <c r="Z626" s="975"/>
    </row>
    <row r="627" spans="1:26">
      <c r="A627" s="878"/>
      <c r="B627" s="878"/>
      <c r="C627" s="878"/>
      <c r="F627" s="878"/>
      <c r="H627" s="878"/>
      <c r="I627" s="878"/>
      <c r="J627" s="878"/>
      <c r="K627" s="990"/>
      <c r="L627" s="990"/>
      <c r="M627" s="990"/>
      <c r="N627" s="990"/>
      <c r="O627" s="878"/>
      <c r="P627" s="878"/>
      <c r="Q627" s="878"/>
      <c r="R627" s="878"/>
      <c r="S627" s="878"/>
      <c r="T627" s="878"/>
      <c r="U627" s="878"/>
      <c r="V627" s="878"/>
      <c r="W627" s="878"/>
      <c r="X627" s="1015"/>
      <c r="Y627" s="878"/>
      <c r="Z627" s="975"/>
    </row>
    <row r="628" spans="1:26">
      <c r="A628" s="878"/>
      <c r="B628" s="878"/>
      <c r="C628" s="878"/>
      <c r="F628" s="878"/>
      <c r="H628" s="878"/>
      <c r="I628" s="878"/>
      <c r="J628" s="878"/>
      <c r="K628" s="990"/>
      <c r="L628" s="990"/>
      <c r="M628" s="990"/>
      <c r="N628" s="990"/>
      <c r="O628" s="878"/>
      <c r="P628" s="878"/>
      <c r="Q628" s="878"/>
      <c r="R628" s="878"/>
      <c r="S628" s="878"/>
      <c r="T628" s="878"/>
      <c r="U628" s="878"/>
      <c r="V628" s="878"/>
      <c r="W628" s="878"/>
      <c r="X628" s="1015"/>
      <c r="Y628" s="878"/>
      <c r="Z628" s="975"/>
    </row>
    <row r="629" spans="1:26">
      <c r="A629" s="878"/>
      <c r="B629" s="878"/>
      <c r="C629" s="878"/>
      <c r="F629" s="878"/>
      <c r="H629" s="878"/>
      <c r="I629" s="878"/>
      <c r="J629" s="878"/>
      <c r="K629" s="990"/>
      <c r="L629" s="990"/>
      <c r="M629" s="990"/>
      <c r="N629" s="990"/>
      <c r="O629" s="878"/>
      <c r="P629" s="878"/>
      <c r="Q629" s="878"/>
      <c r="R629" s="878"/>
      <c r="S629" s="878"/>
      <c r="T629" s="878"/>
      <c r="U629" s="878"/>
      <c r="V629" s="878"/>
      <c r="W629" s="878"/>
      <c r="X629" s="1015"/>
      <c r="Y629" s="878"/>
      <c r="Z629" s="975"/>
    </row>
    <row r="630" spans="1:26">
      <c r="A630" s="878"/>
      <c r="B630" s="878"/>
      <c r="C630" s="878"/>
      <c r="F630" s="878"/>
      <c r="H630" s="878"/>
      <c r="I630" s="878"/>
      <c r="J630" s="878"/>
      <c r="K630" s="990"/>
      <c r="L630" s="990"/>
      <c r="M630" s="990"/>
      <c r="N630" s="990"/>
      <c r="O630" s="878"/>
      <c r="P630" s="878"/>
      <c r="Q630" s="878"/>
      <c r="R630" s="878"/>
      <c r="S630" s="878"/>
      <c r="T630" s="878"/>
      <c r="U630" s="878"/>
      <c r="V630" s="878"/>
      <c r="W630" s="878"/>
      <c r="X630" s="1015"/>
      <c r="Y630" s="878"/>
      <c r="Z630" s="975"/>
    </row>
    <row r="631" spans="1:26">
      <c r="A631" s="878"/>
      <c r="B631" s="878"/>
      <c r="C631" s="878"/>
      <c r="F631" s="878"/>
      <c r="H631" s="878"/>
      <c r="I631" s="878"/>
      <c r="J631" s="878"/>
      <c r="K631" s="990"/>
      <c r="L631" s="990"/>
      <c r="M631" s="990"/>
      <c r="N631" s="990"/>
      <c r="O631" s="878"/>
      <c r="P631" s="878"/>
      <c r="Q631" s="878"/>
      <c r="R631" s="878"/>
      <c r="S631" s="878"/>
      <c r="T631" s="878"/>
      <c r="U631" s="878"/>
      <c r="V631" s="878"/>
      <c r="W631" s="878"/>
      <c r="X631" s="1015"/>
      <c r="Y631" s="878"/>
      <c r="Z631" s="975"/>
    </row>
    <row r="632" spans="1:26">
      <c r="A632" s="878"/>
      <c r="B632" s="878"/>
      <c r="C632" s="878"/>
      <c r="F632" s="878"/>
      <c r="H632" s="878"/>
      <c r="I632" s="878"/>
      <c r="J632" s="878"/>
      <c r="K632" s="990"/>
      <c r="L632" s="990"/>
      <c r="M632" s="990"/>
      <c r="N632" s="990"/>
      <c r="O632" s="878"/>
      <c r="P632" s="878"/>
      <c r="Q632" s="878"/>
      <c r="R632" s="878"/>
      <c r="S632" s="878"/>
      <c r="T632" s="878"/>
      <c r="U632" s="878"/>
      <c r="V632" s="878"/>
      <c r="W632" s="878"/>
      <c r="X632" s="1015"/>
      <c r="Y632" s="878"/>
      <c r="Z632" s="975"/>
    </row>
    <row r="633" spans="1:26">
      <c r="A633" s="878"/>
      <c r="B633" s="878"/>
      <c r="C633" s="878"/>
      <c r="F633" s="878"/>
      <c r="H633" s="878"/>
      <c r="I633" s="878"/>
      <c r="J633" s="878"/>
      <c r="K633" s="990"/>
      <c r="L633" s="990"/>
      <c r="M633" s="990"/>
      <c r="N633" s="990"/>
      <c r="O633" s="878"/>
      <c r="P633" s="878"/>
      <c r="Q633" s="878"/>
      <c r="R633" s="878"/>
      <c r="S633" s="878"/>
      <c r="T633" s="878"/>
      <c r="U633" s="878"/>
      <c r="V633" s="878"/>
      <c r="W633" s="878"/>
      <c r="X633" s="1015"/>
      <c r="Y633" s="878"/>
      <c r="Z633" s="975"/>
    </row>
    <row r="634" spans="1:26">
      <c r="A634" s="878"/>
      <c r="B634" s="878"/>
      <c r="C634" s="878"/>
      <c r="F634" s="878"/>
      <c r="H634" s="878"/>
      <c r="I634" s="878"/>
      <c r="J634" s="878"/>
      <c r="K634" s="990"/>
      <c r="L634" s="990"/>
      <c r="M634" s="990"/>
      <c r="N634" s="990"/>
      <c r="O634" s="878"/>
      <c r="P634" s="878"/>
      <c r="Q634" s="878"/>
      <c r="R634" s="878"/>
      <c r="S634" s="878"/>
      <c r="T634" s="878"/>
      <c r="U634" s="878"/>
      <c r="V634" s="878"/>
      <c r="W634" s="878"/>
      <c r="X634" s="1015"/>
      <c r="Y634" s="878"/>
      <c r="Z634" s="975"/>
    </row>
    <row r="635" spans="1:26">
      <c r="A635" s="878"/>
      <c r="B635" s="878"/>
      <c r="C635" s="878"/>
      <c r="F635" s="878"/>
      <c r="H635" s="878"/>
      <c r="I635" s="878"/>
      <c r="J635" s="878"/>
      <c r="K635" s="990"/>
      <c r="L635" s="990"/>
      <c r="M635" s="990"/>
      <c r="N635" s="990"/>
      <c r="O635" s="878"/>
      <c r="P635" s="878"/>
      <c r="Q635" s="878"/>
      <c r="R635" s="878"/>
      <c r="S635" s="878"/>
      <c r="T635" s="878"/>
      <c r="U635" s="878"/>
      <c r="V635" s="878"/>
      <c r="W635" s="878"/>
      <c r="X635" s="1015"/>
      <c r="Y635" s="878"/>
      <c r="Z635" s="975"/>
    </row>
    <row r="636" spans="1:26">
      <c r="A636" s="878"/>
      <c r="B636" s="878"/>
      <c r="C636" s="878"/>
      <c r="F636" s="878"/>
      <c r="H636" s="878"/>
      <c r="I636" s="878"/>
      <c r="J636" s="878"/>
      <c r="K636" s="990"/>
      <c r="L636" s="990"/>
      <c r="M636" s="990"/>
      <c r="N636" s="990"/>
      <c r="O636" s="878"/>
      <c r="P636" s="878"/>
      <c r="Q636" s="878"/>
      <c r="R636" s="878"/>
      <c r="S636" s="878"/>
      <c r="T636" s="878"/>
      <c r="U636" s="878"/>
      <c r="V636" s="878"/>
      <c r="W636" s="878"/>
      <c r="X636" s="1015"/>
      <c r="Y636" s="878"/>
      <c r="Z636" s="975"/>
    </row>
    <row r="637" spans="1:26">
      <c r="A637" s="878"/>
      <c r="B637" s="878"/>
      <c r="C637" s="878"/>
      <c r="F637" s="878"/>
      <c r="H637" s="878"/>
      <c r="I637" s="878"/>
      <c r="J637" s="878"/>
      <c r="K637" s="990"/>
      <c r="L637" s="990"/>
      <c r="M637" s="990"/>
      <c r="N637" s="990"/>
      <c r="O637" s="878"/>
      <c r="P637" s="878"/>
      <c r="Q637" s="878"/>
      <c r="R637" s="878"/>
      <c r="S637" s="878"/>
      <c r="T637" s="878"/>
      <c r="U637" s="878"/>
      <c r="V637" s="878"/>
      <c r="W637" s="878"/>
      <c r="X637" s="1015"/>
      <c r="Y637" s="878"/>
      <c r="Z637" s="975"/>
    </row>
    <row r="638" spans="1:26">
      <c r="A638" s="878"/>
      <c r="B638" s="878"/>
      <c r="C638" s="878"/>
      <c r="F638" s="878"/>
      <c r="H638" s="878"/>
      <c r="I638" s="878"/>
      <c r="J638" s="878"/>
      <c r="K638" s="990"/>
      <c r="L638" s="990"/>
      <c r="M638" s="990"/>
      <c r="N638" s="990"/>
      <c r="O638" s="878"/>
      <c r="P638" s="878"/>
      <c r="Q638" s="878"/>
      <c r="R638" s="878"/>
      <c r="S638" s="878"/>
      <c r="T638" s="878"/>
      <c r="U638" s="878"/>
      <c r="V638" s="878"/>
      <c r="W638" s="878"/>
      <c r="X638" s="1015"/>
      <c r="Y638" s="878"/>
      <c r="Z638" s="975"/>
    </row>
    <row r="639" spans="1:26">
      <c r="A639" s="878"/>
      <c r="B639" s="878"/>
      <c r="C639" s="878"/>
      <c r="F639" s="878"/>
      <c r="H639" s="878"/>
      <c r="I639" s="878"/>
      <c r="J639" s="878"/>
      <c r="K639" s="990"/>
      <c r="L639" s="990"/>
      <c r="M639" s="990"/>
      <c r="N639" s="990"/>
      <c r="O639" s="878"/>
      <c r="P639" s="878"/>
      <c r="Q639" s="878"/>
      <c r="R639" s="878"/>
      <c r="S639" s="878"/>
      <c r="T639" s="878"/>
      <c r="U639" s="878"/>
      <c r="V639" s="878"/>
      <c r="W639" s="878"/>
      <c r="X639" s="1015"/>
      <c r="Y639" s="878"/>
      <c r="Z639" s="975"/>
    </row>
    <row r="640" spans="1:26">
      <c r="A640" s="878"/>
      <c r="B640" s="878"/>
      <c r="C640" s="878"/>
      <c r="F640" s="878"/>
      <c r="H640" s="878"/>
      <c r="I640" s="878"/>
      <c r="J640" s="878"/>
      <c r="K640" s="990"/>
      <c r="L640" s="990"/>
      <c r="M640" s="990"/>
      <c r="N640" s="990"/>
      <c r="O640" s="878"/>
      <c r="P640" s="878"/>
      <c r="Q640" s="878"/>
      <c r="R640" s="878"/>
      <c r="S640" s="878"/>
      <c r="T640" s="878"/>
      <c r="U640" s="878"/>
      <c r="V640" s="878"/>
      <c r="W640" s="878"/>
      <c r="X640" s="1015"/>
      <c r="Y640" s="878"/>
      <c r="Z640" s="975"/>
    </row>
    <row r="641" spans="1:26">
      <c r="A641" s="878"/>
      <c r="B641" s="878"/>
      <c r="C641" s="878"/>
      <c r="F641" s="878"/>
      <c r="H641" s="878"/>
      <c r="I641" s="878"/>
      <c r="J641" s="878"/>
      <c r="K641" s="990"/>
      <c r="L641" s="990"/>
      <c r="M641" s="990"/>
      <c r="N641" s="990"/>
      <c r="O641" s="878"/>
      <c r="P641" s="878"/>
      <c r="Q641" s="878"/>
      <c r="R641" s="878"/>
      <c r="S641" s="878"/>
      <c r="T641" s="878"/>
      <c r="U641" s="878"/>
      <c r="V641" s="878"/>
      <c r="W641" s="878"/>
      <c r="X641" s="1015"/>
      <c r="Y641" s="878"/>
      <c r="Z641" s="975"/>
    </row>
    <row r="642" spans="1:26">
      <c r="A642" s="878"/>
      <c r="B642" s="878"/>
      <c r="C642" s="878"/>
      <c r="F642" s="878"/>
      <c r="H642" s="878"/>
      <c r="I642" s="878"/>
      <c r="J642" s="878"/>
      <c r="K642" s="990"/>
      <c r="L642" s="990"/>
      <c r="M642" s="990"/>
      <c r="N642" s="990"/>
      <c r="O642" s="878"/>
      <c r="P642" s="878"/>
      <c r="Q642" s="878"/>
      <c r="R642" s="878"/>
      <c r="S642" s="878"/>
      <c r="T642" s="878"/>
      <c r="U642" s="878"/>
      <c r="V642" s="878"/>
      <c r="W642" s="878"/>
      <c r="X642" s="1015"/>
      <c r="Y642" s="878"/>
      <c r="Z642" s="975"/>
    </row>
    <row r="643" spans="1:26">
      <c r="A643" s="878"/>
      <c r="B643" s="878"/>
      <c r="C643" s="878"/>
      <c r="F643" s="878"/>
      <c r="H643" s="878"/>
      <c r="I643" s="878"/>
      <c r="J643" s="878"/>
      <c r="K643" s="990"/>
      <c r="L643" s="990"/>
      <c r="M643" s="990"/>
      <c r="N643" s="990"/>
      <c r="O643" s="878"/>
      <c r="P643" s="878"/>
      <c r="Q643" s="878"/>
      <c r="R643" s="878"/>
      <c r="S643" s="878"/>
      <c r="T643" s="878"/>
      <c r="U643" s="878"/>
      <c r="V643" s="878"/>
      <c r="W643" s="878"/>
      <c r="X643" s="1015"/>
      <c r="Y643" s="878"/>
      <c r="Z643" s="975"/>
    </row>
    <row r="644" spans="1:26">
      <c r="A644" s="878"/>
      <c r="B644" s="878"/>
      <c r="C644" s="878"/>
      <c r="F644" s="878"/>
      <c r="H644" s="878"/>
      <c r="I644" s="878"/>
      <c r="J644" s="878"/>
      <c r="K644" s="990"/>
      <c r="L644" s="990"/>
      <c r="M644" s="990"/>
      <c r="N644" s="990"/>
      <c r="O644" s="878"/>
      <c r="P644" s="878"/>
      <c r="Q644" s="878"/>
      <c r="R644" s="878"/>
      <c r="S644" s="878"/>
      <c r="T644" s="878"/>
      <c r="U644" s="878"/>
      <c r="V644" s="878"/>
      <c r="W644" s="878"/>
      <c r="X644" s="1015"/>
      <c r="Y644" s="878"/>
      <c r="Z644" s="975"/>
    </row>
    <row r="645" spans="1:26">
      <c r="A645" s="878"/>
      <c r="B645" s="878"/>
      <c r="C645" s="878"/>
      <c r="F645" s="878"/>
      <c r="H645" s="878"/>
      <c r="I645" s="878"/>
      <c r="J645" s="878"/>
      <c r="K645" s="990"/>
      <c r="L645" s="990"/>
      <c r="M645" s="990"/>
      <c r="N645" s="990"/>
      <c r="O645" s="878"/>
      <c r="P645" s="878"/>
      <c r="Q645" s="878"/>
      <c r="R645" s="878"/>
      <c r="S645" s="878"/>
      <c r="T645" s="878"/>
      <c r="U645" s="878"/>
      <c r="V645" s="878"/>
      <c r="W645" s="878"/>
      <c r="X645" s="1015"/>
      <c r="Y645" s="878"/>
      <c r="Z645" s="975"/>
    </row>
    <row r="646" spans="1:26">
      <c r="A646" s="878"/>
      <c r="B646" s="878"/>
      <c r="C646" s="878"/>
      <c r="F646" s="878"/>
      <c r="H646" s="878"/>
      <c r="I646" s="878"/>
      <c r="J646" s="878"/>
      <c r="K646" s="990"/>
      <c r="L646" s="990"/>
      <c r="M646" s="990"/>
      <c r="N646" s="990"/>
      <c r="O646" s="878"/>
      <c r="P646" s="878"/>
      <c r="Q646" s="878"/>
      <c r="R646" s="878"/>
      <c r="S646" s="878"/>
      <c r="T646" s="878"/>
      <c r="U646" s="878"/>
      <c r="V646" s="878"/>
      <c r="W646" s="878"/>
      <c r="X646" s="1015"/>
      <c r="Y646" s="878"/>
      <c r="Z646" s="975"/>
    </row>
    <row r="647" spans="1:26">
      <c r="A647" s="878"/>
      <c r="B647" s="878"/>
      <c r="C647" s="878"/>
      <c r="F647" s="878"/>
      <c r="H647" s="878"/>
      <c r="I647" s="878"/>
      <c r="J647" s="878"/>
      <c r="K647" s="990"/>
      <c r="L647" s="990"/>
      <c r="M647" s="990"/>
      <c r="N647" s="990"/>
      <c r="O647" s="878"/>
      <c r="P647" s="878"/>
      <c r="Q647" s="878"/>
      <c r="R647" s="878"/>
      <c r="S647" s="878"/>
      <c r="T647" s="878"/>
      <c r="U647" s="878"/>
      <c r="V647" s="878"/>
      <c r="W647" s="878"/>
      <c r="X647" s="1015"/>
      <c r="Y647" s="878"/>
      <c r="Z647" s="975"/>
    </row>
    <row r="648" spans="1:26">
      <c r="A648" s="878"/>
      <c r="B648" s="878"/>
      <c r="C648" s="878"/>
      <c r="F648" s="878"/>
      <c r="H648" s="878"/>
      <c r="I648" s="878"/>
      <c r="J648" s="878"/>
      <c r="K648" s="990"/>
      <c r="L648" s="990"/>
      <c r="M648" s="990"/>
      <c r="N648" s="990"/>
      <c r="O648" s="878"/>
      <c r="P648" s="878"/>
      <c r="Q648" s="878"/>
      <c r="R648" s="878"/>
      <c r="S648" s="878"/>
      <c r="T648" s="878"/>
      <c r="U648" s="878"/>
      <c r="V648" s="878"/>
      <c r="W648" s="878"/>
      <c r="X648" s="1015"/>
      <c r="Y648" s="878"/>
      <c r="Z648" s="975"/>
    </row>
    <row r="649" spans="1:26">
      <c r="A649" s="878"/>
      <c r="B649" s="878"/>
      <c r="C649" s="878"/>
      <c r="F649" s="878"/>
      <c r="H649" s="878"/>
      <c r="I649" s="878"/>
      <c r="J649" s="878"/>
      <c r="K649" s="990"/>
      <c r="L649" s="990"/>
      <c r="M649" s="990"/>
      <c r="N649" s="990"/>
      <c r="O649" s="878"/>
      <c r="P649" s="878"/>
      <c r="Q649" s="878"/>
      <c r="R649" s="878"/>
      <c r="S649" s="878"/>
      <c r="T649" s="878"/>
      <c r="U649" s="878"/>
      <c r="V649" s="878"/>
      <c r="W649" s="878"/>
      <c r="X649" s="1015"/>
      <c r="Y649" s="878"/>
      <c r="Z649" s="975"/>
    </row>
    <row r="650" spans="1:26">
      <c r="A650" s="878"/>
      <c r="B650" s="878"/>
      <c r="C650" s="878"/>
      <c r="F650" s="878"/>
      <c r="H650" s="878"/>
      <c r="I650" s="878"/>
      <c r="J650" s="878"/>
      <c r="K650" s="990"/>
      <c r="L650" s="990"/>
      <c r="M650" s="990"/>
      <c r="N650" s="990"/>
      <c r="O650" s="878"/>
      <c r="P650" s="878"/>
      <c r="Q650" s="878"/>
      <c r="R650" s="878"/>
      <c r="S650" s="878"/>
      <c r="T650" s="878"/>
      <c r="U650" s="878"/>
      <c r="V650" s="878"/>
      <c r="W650" s="878"/>
      <c r="X650" s="1015"/>
      <c r="Y650" s="878"/>
      <c r="Z650" s="975"/>
    </row>
    <row r="651" spans="1:26">
      <c r="A651" s="878"/>
      <c r="B651" s="878"/>
      <c r="C651" s="878"/>
      <c r="F651" s="878"/>
      <c r="H651" s="878"/>
      <c r="I651" s="878"/>
      <c r="J651" s="878"/>
      <c r="K651" s="990"/>
      <c r="L651" s="990"/>
      <c r="M651" s="990"/>
      <c r="N651" s="990"/>
      <c r="O651" s="878"/>
      <c r="P651" s="878"/>
      <c r="Q651" s="878"/>
      <c r="R651" s="878"/>
      <c r="S651" s="878"/>
      <c r="T651" s="878"/>
      <c r="U651" s="878"/>
      <c r="V651" s="878"/>
      <c r="W651" s="878"/>
      <c r="X651" s="1015"/>
      <c r="Y651" s="878"/>
      <c r="Z651" s="975"/>
    </row>
    <row r="652" spans="1:26">
      <c r="A652" s="878"/>
      <c r="B652" s="878"/>
      <c r="C652" s="878"/>
      <c r="F652" s="878"/>
      <c r="H652" s="878"/>
      <c r="I652" s="878"/>
      <c r="J652" s="878"/>
      <c r="K652" s="990"/>
      <c r="L652" s="990"/>
      <c r="M652" s="990"/>
      <c r="N652" s="990"/>
      <c r="O652" s="878"/>
      <c r="P652" s="878"/>
      <c r="Q652" s="878"/>
      <c r="R652" s="878"/>
      <c r="S652" s="878"/>
      <c r="T652" s="878"/>
      <c r="U652" s="878"/>
      <c r="V652" s="878"/>
      <c r="W652" s="878"/>
      <c r="X652" s="1015"/>
      <c r="Y652" s="878"/>
      <c r="Z652" s="975"/>
    </row>
    <row r="653" spans="1:26">
      <c r="A653" s="878"/>
      <c r="B653" s="878"/>
      <c r="C653" s="878"/>
      <c r="F653" s="878"/>
      <c r="H653" s="878"/>
      <c r="I653" s="878"/>
      <c r="J653" s="878"/>
      <c r="K653" s="990"/>
      <c r="L653" s="990"/>
      <c r="M653" s="990"/>
      <c r="N653" s="990"/>
      <c r="O653" s="878"/>
      <c r="P653" s="878"/>
      <c r="Q653" s="878"/>
      <c r="R653" s="878"/>
      <c r="S653" s="878"/>
      <c r="T653" s="878"/>
      <c r="U653" s="878"/>
      <c r="V653" s="878"/>
      <c r="W653" s="878"/>
      <c r="X653" s="1015"/>
      <c r="Y653" s="878"/>
      <c r="Z653" s="975"/>
    </row>
    <row r="654" spans="1:26">
      <c r="A654" s="878"/>
      <c r="B654" s="878"/>
      <c r="C654" s="878"/>
      <c r="F654" s="878"/>
      <c r="H654" s="878"/>
      <c r="I654" s="878"/>
      <c r="J654" s="878"/>
      <c r="K654" s="990"/>
      <c r="L654" s="990"/>
      <c r="M654" s="990"/>
      <c r="N654" s="990"/>
      <c r="O654" s="878"/>
      <c r="P654" s="878"/>
      <c r="Q654" s="878"/>
      <c r="R654" s="878"/>
      <c r="S654" s="878"/>
      <c r="T654" s="878"/>
      <c r="U654" s="878"/>
      <c r="V654" s="878"/>
      <c r="W654" s="878"/>
      <c r="X654" s="1015"/>
      <c r="Y654" s="878"/>
      <c r="Z654" s="975"/>
    </row>
    <row r="655" spans="1:26">
      <c r="A655" s="878"/>
      <c r="B655" s="878"/>
      <c r="C655" s="878"/>
      <c r="F655" s="878"/>
      <c r="H655" s="878"/>
      <c r="I655" s="878"/>
      <c r="J655" s="878"/>
      <c r="K655" s="990"/>
      <c r="L655" s="990"/>
      <c r="M655" s="990"/>
      <c r="N655" s="990"/>
      <c r="O655" s="878"/>
      <c r="P655" s="878"/>
      <c r="Q655" s="878"/>
      <c r="R655" s="878"/>
      <c r="S655" s="878"/>
      <c r="T655" s="878"/>
      <c r="U655" s="878"/>
      <c r="V655" s="878"/>
      <c r="W655" s="878"/>
      <c r="X655" s="1015"/>
      <c r="Y655" s="878"/>
      <c r="Z655" s="975"/>
    </row>
    <row r="656" spans="1:26">
      <c r="A656" s="878"/>
      <c r="B656" s="878"/>
      <c r="C656" s="878"/>
      <c r="F656" s="878"/>
      <c r="H656" s="878"/>
      <c r="I656" s="878"/>
      <c r="J656" s="878"/>
      <c r="K656" s="990"/>
      <c r="L656" s="990"/>
      <c r="M656" s="990"/>
      <c r="N656" s="990"/>
      <c r="O656" s="878"/>
      <c r="P656" s="878"/>
      <c r="Q656" s="878"/>
      <c r="R656" s="878"/>
      <c r="S656" s="878"/>
      <c r="T656" s="878"/>
      <c r="U656" s="878"/>
      <c r="V656" s="878"/>
      <c r="W656" s="878"/>
      <c r="X656" s="1015"/>
      <c r="Y656" s="878"/>
      <c r="Z656" s="975"/>
    </row>
    <row r="657" spans="1:26">
      <c r="A657" s="878"/>
      <c r="B657" s="878"/>
      <c r="C657" s="878"/>
      <c r="F657" s="878"/>
      <c r="H657" s="878"/>
      <c r="I657" s="878"/>
      <c r="J657" s="878"/>
      <c r="K657" s="990"/>
      <c r="L657" s="990"/>
      <c r="M657" s="990"/>
      <c r="N657" s="990"/>
      <c r="O657" s="878"/>
      <c r="P657" s="878"/>
      <c r="Q657" s="878"/>
      <c r="R657" s="878"/>
      <c r="S657" s="878"/>
      <c r="T657" s="878"/>
      <c r="U657" s="878"/>
      <c r="V657" s="878"/>
      <c r="W657" s="878"/>
      <c r="X657" s="1015"/>
      <c r="Y657" s="878"/>
      <c r="Z657" s="975"/>
    </row>
    <row r="658" spans="1:26">
      <c r="A658" s="878"/>
      <c r="B658" s="878"/>
      <c r="C658" s="878"/>
      <c r="F658" s="878"/>
      <c r="H658" s="878"/>
      <c r="I658" s="878"/>
      <c r="J658" s="878"/>
      <c r="K658" s="990"/>
      <c r="L658" s="990"/>
      <c r="M658" s="990"/>
      <c r="N658" s="990"/>
      <c r="O658" s="878"/>
      <c r="P658" s="878"/>
      <c r="Q658" s="878"/>
      <c r="R658" s="878"/>
      <c r="S658" s="878"/>
      <c r="T658" s="878"/>
      <c r="U658" s="878"/>
      <c r="V658" s="878"/>
      <c r="W658" s="878"/>
      <c r="X658" s="1015"/>
      <c r="Y658" s="878"/>
      <c r="Z658" s="975"/>
    </row>
    <row r="659" spans="1:26">
      <c r="A659" s="878"/>
      <c r="B659" s="878"/>
      <c r="C659" s="878"/>
      <c r="F659" s="878"/>
      <c r="H659" s="878"/>
      <c r="I659" s="878"/>
      <c r="J659" s="878"/>
      <c r="K659" s="990"/>
      <c r="L659" s="990"/>
      <c r="M659" s="990"/>
      <c r="N659" s="990"/>
      <c r="O659" s="878"/>
      <c r="P659" s="878"/>
      <c r="Q659" s="878"/>
      <c r="R659" s="878"/>
      <c r="S659" s="878"/>
      <c r="T659" s="878"/>
      <c r="U659" s="878"/>
      <c r="V659" s="878"/>
      <c r="W659" s="878"/>
      <c r="X659" s="1015"/>
      <c r="Y659" s="878"/>
      <c r="Z659" s="975"/>
    </row>
    <row r="660" spans="1:26">
      <c r="A660" s="878"/>
      <c r="B660" s="878"/>
      <c r="C660" s="878"/>
      <c r="F660" s="878"/>
      <c r="H660" s="878"/>
      <c r="I660" s="878"/>
      <c r="J660" s="878"/>
      <c r="K660" s="990"/>
      <c r="L660" s="990"/>
      <c r="M660" s="990"/>
      <c r="N660" s="990"/>
      <c r="O660" s="878"/>
      <c r="P660" s="878"/>
      <c r="Q660" s="878"/>
      <c r="R660" s="878"/>
      <c r="S660" s="878"/>
      <c r="T660" s="878"/>
      <c r="U660" s="878"/>
      <c r="V660" s="878"/>
      <c r="W660" s="878"/>
      <c r="X660" s="1015"/>
      <c r="Y660" s="878"/>
      <c r="Z660" s="975"/>
    </row>
    <row r="661" spans="1:26">
      <c r="A661" s="878"/>
      <c r="B661" s="878"/>
      <c r="C661" s="878"/>
      <c r="F661" s="878"/>
      <c r="H661" s="878"/>
      <c r="I661" s="878"/>
      <c r="J661" s="878"/>
      <c r="K661" s="990"/>
      <c r="L661" s="990"/>
      <c r="M661" s="990"/>
      <c r="N661" s="990"/>
      <c r="O661" s="878"/>
      <c r="P661" s="878"/>
      <c r="Q661" s="878"/>
      <c r="R661" s="878"/>
      <c r="S661" s="878"/>
      <c r="T661" s="878"/>
      <c r="U661" s="878"/>
      <c r="V661" s="878"/>
      <c r="W661" s="878"/>
      <c r="X661" s="1015"/>
      <c r="Y661" s="878"/>
      <c r="Z661" s="975"/>
    </row>
    <row r="662" spans="1:26">
      <c r="A662" s="878"/>
      <c r="B662" s="878"/>
      <c r="C662" s="878"/>
      <c r="F662" s="878"/>
      <c r="H662" s="878"/>
      <c r="I662" s="878"/>
      <c r="J662" s="878"/>
      <c r="K662" s="990"/>
      <c r="L662" s="990"/>
      <c r="M662" s="990"/>
      <c r="N662" s="990"/>
      <c r="O662" s="878"/>
      <c r="P662" s="878"/>
      <c r="Q662" s="878"/>
      <c r="R662" s="878"/>
      <c r="S662" s="878"/>
      <c r="T662" s="878"/>
      <c r="U662" s="878"/>
      <c r="V662" s="878"/>
      <c r="W662" s="878"/>
      <c r="X662" s="1015"/>
      <c r="Y662" s="878"/>
      <c r="Z662" s="975"/>
    </row>
    <row r="663" spans="1:26">
      <c r="A663" s="878"/>
      <c r="B663" s="878"/>
      <c r="C663" s="878"/>
      <c r="F663" s="878"/>
      <c r="H663" s="878"/>
      <c r="I663" s="878"/>
      <c r="J663" s="878"/>
      <c r="K663" s="990"/>
      <c r="L663" s="990"/>
      <c r="M663" s="990"/>
      <c r="N663" s="990"/>
      <c r="O663" s="878"/>
      <c r="P663" s="878"/>
      <c r="Q663" s="878"/>
      <c r="R663" s="878"/>
      <c r="S663" s="878"/>
      <c r="T663" s="878"/>
      <c r="U663" s="878"/>
      <c r="V663" s="878"/>
      <c r="W663" s="878"/>
      <c r="X663" s="1015"/>
      <c r="Y663" s="878"/>
      <c r="Z663" s="975"/>
    </row>
    <row r="664" spans="1:26">
      <c r="A664" s="878"/>
      <c r="B664" s="878"/>
      <c r="C664" s="878"/>
      <c r="F664" s="878"/>
      <c r="H664" s="878"/>
      <c r="I664" s="878"/>
      <c r="J664" s="878"/>
      <c r="K664" s="990"/>
      <c r="L664" s="990"/>
      <c r="M664" s="990"/>
      <c r="N664" s="990"/>
      <c r="O664" s="878"/>
      <c r="P664" s="878"/>
      <c r="Q664" s="878"/>
      <c r="R664" s="878"/>
      <c r="S664" s="878"/>
      <c r="T664" s="878"/>
      <c r="U664" s="878"/>
      <c r="V664" s="878"/>
      <c r="W664" s="878"/>
      <c r="X664" s="1015"/>
      <c r="Y664" s="878"/>
      <c r="Z664" s="975"/>
    </row>
    <row r="665" spans="1:26">
      <c r="A665" s="878"/>
      <c r="B665" s="878"/>
      <c r="C665" s="878"/>
      <c r="F665" s="878"/>
      <c r="H665" s="878"/>
      <c r="I665" s="878"/>
      <c r="J665" s="878"/>
      <c r="K665" s="990"/>
      <c r="L665" s="990"/>
      <c r="M665" s="990"/>
      <c r="N665" s="990"/>
      <c r="O665" s="878"/>
      <c r="P665" s="878"/>
      <c r="Q665" s="878"/>
      <c r="R665" s="878"/>
      <c r="S665" s="878"/>
      <c r="T665" s="878"/>
      <c r="U665" s="878"/>
      <c r="V665" s="878"/>
      <c r="W665" s="878"/>
      <c r="X665" s="1015"/>
      <c r="Y665" s="878"/>
      <c r="Z665" s="975"/>
    </row>
    <row r="666" spans="1:26">
      <c r="A666" s="878"/>
      <c r="B666" s="878"/>
      <c r="C666" s="878"/>
      <c r="F666" s="878"/>
      <c r="H666" s="878"/>
      <c r="I666" s="878"/>
      <c r="J666" s="878"/>
      <c r="K666" s="990"/>
      <c r="L666" s="990"/>
      <c r="M666" s="990"/>
      <c r="N666" s="990"/>
      <c r="O666" s="878"/>
      <c r="P666" s="878"/>
      <c r="Q666" s="878"/>
      <c r="R666" s="878"/>
      <c r="S666" s="878"/>
      <c r="T666" s="878"/>
      <c r="U666" s="878"/>
      <c r="V666" s="878"/>
      <c r="W666" s="878"/>
      <c r="X666" s="1015"/>
      <c r="Y666" s="878"/>
      <c r="Z666" s="975"/>
    </row>
    <row r="667" spans="1:26">
      <c r="A667" s="878"/>
      <c r="B667" s="878"/>
      <c r="C667" s="878"/>
      <c r="F667" s="878"/>
      <c r="H667" s="878"/>
      <c r="I667" s="878"/>
      <c r="J667" s="878"/>
      <c r="K667" s="990"/>
      <c r="L667" s="990"/>
      <c r="M667" s="990"/>
      <c r="N667" s="990"/>
      <c r="O667" s="878"/>
      <c r="P667" s="878"/>
      <c r="Q667" s="878"/>
      <c r="R667" s="878"/>
      <c r="S667" s="878"/>
      <c r="T667" s="878"/>
      <c r="U667" s="878"/>
      <c r="V667" s="878"/>
      <c r="W667" s="878"/>
      <c r="X667" s="1015"/>
      <c r="Y667" s="878"/>
      <c r="Z667" s="975"/>
    </row>
    <row r="668" spans="1:26">
      <c r="A668" s="878"/>
      <c r="B668" s="878"/>
      <c r="C668" s="878"/>
      <c r="F668" s="878"/>
      <c r="H668" s="878"/>
      <c r="I668" s="878"/>
      <c r="J668" s="878"/>
      <c r="K668" s="990"/>
      <c r="L668" s="990"/>
      <c r="M668" s="990"/>
      <c r="N668" s="990"/>
      <c r="O668" s="878"/>
      <c r="P668" s="878"/>
      <c r="Q668" s="878"/>
      <c r="R668" s="878"/>
      <c r="S668" s="878"/>
      <c r="T668" s="878"/>
      <c r="U668" s="878"/>
      <c r="V668" s="878"/>
      <c r="W668" s="878"/>
      <c r="X668" s="1015"/>
      <c r="Y668" s="878"/>
      <c r="Z668" s="975"/>
    </row>
    <row r="669" spans="1:26">
      <c r="A669" s="878"/>
      <c r="B669" s="878"/>
      <c r="C669" s="878"/>
      <c r="F669" s="878"/>
      <c r="H669" s="878"/>
      <c r="I669" s="878"/>
      <c r="J669" s="878"/>
      <c r="K669" s="990"/>
      <c r="L669" s="990"/>
      <c r="M669" s="990"/>
      <c r="N669" s="990"/>
      <c r="O669" s="878"/>
      <c r="P669" s="878"/>
      <c r="Q669" s="878"/>
      <c r="R669" s="878"/>
      <c r="S669" s="878"/>
      <c r="T669" s="878"/>
      <c r="U669" s="878"/>
      <c r="V669" s="878"/>
      <c r="W669" s="878"/>
      <c r="X669" s="1015"/>
      <c r="Y669" s="878"/>
      <c r="Z669" s="975"/>
    </row>
    <row r="670" spans="1:26">
      <c r="A670" s="878"/>
      <c r="B670" s="878"/>
      <c r="C670" s="878"/>
      <c r="F670" s="878"/>
      <c r="H670" s="878"/>
      <c r="I670" s="878"/>
      <c r="J670" s="878"/>
      <c r="K670" s="990"/>
      <c r="L670" s="990"/>
      <c r="M670" s="990"/>
      <c r="N670" s="990"/>
      <c r="O670" s="878"/>
      <c r="P670" s="878"/>
      <c r="Q670" s="878"/>
      <c r="R670" s="878"/>
      <c r="S670" s="878"/>
      <c r="T670" s="878"/>
      <c r="U670" s="878"/>
      <c r="V670" s="878"/>
      <c r="W670" s="878"/>
      <c r="X670" s="1015"/>
      <c r="Y670" s="878"/>
      <c r="Z670" s="975"/>
    </row>
    <row r="671" spans="1:26">
      <c r="A671" s="878"/>
      <c r="B671" s="878"/>
      <c r="C671" s="878"/>
      <c r="F671" s="878"/>
      <c r="H671" s="878"/>
      <c r="I671" s="878"/>
      <c r="J671" s="878"/>
      <c r="K671" s="990"/>
      <c r="L671" s="990"/>
      <c r="M671" s="990"/>
      <c r="N671" s="990"/>
      <c r="O671" s="878"/>
      <c r="P671" s="878"/>
      <c r="Q671" s="878"/>
      <c r="R671" s="878"/>
      <c r="S671" s="878"/>
      <c r="T671" s="878"/>
      <c r="U671" s="878"/>
      <c r="V671" s="878"/>
      <c r="W671" s="878"/>
      <c r="X671" s="1015"/>
      <c r="Y671" s="878"/>
      <c r="Z671" s="975"/>
    </row>
    <row r="672" spans="1:26">
      <c r="A672" s="878"/>
      <c r="B672" s="878"/>
      <c r="C672" s="878"/>
      <c r="F672" s="878"/>
      <c r="H672" s="878"/>
      <c r="I672" s="878"/>
      <c r="J672" s="878"/>
      <c r="K672" s="990"/>
      <c r="L672" s="990"/>
      <c r="M672" s="990"/>
      <c r="N672" s="990"/>
      <c r="O672" s="878"/>
      <c r="P672" s="878"/>
      <c r="Q672" s="878"/>
      <c r="R672" s="878"/>
      <c r="S672" s="878"/>
      <c r="T672" s="878"/>
      <c r="U672" s="878"/>
      <c r="V672" s="878"/>
      <c r="W672" s="878"/>
      <c r="X672" s="1015"/>
      <c r="Y672" s="878"/>
      <c r="Z672" s="975"/>
    </row>
    <row r="673" spans="1:26">
      <c r="A673" s="878"/>
      <c r="B673" s="878"/>
      <c r="C673" s="878"/>
      <c r="F673" s="878"/>
      <c r="H673" s="878"/>
      <c r="I673" s="878"/>
      <c r="J673" s="878"/>
      <c r="K673" s="990"/>
      <c r="L673" s="990"/>
      <c r="M673" s="990"/>
      <c r="N673" s="990"/>
      <c r="O673" s="878"/>
      <c r="P673" s="878"/>
      <c r="Q673" s="878"/>
      <c r="R673" s="878"/>
      <c r="S673" s="878"/>
      <c r="T673" s="878"/>
      <c r="U673" s="878"/>
      <c r="V673" s="878"/>
      <c r="W673" s="878"/>
      <c r="X673" s="1015"/>
      <c r="Y673" s="878"/>
      <c r="Z673" s="975"/>
    </row>
    <row r="674" spans="1:26">
      <c r="A674" s="878"/>
      <c r="B674" s="878"/>
      <c r="C674" s="878"/>
      <c r="F674" s="878"/>
      <c r="H674" s="878"/>
      <c r="I674" s="878"/>
      <c r="J674" s="878"/>
      <c r="K674" s="990"/>
      <c r="L674" s="990"/>
      <c r="M674" s="990"/>
      <c r="N674" s="990"/>
      <c r="O674" s="878"/>
      <c r="P674" s="878"/>
      <c r="Q674" s="878"/>
      <c r="R674" s="878"/>
      <c r="S674" s="878"/>
      <c r="T674" s="878"/>
      <c r="U674" s="878"/>
      <c r="V674" s="878"/>
      <c r="W674" s="878"/>
      <c r="X674" s="1015"/>
      <c r="Y674" s="878"/>
      <c r="Z674" s="975"/>
    </row>
    <row r="675" spans="1:26">
      <c r="A675" s="878"/>
      <c r="B675" s="878"/>
      <c r="C675" s="878"/>
      <c r="F675" s="878"/>
      <c r="H675" s="878"/>
      <c r="I675" s="878"/>
      <c r="J675" s="878"/>
      <c r="K675" s="990"/>
      <c r="L675" s="990"/>
      <c r="M675" s="990"/>
      <c r="N675" s="990"/>
      <c r="O675" s="878"/>
      <c r="P675" s="878"/>
      <c r="Q675" s="878"/>
      <c r="R675" s="878"/>
      <c r="S675" s="878"/>
      <c r="T675" s="878"/>
      <c r="U675" s="878"/>
      <c r="V675" s="878"/>
      <c r="W675" s="878"/>
      <c r="X675" s="1015"/>
      <c r="Y675" s="878"/>
      <c r="Z675" s="975"/>
    </row>
    <row r="676" spans="1:26">
      <c r="A676" s="878"/>
      <c r="B676" s="878"/>
      <c r="C676" s="878"/>
      <c r="F676" s="878"/>
      <c r="H676" s="878"/>
      <c r="I676" s="878"/>
      <c r="J676" s="878"/>
      <c r="K676" s="990"/>
      <c r="L676" s="990"/>
      <c r="M676" s="990"/>
      <c r="N676" s="990"/>
      <c r="O676" s="878"/>
      <c r="P676" s="878"/>
      <c r="Q676" s="878"/>
      <c r="R676" s="878"/>
      <c r="S676" s="878"/>
      <c r="T676" s="878"/>
      <c r="U676" s="878"/>
      <c r="V676" s="878"/>
      <c r="W676" s="878"/>
      <c r="X676" s="1015"/>
      <c r="Y676" s="878"/>
      <c r="Z676" s="975"/>
    </row>
    <row r="677" spans="1:26">
      <c r="A677" s="878"/>
      <c r="B677" s="878"/>
      <c r="C677" s="878"/>
      <c r="F677" s="878"/>
      <c r="H677" s="878"/>
      <c r="I677" s="878"/>
      <c r="J677" s="878"/>
      <c r="K677" s="990"/>
      <c r="L677" s="990"/>
      <c r="M677" s="990"/>
      <c r="N677" s="990"/>
      <c r="O677" s="878"/>
      <c r="P677" s="878"/>
      <c r="Q677" s="878"/>
      <c r="R677" s="878"/>
      <c r="S677" s="878"/>
      <c r="T677" s="878"/>
      <c r="U677" s="878"/>
      <c r="V677" s="878"/>
      <c r="W677" s="878"/>
      <c r="X677" s="1015"/>
      <c r="Y677" s="878"/>
      <c r="Z677" s="975"/>
    </row>
    <row r="678" spans="1:26">
      <c r="A678" s="878"/>
      <c r="B678" s="878"/>
      <c r="C678" s="878"/>
      <c r="F678" s="878"/>
      <c r="H678" s="878"/>
      <c r="I678" s="878"/>
      <c r="J678" s="878"/>
      <c r="K678" s="990"/>
      <c r="L678" s="990"/>
      <c r="M678" s="990"/>
      <c r="N678" s="990"/>
      <c r="O678" s="878"/>
      <c r="P678" s="878"/>
      <c r="Q678" s="878"/>
      <c r="R678" s="878"/>
      <c r="S678" s="878"/>
      <c r="T678" s="878"/>
      <c r="U678" s="878"/>
      <c r="V678" s="878"/>
      <c r="W678" s="878"/>
      <c r="X678" s="1015"/>
      <c r="Y678" s="878"/>
      <c r="Z678" s="975"/>
    </row>
    <row r="679" spans="1:26">
      <c r="A679" s="878"/>
      <c r="B679" s="878"/>
      <c r="C679" s="878"/>
      <c r="F679" s="878"/>
      <c r="H679" s="878"/>
      <c r="I679" s="878"/>
      <c r="J679" s="878"/>
      <c r="K679" s="990"/>
      <c r="L679" s="990"/>
      <c r="M679" s="990"/>
      <c r="N679" s="990"/>
      <c r="O679" s="878"/>
      <c r="P679" s="878"/>
      <c r="Q679" s="878"/>
      <c r="R679" s="878"/>
      <c r="S679" s="878"/>
      <c r="T679" s="878"/>
      <c r="U679" s="878"/>
      <c r="V679" s="878"/>
      <c r="W679" s="878"/>
      <c r="X679" s="1015"/>
      <c r="Y679" s="878"/>
      <c r="Z679" s="975"/>
    </row>
    <row r="680" spans="1:26">
      <c r="A680" s="878"/>
      <c r="B680" s="878"/>
      <c r="C680" s="878"/>
      <c r="F680" s="878"/>
      <c r="H680" s="878"/>
      <c r="I680" s="878"/>
      <c r="J680" s="878"/>
      <c r="K680" s="990"/>
      <c r="L680" s="990"/>
      <c r="M680" s="990"/>
      <c r="N680" s="990"/>
      <c r="O680" s="878"/>
      <c r="P680" s="878"/>
      <c r="Q680" s="878"/>
      <c r="R680" s="878"/>
      <c r="S680" s="878"/>
      <c r="T680" s="878"/>
      <c r="U680" s="878"/>
      <c r="V680" s="878"/>
      <c r="W680" s="878"/>
      <c r="X680" s="1015"/>
      <c r="Y680" s="878"/>
      <c r="Z680" s="975"/>
    </row>
    <row r="681" spans="1:26">
      <c r="A681" s="878"/>
      <c r="B681" s="878"/>
      <c r="C681" s="878"/>
      <c r="F681" s="878"/>
      <c r="H681" s="878"/>
      <c r="I681" s="878"/>
      <c r="J681" s="878"/>
      <c r="K681" s="990"/>
      <c r="L681" s="990"/>
      <c r="M681" s="990"/>
      <c r="N681" s="990"/>
      <c r="O681" s="878"/>
      <c r="P681" s="878"/>
      <c r="Q681" s="878"/>
      <c r="R681" s="878"/>
      <c r="S681" s="878"/>
      <c r="T681" s="878"/>
      <c r="U681" s="878"/>
      <c r="V681" s="878"/>
      <c r="W681" s="878"/>
      <c r="X681" s="1015"/>
      <c r="Y681" s="878"/>
      <c r="Z681" s="975"/>
    </row>
    <row r="682" spans="1:26">
      <c r="A682" s="878"/>
      <c r="B682" s="878"/>
      <c r="C682" s="878"/>
      <c r="F682" s="878"/>
      <c r="H682" s="878"/>
      <c r="I682" s="878"/>
      <c r="J682" s="878"/>
      <c r="K682" s="990"/>
      <c r="L682" s="990"/>
      <c r="M682" s="990"/>
      <c r="N682" s="990"/>
      <c r="O682" s="878"/>
      <c r="P682" s="878"/>
      <c r="Q682" s="878"/>
      <c r="R682" s="878"/>
      <c r="S682" s="878"/>
      <c r="T682" s="878"/>
      <c r="U682" s="878"/>
      <c r="V682" s="878"/>
      <c r="W682" s="878"/>
      <c r="X682" s="1015"/>
      <c r="Y682" s="878"/>
      <c r="Z682" s="975"/>
    </row>
    <row r="683" spans="1:26">
      <c r="A683" s="878"/>
      <c r="B683" s="878"/>
      <c r="C683" s="878"/>
      <c r="F683" s="878"/>
      <c r="H683" s="878"/>
      <c r="I683" s="878"/>
      <c r="J683" s="878"/>
      <c r="K683" s="990"/>
      <c r="L683" s="990"/>
      <c r="M683" s="990"/>
      <c r="N683" s="990"/>
      <c r="O683" s="878"/>
      <c r="P683" s="878"/>
      <c r="Q683" s="878"/>
      <c r="R683" s="878"/>
      <c r="S683" s="878"/>
      <c r="T683" s="878"/>
      <c r="U683" s="878"/>
      <c r="V683" s="878"/>
      <c r="W683" s="878"/>
      <c r="X683" s="1015"/>
      <c r="Y683" s="878"/>
      <c r="Z683" s="975"/>
    </row>
    <row r="684" spans="1:26">
      <c r="A684" s="878"/>
      <c r="B684" s="878"/>
      <c r="C684" s="878"/>
      <c r="F684" s="878"/>
      <c r="H684" s="878"/>
      <c r="I684" s="878"/>
      <c r="J684" s="878"/>
      <c r="K684" s="990"/>
      <c r="L684" s="990"/>
      <c r="M684" s="990"/>
      <c r="N684" s="990"/>
      <c r="O684" s="878"/>
      <c r="P684" s="878"/>
      <c r="Q684" s="878"/>
      <c r="R684" s="878"/>
      <c r="S684" s="878"/>
      <c r="T684" s="878"/>
      <c r="U684" s="878"/>
      <c r="V684" s="878"/>
      <c r="W684" s="878"/>
      <c r="X684" s="1015"/>
      <c r="Y684" s="878"/>
      <c r="Z684" s="975"/>
    </row>
    <row r="685" spans="1:26">
      <c r="A685" s="878"/>
      <c r="B685" s="878"/>
      <c r="C685" s="878"/>
      <c r="F685" s="878"/>
      <c r="H685" s="878"/>
      <c r="I685" s="878"/>
      <c r="J685" s="878"/>
      <c r="K685" s="990"/>
      <c r="L685" s="990"/>
      <c r="M685" s="990"/>
      <c r="N685" s="990"/>
      <c r="O685" s="878"/>
      <c r="P685" s="878"/>
      <c r="Q685" s="878"/>
      <c r="R685" s="878"/>
      <c r="S685" s="878"/>
      <c r="T685" s="878"/>
      <c r="U685" s="878"/>
      <c r="V685" s="878"/>
      <c r="W685" s="878"/>
      <c r="X685" s="1015"/>
      <c r="Y685" s="878"/>
      <c r="Z685" s="975"/>
    </row>
    <row r="686" spans="1:26">
      <c r="A686" s="878"/>
      <c r="B686" s="878"/>
      <c r="C686" s="878"/>
      <c r="F686" s="878"/>
      <c r="H686" s="878"/>
      <c r="I686" s="878"/>
      <c r="J686" s="878"/>
      <c r="K686" s="990"/>
      <c r="L686" s="990"/>
      <c r="M686" s="990"/>
      <c r="N686" s="990"/>
      <c r="O686" s="878"/>
      <c r="P686" s="878"/>
      <c r="Q686" s="878"/>
      <c r="R686" s="878"/>
      <c r="S686" s="878"/>
      <c r="T686" s="878"/>
      <c r="U686" s="878"/>
      <c r="V686" s="878"/>
      <c r="W686" s="878"/>
      <c r="X686" s="1015"/>
      <c r="Y686" s="878"/>
      <c r="Z686" s="975"/>
    </row>
    <row r="687" spans="1:26">
      <c r="A687" s="878"/>
      <c r="B687" s="878"/>
      <c r="C687" s="878"/>
      <c r="F687" s="878"/>
      <c r="H687" s="878"/>
      <c r="I687" s="878"/>
      <c r="J687" s="878"/>
      <c r="K687" s="990"/>
      <c r="L687" s="990"/>
      <c r="M687" s="990"/>
      <c r="N687" s="990"/>
      <c r="O687" s="878"/>
      <c r="P687" s="878"/>
      <c r="Q687" s="878"/>
      <c r="R687" s="878"/>
      <c r="S687" s="878"/>
      <c r="T687" s="878"/>
      <c r="U687" s="878"/>
      <c r="V687" s="878"/>
      <c r="W687" s="878"/>
      <c r="X687" s="1015"/>
      <c r="Y687" s="878"/>
      <c r="Z687" s="975"/>
    </row>
    <row r="688" spans="1:26">
      <c r="A688" s="878"/>
      <c r="B688" s="878"/>
      <c r="C688" s="878"/>
      <c r="F688" s="878"/>
      <c r="H688" s="878"/>
      <c r="I688" s="878"/>
      <c r="J688" s="878"/>
      <c r="K688" s="990"/>
      <c r="L688" s="990"/>
      <c r="M688" s="990"/>
      <c r="N688" s="990"/>
      <c r="O688" s="878"/>
      <c r="P688" s="878"/>
      <c r="Q688" s="878"/>
      <c r="R688" s="878"/>
      <c r="S688" s="878"/>
      <c r="T688" s="878"/>
      <c r="U688" s="878"/>
      <c r="V688" s="878"/>
      <c r="W688" s="878"/>
      <c r="X688" s="1015"/>
      <c r="Y688" s="878"/>
      <c r="Z688" s="975"/>
    </row>
    <row r="689" spans="1:26">
      <c r="A689" s="878"/>
      <c r="B689" s="878"/>
      <c r="C689" s="878"/>
      <c r="F689" s="878"/>
      <c r="H689" s="878"/>
      <c r="I689" s="878"/>
      <c r="J689" s="878"/>
      <c r="K689" s="990"/>
      <c r="L689" s="990"/>
      <c r="M689" s="990"/>
      <c r="N689" s="990"/>
      <c r="O689" s="878"/>
      <c r="P689" s="878"/>
      <c r="Q689" s="878"/>
      <c r="R689" s="878"/>
      <c r="S689" s="878"/>
      <c r="T689" s="878"/>
      <c r="U689" s="878"/>
      <c r="V689" s="878"/>
      <c r="W689" s="878"/>
      <c r="X689" s="1015"/>
      <c r="Y689" s="878"/>
      <c r="Z689" s="975"/>
    </row>
    <row r="690" spans="1:26">
      <c r="A690" s="878"/>
      <c r="B690" s="878"/>
      <c r="C690" s="878"/>
      <c r="F690" s="878"/>
      <c r="H690" s="878"/>
      <c r="I690" s="878"/>
      <c r="J690" s="878"/>
      <c r="K690" s="990"/>
      <c r="L690" s="990"/>
      <c r="M690" s="990"/>
      <c r="N690" s="990"/>
      <c r="O690" s="878"/>
      <c r="P690" s="878"/>
      <c r="Q690" s="878"/>
      <c r="R690" s="878"/>
      <c r="S690" s="878"/>
      <c r="T690" s="878"/>
      <c r="U690" s="878"/>
      <c r="V690" s="878"/>
      <c r="W690" s="878"/>
      <c r="X690" s="1015"/>
      <c r="Y690" s="878"/>
      <c r="Z690" s="975"/>
    </row>
    <row r="691" spans="1:26">
      <c r="A691" s="878"/>
      <c r="B691" s="878"/>
      <c r="C691" s="878"/>
      <c r="F691" s="878"/>
      <c r="H691" s="878"/>
      <c r="I691" s="878"/>
      <c r="J691" s="878"/>
      <c r="K691" s="990"/>
      <c r="L691" s="990"/>
      <c r="M691" s="990"/>
      <c r="N691" s="990"/>
      <c r="O691" s="878"/>
      <c r="P691" s="878"/>
      <c r="Q691" s="878"/>
      <c r="R691" s="878"/>
      <c r="S691" s="878"/>
      <c r="T691" s="878"/>
      <c r="U691" s="878"/>
      <c r="V691" s="878"/>
      <c r="W691" s="878"/>
      <c r="X691" s="1015"/>
      <c r="Y691" s="878"/>
      <c r="Z691" s="975"/>
    </row>
    <row r="692" spans="1:26">
      <c r="A692" s="878"/>
      <c r="B692" s="878"/>
      <c r="C692" s="878"/>
      <c r="F692" s="878"/>
      <c r="H692" s="878"/>
      <c r="I692" s="878"/>
      <c r="J692" s="878"/>
      <c r="K692" s="990"/>
      <c r="L692" s="990"/>
      <c r="M692" s="990"/>
      <c r="N692" s="990"/>
      <c r="O692" s="878"/>
      <c r="P692" s="878"/>
      <c r="Q692" s="878"/>
      <c r="R692" s="878"/>
      <c r="S692" s="878"/>
      <c r="T692" s="878"/>
      <c r="U692" s="878"/>
      <c r="V692" s="878"/>
      <c r="W692" s="878"/>
      <c r="X692" s="1015"/>
      <c r="Y692" s="878"/>
      <c r="Z692" s="975"/>
    </row>
    <row r="693" spans="1:26">
      <c r="A693" s="878"/>
      <c r="B693" s="878"/>
      <c r="C693" s="878"/>
      <c r="F693" s="878"/>
      <c r="H693" s="878"/>
      <c r="I693" s="878"/>
      <c r="J693" s="878"/>
      <c r="K693" s="990"/>
      <c r="L693" s="990"/>
      <c r="M693" s="990"/>
      <c r="N693" s="990"/>
      <c r="O693" s="878"/>
      <c r="P693" s="878"/>
      <c r="Q693" s="878"/>
      <c r="R693" s="878"/>
      <c r="S693" s="878"/>
      <c r="T693" s="878"/>
      <c r="U693" s="878"/>
      <c r="V693" s="878"/>
      <c r="W693" s="878"/>
      <c r="X693" s="1015"/>
      <c r="Y693" s="878"/>
      <c r="Z693" s="975"/>
    </row>
    <row r="694" spans="1:26">
      <c r="A694" s="878"/>
      <c r="B694" s="878"/>
      <c r="C694" s="878"/>
      <c r="F694" s="878"/>
      <c r="H694" s="878"/>
      <c r="I694" s="878"/>
      <c r="J694" s="878"/>
      <c r="K694" s="990"/>
      <c r="L694" s="990"/>
      <c r="M694" s="990"/>
      <c r="N694" s="990"/>
      <c r="O694" s="878"/>
      <c r="P694" s="878"/>
      <c r="Q694" s="878"/>
      <c r="R694" s="878"/>
      <c r="S694" s="878"/>
      <c r="T694" s="878"/>
      <c r="U694" s="878"/>
      <c r="V694" s="878"/>
      <c r="W694" s="878"/>
      <c r="X694" s="1015"/>
      <c r="Y694" s="878"/>
      <c r="Z694" s="975"/>
    </row>
    <row r="695" spans="1:26">
      <c r="A695" s="878"/>
      <c r="B695" s="878"/>
      <c r="C695" s="878"/>
      <c r="F695" s="878"/>
      <c r="H695" s="878"/>
      <c r="I695" s="878"/>
      <c r="J695" s="878"/>
      <c r="K695" s="990"/>
      <c r="L695" s="990"/>
      <c r="M695" s="990"/>
      <c r="N695" s="990"/>
      <c r="O695" s="878"/>
      <c r="P695" s="878"/>
      <c r="Q695" s="878"/>
      <c r="R695" s="878"/>
      <c r="S695" s="878"/>
      <c r="T695" s="878"/>
      <c r="U695" s="878"/>
      <c r="V695" s="878"/>
      <c r="W695" s="878"/>
      <c r="X695" s="1015"/>
      <c r="Y695" s="878"/>
      <c r="Z695" s="975"/>
    </row>
    <row r="696" spans="1:26">
      <c r="A696" s="878"/>
      <c r="B696" s="878"/>
      <c r="C696" s="878"/>
      <c r="F696" s="878"/>
      <c r="H696" s="878"/>
      <c r="I696" s="878"/>
      <c r="J696" s="878"/>
      <c r="K696" s="990"/>
      <c r="L696" s="990"/>
      <c r="M696" s="990"/>
      <c r="N696" s="990"/>
      <c r="O696" s="878"/>
      <c r="P696" s="878"/>
      <c r="Q696" s="878"/>
      <c r="R696" s="878"/>
      <c r="S696" s="878"/>
      <c r="T696" s="878"/>
      <c r="U696" s="878"/>
      <c r="V696" s="878"/>
      <c r="W696" s="878"/>
      <c r="X696" s="1015"/>
      <c r="Y696" s="878"/>
      <c r="Z696" s="975"/>
    </row>
    <row r="697" spans="1:26">
      <c r="A697" s="878"/>
      <c r="B697" s="878"/>
      <c r="C697" s="878"/>
      <c r="F697" s="878"/>
      <c r="H697" s="878"/>
      <c r="I697" s="878"/>
      <c r="J697" s="878"/>
      <c r="K697" s="990"/>
      <c r="L697" s="990"/>
      <c r="M697" s="990"/>
      <c r="N697" s="990"/>
      <c r="O697" s="878"/>
      <c r="P697" s="878"/>
      <c r="Q697" s="878"/>
      <c r="R697" s="878"/>
      <c r="S697" s="878"/>
      <c r="T697" s="878"/>
      <c r="U697" s="878"/>
      <c r="V697" s="878"/>
      <c r="W697" s="878"/>
      <c r="X697" s="1015"/>
      <c r="Y697" s="878"/>
      <c r="Z697" s="975"/>
    </row>
    <row r="698" spans="1:26">
      <c r="A698" s="878"/>
      <c r="B698" s="878"/>
      <c r="C698" s="878"/>
      <c r="F698" s="878"/>
      <c r="H698" s="878"/>
      <c r="I698" s="878"/>
      <c r="J698" s="878"/>
      <c r="K698" s="990"/>
      <c r="L698" s="990"/>
      <c r="M698" s="990"/>
      <c r="N698" s="990"/>
      <c r="O698" s="878"/>
      <c r="P698" s="878"/>
      <c r="Q698" s="878"/>
      <c r="R698" s="878"/>
      <c r="S698" s="878"/>
      <c r="T698" s="878"/>
      <c r="U698" s="878"/>
      <c r="V698" s="878"/>
      <c r="W698" s="878"/>
      <c r="X698" s="1015"/>
      <c r="Y698" s="878"/>
      <c r="Z698" s="975"/>
    </row>
    <row r="699" spans="1:26">
      <c r="A699" s="878"/>
      <c r="B699" s="878"/>
      <c r="C699" s="878"/>
      <c r="F699" s="878"/>
      <c r="H699" s="878"/>
      <c r="I699" s="878"/>
      <c r="J699" s="878"/>
      <c r="K699" s="990"/>
      <c r="L699" s="990"/>
      <c r="M699" s="990"/>
      <c r="N699" s="990"/>
      <c r="O699" s="878"/>
      <c r="P699" s="878"/>
      <c r="Q699" s="878"/>
      <c r="R699" s="878"/>
      <c r="S699" s="878"/>
      <c r="T699" s="878"/>
      <c r="U699" s="878"/>
      <c r="V699" s="878"/>
      <c r="W699" s="878"/>
      <c r="X699" s="1015"/>
      <c r="Y699" s="878"/>
      <c r="Z699" s="975"/>
    </row>
    <row r="700" spans="1:26">
      <c r="A700" s="878"/>
      <c r="B700" s="878"/>
      <c r="C700" s="878"/>
      <c r="F700" s="878"/>
      <c r="H700" s="878"/>
      <c r="I700" s="878"/>
      <c r="J700" s="878"/>
      <c r="K700" s="990"/>
      <c r="L700" s="990"/>
      <c r="M700" s="990"/>
      <c r="N700" s="990"/>
      <c r="O700" s="878"/>
      <c r="P700" s="878"/>
      <c r="Q700" s="878"/>
      <c r="R700" s="878"/>
      <c r="S700" s="878"/>
      <c r="T700" s="878"/>
      <c r="U700" s="878"/>
      <c r="V700" s="878"/>
      <c r="W700" s="878"/>
      <c r="X700" s="1015"/>
      <c r="Y700" s="878"/>
      <c r="Z700" s="975"/>
    </row>
    <row r="701" spans="1:26">
      <c r="A701" s="878"/>
      <c r="B701" s="878"/>
      <c r="C701" s="878"/>
      <c r="F701" s="878"/>
      <c r="H701" s="878"/>
      <c r="I701" s="878"/>
      <c r="J701" s="878"/>
      <c r="K701" s="990"/>
      <c r="L701" s="990"/>
      <c r="M701" s="990"/>
      <c r="N701" s="990"/>
      <c r="O701" s="878"/>
      <c r="P701" s="878"/>
      <c r="Q701" s="878"/>
      <c r="R701" s="878"/>
      <c r="S701" s="878"/>
      <c r="T701" s="878"/>
      <c r="U701" s="878"/>
      <c r="V701" s="878"/>
      <c r="W701" s="878"/>
      <c r="X701" s="1015"/>
      <c r="Y701" s="878"/>
      <c r="Z701" s="975"/>
    </row>
    <row r="702" spans="1:26">
      <c r="A702" s="878"/>
      <c r="B702" s="878"/>
      <c r="C702" s="878"/>
      <c r="F702" s="878"/>
      <c r="H702" s="878"/>
      <c r="I702" s="878"/>
      <c r="J702" s="878"/>
      <c r="K702" s="990"/>
      <c r="L702" s="990"/>
      <c r="M702" s="990"/>
      <c r="N702" s="990"/>
      <c r="O702" s="878"/>
      <c r="P702" s="878"/>
      <c r="Q702" s="878"/>
      <c r="R702" s="878"/>
      <c r="S702" s="878"/>
      <c r="T702" s="878"/>
      <c r="U702" s="878"/>
      <c r="V702" s="878"/>
      <c r="W702" s="878"/>
      <c r="X702" s="1015"/>
      <c r="Y702" s="878"/>
      <c r="Z702" s="975"/>
    </row>
    <row r="703" spans="1:26">
      <c r="A703" s="878"/>
      <c r="B703" s="878"/>
      <c r="C703" s="878"/>
      <c r="F703" s="878"/>
      <c r="H703" s="878"/>
      <c r="I703" s="878"/>
      <c r="J703" s="878"/>
      <c r="K703" s="990"/>
      <c r="L703" s="990"/>
      <c r="M703" s="990"/>
      <c r="N703" s="990"/>
      <c r="O703" s="878"/>
      <c r="P703" s="878"/>
      <c r="Q703" s="878"/>
      <c r="R703" s="878"/>
      <c r="S703" s="878"/>
      <c r="T703" s="878"/>
      <c r="U703" s="878"/>
      <c r="V703" s="878"/>
      <c r="W703" s="878"/>
      <c r="X703" s="1015"/>
      <c r="Y703" s="878"/>
      <c r="Z703" s="975"/>
    </row>
    <row r="704" spans="1:26">
      <c r="A704" s="878"/>
      <c r="B704" s="878"/>
      <c r="C704" s="878"/>
      <c r="F704" s="878"/>
      <c r="H704" s="878"/>
      <c r="I704" s="878"/>
      <c r="J704" s="878"/>
      <c r="K704" s="990"/>
      <c r="L704" s="990"/>
      <c r="M704" s="990"/>
      <c r="N704" s="990"/>
      <c r="O704" s="878"/>
      <c r="P704" s="878"/>
      <c r="Q704" s="878"/>
      <c r="R704" s="878"/>
      <c r="S704" s="878"/>
      <c r="T704" s="878"/>
      <c r="U704" s="878"/>
      <c r="V704" s="878"/>
      <c r="W704" s="878"/>
      <c r="X704" s="1015"/>
      <c r="Y704" s="878"/>
      <c r="Z704" s="975"/>
    </row>
    <row r="705" spans="1:26">
      <c r="A705" s="878"/>
      <c r="B705" s="878"/>
      <c r="C705" s="878"/>
      <c r="F705" s="878"/>
      <c r="H705" s="878"/>
      <c r="I705" s="878"/>
      <c r="J705" s="878"/>
      <c r="K705" s="990"/>
      <c r="L705" s="990"/>
      <c r="M705" s="990"/>
      <c r="N705" s="990"/>
      <c r="O705" s="878"/>
      <c r="P705" s="878"/>
      <c r="Q705" s="878"/>
      <c r="R705" s="878"/>
      <c r="S705" s="878"/>
      <c r="T705" s="878"/>
      <c r="U705" s="878"/>
      <c r="V705" s="878"/>
      <c r="W705" s="878"/>
      <c r="X705" s="1015"/>
      <c r="Y705" s="878"/>
      <c r="Z705" s="975"/>
    </row>
    <row r="706" spans="1:26">
      <c r="A706" s="878"/>
      <c r="B706" s="878"/>
      <c r="C706" s="878"/>
      <c r="F706" s="878"/>
      <c r="H706" s="878"/>
      <c r="I706" s="878"/>
      <c r="J706" s="878"/>
      <c r="K706" s="990"/>
      <c r="L706" s="990"/>
      <c r="M706" s="990"/>
      <c r="N706" s="990"/>
      <c r="O706" s="878"/>
      <c r="P706" s="878"/>
      <c r="Q706" s="878"/>
      <c r="R706" s="878"/>
      <c r="S706" s="878"/>
      <c r="T706" s="878"/>
      <c r="U706" s="878"/>
      <c r="V706" s="878"/>
      <c r="W706" s="878"/>
      <c r="X706" s="1015"/>
      <c r="Y706" s="878"/>
      <c r="Z706" s="975"/>
    </row>
    <row r="707" spans="1:26">
      <c r="A707" s="878"/>
      <c r="B707" s="878"/>
      <c r="C707" s="878"/>
      <c r="F707" s="878"/>
      <c r="H707" s="878"/>
      <c r="I707" s="878"/>
      <c r="J707" s="878"/>
      <c r="K707" s="990"/>
      <c r="L707" s="990"/>
      <c r="M707" s="990"/>
      <c r="N707" s="990"/>
      <c r="O707" s="878"/>
      <c r="P707" s="878"/>
      <c r="Q707" s="878"/>
      <c r="R707" s="878"/>
      <c r="S707" s="878"/>
      <c r="T707" s="878"/>
      <c r="U707" s="878"/>
      <c r="V707" s="878"/>
      <c r="W707" s="878"/>
      <c r="X707" s="1015"/>
      <c r="Y707" s="878"/>
      <c r="Z707" s="975"/>
    </row>
    <row r="708" spans="1:26">
      <c r="A708" s="878"/>
      <c r="B708" s="878"/>
      <c r="C708" s="878"/>
      <c r="F708" s="878"/>
      <c r="H708" s="878"/>
      <c r="I708" s="878"/>
      <c r="J708" s="878"/>
      <c r="K708" s="990"/>
      <c r="L708" s="990"/>
      <c r="M708" s="990"/>
      <c r="N708" s="990"/>
      <c r="O708" s="878"/>
      <c r="P708" s="878"/>
      <c r="Q708" s="878"/>
      <c r="R708" s="878"/>
      <c r="S708" s="878"/>
      <c r="T708" s="878"/>
      <c r="U708" s="878"/>
      <c r="V708" s="878"/>
      <c r="W708" s="878"/>
      <c r="X708" s="1015"/>
      <c r="Y708" s="878"/>
      <c r="Z708" s="975"/>
    </row>
    <row r="709" spans="1:26">
      <c r="A709" s="878"/>
      <c r="B709" s="878"/>
      <c r="C709" s="878"/>
      <c r="F709" s="878"/>
      <c r="H709" s="878"/>
      <c r="I709" s="878"/>
      <c r="J709" s="878"/>
      <c r="K709" s="990"/>
      <c r="L709" s="990"/>
      <c r="M709" s="990"/>
      <c r="N709" s="990"/>
      <c r="O709" s="878"/>
      <c r="P709" s="878"/>
      <c r="Q709" s="878"/>
      <c r="R709" s="878"/>
      <c r="S709" s="878"/>
      <c r="T709" s="878"/>
      <c r="U709" s="878"/>
      <c r="V709" s="878"/>
      <c r="W709" s="878"/>
      <c r="X709" s="1015"/>
      <c r="Y709" s="878"/>
      <c r="Z709" s="975"/>
    </row>
    <row r="710" spans="1:26">
      <c r="A710" s="878"/>
      <c r="B710" s="878"/>
      <c r="C710" s="878"/>
      <c r="F710" s="878"/>
      <c r="H710" s="878"/>
      <c r="I710" s="878"/>
      <c r="J710" s="878"/>
      <c r="K710" s="990"/>
      <c r="L710" s="990"/>
      <c r="M710" s="990"/>
      <c r="N710" s="990"/>
      <c r="O710" s="878"/>
      <c r="P710" s="878"/>
      <c r="Q710" s="878"/>
      <c r="R710" s="878"/>
      <c r="S710" s="878"/>
      <c r="T710" s="878"/>
      <c r="U710" s="878"/>
      <c r="V710" s="878"/>
      <c r="W710" s="878"/>
      <c r="X710" s="1015"/>
      <c r="Y710" s="878"/>
      <c r="Z710" s="975"/>
    </row>
    <row r="711" spans="1:26">
      <c r="A711" s="878"/>
      <c r="B711" s="878"/>
      <c r="C711" s="878"/>
      <c r="F711" s="878"/>
      <c r="H711" s="878"/>
      <c r="I711" s="878"/>
      <c r="J711" s="878"/>
      <c r="K711" s="990"/>
      <c r="L711" s="990"/>
      <c r="M711" s="990"/>
      <c r="N711" s="990"/>
      <c r="O711" s="878"/>
      <c r="P711" s="878"/>
      <c r="Q711" s="878"/>
      <c r="R711" s="878"/>
      <c r="S711" s="878"/>
      <c r="T711" s="878"/>
      <c r="U711" s="878"/>
      <c r="V711" s="878"/>
      <c r="W711" s="878"/>
      <c r="X711" s="1015"/>
      <c r="Y711" s="878"/>
      <c r="Z711" s="975"/>
    </row>
    <row r="712" spans="1:26">
      <c r="A712" s="878"/>
      <c r="B712" s="878"/>
      <c r="C712" s="878"/>
      <c r="F712" s="878"/>
      <c r="H712" s="878"/>
      <c r="I712" s="878"/>
      <c r="J712" s="878"/>
      <c r="K712" s="990"/>
      <c r="L712" s="990"/>
      <c r="M712" s="990"/>
      <c r="N712" s="990"/>
      <c r="O712" s="878"/>
      <c r="P712" s="878"/>
      <c r="Q712" s="878"/>
      <c r="R712" s="878"/>
      <c r="S712" s="878"/>
      <c r="T712" s="878"/>
      <c r="U712" s="878"/>
      <c r="V712" s="878"/>
      <c r="W712" s="878"/>
      <c r="X712" s="1015"/>
      <c r="Y712" s="878"/>
      <c r="Z712" s="975"/>
    </row>
    <row r="713" spans="1:26">
      <c r="A713" s="878"/>
      <c r="B713" s="878"/>
      <c r="C713" s="878"/>
      <c r="F713" s="878"/>
      <c r="H713" s="878"/>
      <c r="I713" s="878"/>
      <c r="J713" s="878"/>
      <c r="K713" s="990"/>
      <c r="L713" s="990"/>
      <c r="M713" s="990"/>
      <c r="N713" s="990"/>
      <c r="O713" s="878"/>
      <c r="P713" s="878"/>
      <c r="Q713" s="878"/>
      <c r="R713" s="878"/>
      <c r="S713" s="878"/>
      <c r="T713" s="878"/>
      <c r="U713" s="878"/>
      <c r="V713" s="878"/>
      <c r="W713" s="878"/>
      <c r="X713" s="1015"/>
      <c r="Y713" s="878"/>
      <c r="Z713" s="975"/>
    </row>
    <row r="714" spans="1:26">
      <c r="A714" s="878"/>
      <c r="B714" s="878"/>
      <c r="C714" s="878"/>
      <c r="F714" s="878"/>
      <c r="H714" s="878"/>
      <c r="I714" s="878"/>
      <c r="J714" s="878"/>
      <c r="K714" s="990"/>
      <c r="L714" s="990"/>
      <c r="M714" s="990"/>
      <c r="N714" s="990"/>
      <c r="O714" s="878"/>
      <c r="P714" s="878"/>
      <c r="Q714" s="878"/>
      <c r="R714" s="878"/>
      <c r="S714" s="878"/>
      <c r="T714" s="878"/>
      <c r="U714" s="878"/>
      <c r="V714" s="878"/>
      <c r="W714" s="878"/>
      <c r="X714" s="1015"/>
      <c r="Y714" s="878"/>
      <c r="Z714" s="975"/>
    </row>
    <row r="715" spans="1:26">
      <c r="A715" s="878"/>
      <c r="B715" s="878"/>
      <c r="C715" s="878"/>
      <c r="F715" s="878"/>
      <c r="H715" s="878"/>
      <c r="I715" s="878"/>
      <c r="J715" s="878"/>
      <c r="K715" s="990"/>
      <c r="L715" s="990"/>
      <c r="M715" s="990"/>
      <c r="N715" s="990"/>
      <c r="O715" s="878"/>
      <c r="P715" s="878"/>
      <c r="Q715" s="878"/>
      <c r="R715" s="878"/>
      <c r="S715" s="878"/>
      <c r="T715" s="878"/>
      <c r="U715" s="878"/>
      <c r="V715" s="878"/>
      <c r="W715" s="878"/>
      <c r="X715" s="1015"/>
      <c r="Y715" s="878"/>
      <c r="Z715" s="975"/>
    </row>
    <row r="716" spans="1:26">
      <c r="A716" s="878"/>
      <c r="B716" s="878"/>
      <c r="C716" s="878"/>
      <c r="F716" s="878"/>
      <c r="H716" s="878"/>
      <c r="I716" s="878"/>
      <c r="J716" s="878"/>
      <c r="K716" s="990"/>
      <c r="L716" s="990"/>
      <c r="M716" s="990"/>
      <c r="N716" s="990"/>
      <c r="O716" s="878"/>
      <c r="P716" s="878"/>
      <c r="Q716" s="878"/>
      <c r="R716" s="878"/>
      <c r="S716" s="878"/>
      <c r="T716" s="878"/>
      <c r="U716" s="878"/>
      <c r="V716" s="878"/>
      <c r="W716" s="878"/>
      <c r="X716" s="1015"/>
      <c r="Y716" s="878"/>
      <c r="Z716" s="975"/>
    </row>
    <row r="717" spans="1:26">
      <c r="A717" s="878"/>
      <c r="B717" s="878"/>
      <c r="C717" s="878"/>
      <c r="F717" s="878"/>
      <c r="H717" s="878"/>
      <c r="I717" s="878"/>
      <c r="J717" s="878"/>
      <c r="K717" s="990"/>
      <c r="L717" s="990"/>
      <c r="M717" s="990"/>
      <c r="N717" s="990"/>
      <c r="O717" s="878"/>
      <c r="P717" s="878"/>
      <c r="Q717" s="878"/>
      <c r="R717" s="878"/>
      <c r="S717" s="878"/>
      <c r="T717" s="878"/>
      <c r="U717" s="878"/>
      <c r="V717" s="878"/>
      <c r="W717" s="878"/>
      <c r="X717" s="1015"/>
      <c r="Y717" s="878"/>
      <c r="Z717" s="975"/>
    </row>
    <row r="718" spans="1:26">
      <c r="A718" s="878"/>
      <c r="B718" s="878"/>
      <c r="C718" s="878"/>
      <c r="F718" s="878"/>
      <c r="H718" s="878"/>
      <c r="I718" s="878"/>
      <c r="J718" s="878"/>
      <c r="K718" s="990"/>
      <c r="L718" s="990"/>
      <c r="M718" s="990"/>
      <c r="N718" s="990"/>
      <c r="O718" s="878"/>
      <c r="P718" s="878"/>
      <c r="Q718" s="878"/>
      <c r="R718" s="878"/>
      <c r="S718" s="878"/>
      <c r="T718" s="878"/>
      <c r="U718" s="878"/>
      <c r="V718" s="878"/>
      <c r="W718" s="878"/>
      <c r="X718" s="1015"/>
      <c r="Y718" s="878"/>
      <c r="Z718" s="975"/>
    </row>
    <row r="719" spans="1:26">
      <c r="A719" s="878"/>
      <c r="B719" s="878"/>
      <c r="C719" s="878"/>
      <c r="F719" s="878"/>
      <c r="H719" s="878"/>
      <c r="I719" s="878"/>
      <c r="J719" s="878"/>
      <c r="K719" s="990"/>
      <c r="L719" s="990"/>
      <c r="M719" s="990"/>
      <c r="N719" s="990"/>
      <c r="O719" s="878"/>
      <c r="P719" s="878"/>
      <c r="Q719" s="878"/>
      <c r="R719" s="878"/>
      <c r="S719" s="878"/>
      <c r="T719" s="878"/>
      <c r="U719" s="878"/>
      <c r="V719" s="878"/>
      <c r="W719" s="878"/>
      <c r="X719" s="1015"/>
      <c r="Y719" s="878"/>
      <c r="Z719" s="975"/>
    </row>
    <row r="720" spans="1:26">
      <c r="A720" s="878"/>
      <c r="B720" s="878"/>
      <c r="C720" s="878"/>
      <c r="F720" s="878"/>
      <c r="H720" s="878"/>
      <c r="I720" s="878"/>
      <c r="J720" s="878"/>
      <c r="K720" s="990"/>
      <c r="L720" s="990"/>
      <c r="M720" s="990"/>
      <c r="N720" s="990"/>
      <c r="O720" s="878"/>
      <c r="P720" s="878"/>
      <c r="Q720" s="878"/>
      <c r="R720" s="878"/>
      <c r="S720" s="878"/>
      <c r="T720" s="878"/>
      <c r="U720" s="878"/>
      <c r="V720" s="878"/>
      <c r="W720" s="878"/>
      <c r="X720" s="1015"/>
      <c r="Y720" s="878"/>
      <c r="Z720" s="975"/>
    </row>
    <row r="721" spans="1:26">
      <c r="A721" s="878"/>
      <c r="B721" s="878"/>
      <c r="C721" s="878"/>
      <c r="F721" s="878"/>
      <c r="H721" s="878"/>
      <c r="I721" s="878"/>
      <c r="J721" s="878"/>
      <c r="K721" s="990"/>
      <c r="L721" s="990"/>
      <c r="M721" s="990"/>
      <c r="N721" s="990"/>
      <c r="O721" s="878"/>
      <c r="P721" s="878"/>
      <c r="Q721" s="878"/>
      <c r="R721" s="878"/>
      <c r="S721" s="878"/>
      <c r="T721" s="878"/>
      <c r="U721" s="878"/>
      <c r="V721" s="878"/>
      <c r="W721" s="878"/>
      <c r="X721" s="1015"/>
      <c r="Y721" s="878"/>
      <c r="Z721" s="975"/>
    </row>
    <row r="722" spans="1:26">
      <c r="A722" s="878"/>
      <c r="B722" s="878"/>
      <c r="C722" s="878"/>
      <c r="F722" s="878"/>
      <c r="H722" s="878"/>
      <c r="I722" s="878"/>
      <c r="J722" s="878"/>
      <c r="K722" s="990"/>
      <c r="L722" s="990"/>
      <c r="M722" s="990"/>
      <c r="N722" s="990"/>
      <c r="O722" s="878"/>
      <c r="P722" s="878"/>
      <c r="Q722" s="878"/>
      <c r="R722" s="878"/>
      <c r="S722" s="878"/>
      <c r="T722" s="878"/>
      <c r="U722" s="878"/>
      <c r="V722" s="878"/>
      <c r="W722" s="878"/>
      <c r="X722" s="1015"/>
      <c r="Y722" s="878"/>
      <c r="Z722" s="975"/>
    </row>
    <row r="723" spans="1:26">
      <c r="A723" s="878"/>
      <c r="B723" s="878"/>
      <c r="C723" s="878"/>
      <c r="F723" s="878"/>
      <c r="H723" s="878"/>
      <c r="I723" s="878"/>
      <c r="J723" s="878"/>
      <c r="K723" s="990"/>
      <c r="L723" s="990"/>
      <c r="M723" s="990"/>
      <c r="N723" s="990"/>
      <c r="O723" s="878"/>
      <c r="P723" s="878"/>
      <c r="Q723" s="878"/>
      <c r="R723" s="878"/>
      <c r="S723" s="878"/>
      <c r="T723" s="878"/>
      <c r="U723" s="878"/>
      <c r="V723" s="878"/>
      <c r="W723" s="878"/>
      <c r="X723" s="1015"/>
      <c r="Y723" s="878"/>
      <c r="Z723" s="975"/>
    </row>
    <row r="724" spans="1:26">
      <c r="A724" s="878"/>
      <c r="B724" s="878"/>
      <c r="C724" s="878"/>
      <c r="F724" s="878"/>
      <c r="H724" s="878"/>
      <c r="I724" s="878"/>
      <c r="J724" s="878"/>
      <c r="K724" s="990"/>
      <c r="L724" s="990"/>
      <c r="M724" s="990"/>
      <c r="N724" s="990"/>
      <c r="O724" s="878"/>
      <c r="P724" s="878"/>
      <c r="Q724" s="878"/>
      <c r="R724" s="878"/>
      <c r="S724" s="878"/>
      <c r="T724" s="878"/>
      <c r="U724" s="878"/>
      <c r="V724" s="878"/>
      <c r="W724" s="878"/>
      <c r="X724" s="1015"/>
      <c r="Y724" s="878"/>
      <c r="Z724" s="975"/>
    </row>
    <row r="725" spans="1:26">
      <c r="A725" s="878"/>
      <c r="B725" s="878"/>
      <c r="C725" s="878"/>
      <c r="F725" s="878"/>
      <c r="H725" s="878"/>
      <c r="I725" s="878"/>
      <c r="J725" s="878"/>
      <c r="K725" s="990"/>
      <c r="L725" s="990"/>
      <c r="M725" s="990"/>
      <c r="N725" s="990"/>
      <c r="O725" s="878"/>
      <c r="P725" s="878"/>
      <c r="Q725" s="878"/>
      <c r="R725" s="878"/>
      <c r="S725" s="878"/>
      <c r="T725" s="878"/>
      <c r="U725" s="878"/>
      <c r="V725" s="878"/>
      <c r="W725" s="878"/>
      <c r="X725" s="1015"/>
      <c r="Y725" s="878"/>
      <c r="Z725" s="975"/>
    </row>
    <row r="726" spans="1:26">
      <c r="A726" s="878"/>
      <c r="B726" s="878"/>
      <c r="C726" s="878"/>
      <c r="F726" s="878"/>
      <c r="H726" s="878"/>
      <c r="I726" s="878"/>
      <c r="J726" s="878"/>
      <c r="K726" s="990"/>
      <c r="L726" s="990"/>
      <c r="M726" s="990"/>
      <c r="N726" s="990"/>
      <c r="O726" s="878"/>
      <c r="P726" s="878"/>
      <c r="Q726" s="878"/>
      <c r="R726" s="878"/>
      <c r="S726" s="878"/>
      <c r="T726" s="878"/>
      <c r="U726" s="878"/>
      <c r="V726" s="878"/>
      <c r="W726" s="878"/>
      <c r="X726" s="1015"/>
      <c r="Y726" s="878"/>
      <c r="Z726" s="975"/>
    </row>
    <row r="727" spans="1:26">
      <c r="A727" s="878"/>
      <c r="B727" s="878"/>
      <c r="C727" s="878"/>
      <c r="F727" s="878"/>
      <c r="H727" s="878"/>
      <c r="I727" s="878"/>
      <c r="J727" s="878"/>
      <c r="K727" s="990"/>
      <c r="L727" s="990"/>
      <c r="M727" s="990"/>
      <c r="N727" s="990"/>
      <c r="O727" s="878"/>
      <c r="P727" s="878"/>
      <c r="Q727" s="878"/>
      <c r="R727" s="878"/>
      <c r="S727" s="878"/>
      <c r="T727" s="878"/>
      <c r="U727" s="878"/>
      <c r="V727" s="878"/>
      <c r="W727" s="878"/>
      <c r="X727" s="1015"/>
      <c r="Y727" s="878"/>
      <c r="Z727" s="975"/>
    </row>
    <row r="728" spans="1:26">
      <c r="A728" s="878"/>
      <c r="B728" s="878"/>
      <c r="C728" s="878"/>
      <c r="F728" s="878"/>
      <c r="H728" s="878"/>
      <c r="I728" s="878"/>
      <c r="J728" s="878"/>
      <c r="K728" s="990"/>
      <c r="L728" s="990"/>
      <c r="M728" s="990"/>
      <c r="N728" s="990"/>
      <c r="O728" s="878"/>
      <c r="P728" s="878"/>
      <c r="Q728" s="878"/>
      <c r="R728" s="878"/>
      <c r="S728" s="878"/>
      <c r="T728" s="878"/>
      <c r="U728" s="878"/>
      <c r="V728" s="878"/>
      <c r="W728" s="878"/>
      <c r="X728" s="1015"/>
      <c r="Y728" s="878"/>
      <c r="Z728" s="975"/>
    </row>
    <row r="729" spans="1:26">
      <c r="A729" s="878"/>
      <c r="B729" s="878"/>
      <c r="C729" s="878"/>
      <c r="F729" s="878"/>
      <c r="H729" s="878"/>
      <c r="I729" s="878"/>
      <c r="J729" s="878"/>
      <c r="K729" s="990"/>
      <c r="L729" s="990"/>
      <c r="M729" s="990"/>
      <c r="N729" s="990"/>
      <c r="O729" s="878"/>
      <c r="P729" s="878"/>
      <c r="Q729" s="878"/>
      <c r="R729" s="878"/>
      <c r="S729" s="878"/>
      <c r="T729" s="878"/>
      <c r="U729" s="878"/>
      <c r="V729" s="878"/>
      <c r="W729" s="878"/>
      <c r="X729" s="1015"/>
      <c r="Y729" s="878"/>
      <c r="Z729" s="975"/>
    </row>
    <row r="730" spans="1:26">
      <c r="A730" s="878"/>
      <c r="B730" s="878"/>
      <c r="C730" s="878"/>
      <c r="F730" s="878"/>
      <c r="H730" s="878"/>
      <c r="I730" s="878"/>
      <c r="J730" s="878"/>
      <c r="K730" s="990"/>
      <c r="L730" s="990"/>
      <c r="M730" s="990"/>
      <c r="N730" s="990"/>
      <c r="O730" s="878"/>
      <c r="P730" s="878"/>
      <c r="Q730" s="878"/>
      <c r="R730" s="878"/>
      <c r="S730" s="878"/>
      <c r="T730" s="878"/>
      <c r="U730" s="878"/>
      <c r="V730" s="878"/>
      <c r="W730" s="878"/>
      <c r="X730" s="1015"/>
      <c r="Y730" s="878"/>
      <c r="Z730" s="975"/>
    </row>
    <row r="731" spans="1:26">
      <c r="A731" s="878"/>
      <c r="B731" s="878"/>
      <c r="C731" s="878"/>
      <c r="F731" s="878"/>
      <c r="H731" s="878"/>
      <c r="I731" s="878"/>
      <c r="J731" s="878"/>
      <c r="K731" s="990"/>
      <c r="L731" s="990"/>
      <c r="M731" s="990"/>
      <c r="N731" s="990"/>
      <c r="O731" s="878"/>
      <c r="P731" s="878"/>
      <c r="Q731" s="878"/>
      <c r="R731" s="878"/>
      <c r="S731" s="878"/>
      <c r="T731" s="878"/>
      <c r="U731" s="878"/>
      <c r="V731" s="878"/>
      <c r="W731" s="878"/>
      <c r="X731" s="1015"/>
      <c r="Y731" s="878"/>
      <c r="Z731" s="975"/>
    </row>
    <row r="732" spans="1:26">
      <c r="A732" s="878"/>
      <c r="B732" s="878"/>
      <c r="C732" s="878"/>
      <c r="F732" s="878"/>
      <c r="H732" s="878"/>
      <c r="I732" s="878"/>
      <c r="J732" s="878"/>
      <c r="K732" s="990"/>
      <c r="L732" s="990"/>
      <c r="M732" s="990"/>
      <c r="N732" s="990"/>
      <c r="O732" s="878"/>
      <c r="P732" s="878"/>
      <c r="Q732" s="878"/>
      <c r="R732" s="878"/>
      <c r="S732" s="878"/>
      <c r="T732" s="878"/>
      <c r="U732" s="878"/>
      <c r="V732" s="878"/>
      <c r="W732" s="878"/>
      <c r="X732" s="1015"/>
      <c r="Y732" s="878"/>
      <c r="Z732" s="975"/>
    </row>
    <row r="733" spans="1:26">
      <c r="A733" s="878"/>
      <c r="B733" s="878"/>
      <c r="C733" s="878"/>
      <c r="F733" s="878"/>
      <c r="H733" s="878"/>
      <c r="I733" s="878"/>
      <c r="J733" s="878"/>
      <c r="K733" s="990"/>
      <c r="L733" s="990"/>
      <c r="M733" s="990"/>
      <c r="N733" s="990"/>
      <c r="O733" s="878"/>
      <c r="P733" s="878"/>
      <c r="Q733" s="878"/>
      <c r="R733" s="878"/>
      <c r="S733" s="878"/>
      <c r="T733" s="878"/>
      <c r="U733" s="878"/>
      <c r="V733" s="878"/>
      <c r="W733" s="878"/>
      <c r="X733" s="1015"/>
      <c r="Y733" s="878"/>
      <c r="Z733" s="975"/>
    </row>
    <row r="734" spans="1:26">
      <c r="A734" s="878"/>
      <c r="B734" s="878"/>
      <c r="C734" s="878"/>
      <c r="F734" s="878"/>
      <c r="H734" s="878"/>
      <c r="I734" s="878"/>
      <c r="J734" s="878"/>
      <c r="K734" s="990"/>
      <c r="L734" s="990"/>
      <c r="M734" s="990"/>
      <c r="N734" s="990"/>
      <c r="O734" s="878"/>
      <c r="P734" s="878"/>
      <c r="Q734" s="878"/>
      <c r="R734" s="878"/>
      <c r="S734" s="878"/>
      <c r="T734" s="878"/>
      <c r="U734" s="878"/>
      <c r="V734" s="878"/>
      <c r="W734" s="878"/>
      <c r="X734" s="1015"/>
      <c r="Y734" s="878"/>
      <c r="Z734" s="975"/>
    </row>
    <row r="735" spans="1:26">
      <c r="A735" s="878"/>
      <c r="B735" s="878"/>
      <c r="C735" s="878"/>
      <c r="F735" s="878"/>
      <c r="H735" s="878"/>
      <c r="I735" s="878"/>
      <c r="J735" s="878"/>
      <c r="K735" s="990"/>
      <c r="L735" s="990"/>
      <c r="M735" s="990"/>
      <c r="N735" s="990"/>
      <c r="O735" s="878"/>
      <c r="P735" s="878"/>
      <c r="Q735" s="878"/>
      <c r="R735" s="878"/>
      <c r="S735" s="878"/>
      <c r="T735" s="878"/>
      <c r="U735" s="878"/>
      <c r="V735" s="878"/>
      <c r="W735" s="878"/>
      <c r="X735" s="1015"/>
      <c r="Y735" s="878"/>
      <c r="Z735" s="975"/>
    </row>
    <row r="736" spans="1:26">
      <c r="A736" s="878"/>
      <c r="B736" s="878"/>
      <c r="C736" s="878"/>
      <c r="F736" s="878"/>
      <c r="H736" s="878"/>
      <c r="I736" s="878"/>
      <c r="J736" s="878"/>
      <c r="K736" s="990"/>
      <c r="L736" s="990"/>
      <c r="M736" s="990"/>
      <c r="N736" s="990"/>
      <c r="O736" s="878"/>
      <c r="P736" s="878"/>
      <c r="Q736" s="878"/>
      <c r="R736" s="878"/>
      <c r="S736" s="878"/>
      <c r="T736" s="878"/>
      <c r="U736" s="878"/>
      <c r="V736" s="878"/>
      <c r="W736" s="878"/>
      <c r="X736" s="1015"/>
      <c r="Y736" s="878"/>
      <c r="Z736" s="975"/>
    </row>
    <row r="737" spans="1:26">
      <c r="A737" s="878"/>
      <c r="B737" s="878"/>
      <c r="C737" s="878"/>
      <c r="F737" s="878"/>
      <c r="H737" s="878"/>
      <c r="I737" s="878"/>
      <c r="J737" s="878"/>
      <c r="K737" s="990"/>
      <c r="L737" s="990"/>
      <c r="M737" s="990"/>
      <c r="N737" s="990"/>
      <c r="O737" s="878"/>
      <c r="P737" s="878"/>
      <c r="Q737" s="878"/>
      <c r="R737" s="878"/>
      <c r="S737" s="878"/>
      <c r="T737" s="878"/>
      <c r="U737" s="878"/>
      <c r="V737" s="878"/>
      <c r="W737" s="878"/>
      <c r="X737" s="1015"/>
      <c r="Y737" s="878"/>
      <c r="Z737" s="975"/>
    </row>
    <row r="738" spans="1:26">
      <c r="A738" s="878"/>
      <c r="B738" s="878"/>
      <c r="C738" s="878"/>
      <c r="F738" s="878"/>
      <c r="H738" s="878"/>
      <c r="I738" s="878"/>
      <c r="J738" s="878"/>
      <c r="K738" s="990"/>
      <c r="L738" s="990"/>
      <c r="M738" s="990"/>
      <c r="N738" s="990"/>
      <c r="O738" s="878"/>
      <c r="P738" s="878"/>
      <c r="Q738" s="878"/>
      <c r="R738" s="878"/>
      <c r="S738" s="878"/>
      <c r="T738" s="878"/>
      <c r="U738" s="878"/>
      <c r="V738" s="878"/>
      <c r="W738" s="878"/>
      <c r="X738" s="1015"/>
      <c r="Y738" s="878"/>
      <c r="Z738" s="975"/>
    </row>
    <row r="739" spans="1:26">
      <c r="A739" s="878"/>
      <c r="B739" s="878"/>
      <c r="C739" s="878"/>
      <c r="F739" s="878"/>
      <c r="H739" s="878"/>
      <c r="I739" s="878"/>
      <c r="J739" s="878"/>
      <c r="K739" s="990"/>
      <c r="L739" s="990"/>
      <c r="M739" s="990"/>
      <c r="N739" s="990"/>
      <c r="O739" s="878"/>
      <c r="P739" s="878"/>
      <c r="Q739" s="878"/>
      <c r="R739" s="878"/>
      <c r="S739" s="878"/>
      <c r="T739" s="878"/>
      <c r="U739" s="878"/>
      <c r="V739" s="878"/>
      <c r="W739" s="878"/>
      <c r="X739" s="1015"/>
      <c r="Y739" s="878"/>
      <c r="Z739" s="975"/>
    </row>
    <row r="740" spans="1:26">
      <c r="A740" s="878"/>
      <c r="B740" s="878"/>
      <c r="C740" s="878"/>
      <c r="F740" s="878"/>
      <c r="H740" s="878"/>
      <c r="I740" s="878"/>
      <c r="J740" s="878"/>
      <c r="K740" s="990"/>
      <c r="L740" s="990"/>
      <c r="M740" s="990"/>
      <c r="N740" s="990"/>
      <c r="O740" s="878"/>
      <c r="P740" s="878"/>
      <c r="Q740" s="878"/>
      <c r="R740" s="878"/>
      <c r="S740" s="878"/>
      <c r="T740" s="878"/>
      <c r="U740" s="878"/>
      <c r="V740" s="878"/>
      <c r="W740" s="878"/>
      <c r="X740" s="1015"/>
      <c r="Y740" s="878"/>
      <c r="Z740" s="975"/>
    </row>
    <row r="741" spans="1:26">
      <c r="A741" s="878"/>
      <c r="B741" s="878"/>
      <c r="C741" s="878"/>
      <c r="F741" s="878"/>
      <c r="H741" s="878"/>
      <c r="I741" s="878"/>
      <c r="J741" s="878"/>
      <c r="K741" s="990"/>
      <c r="L741" s="990"/>
      <c r="M741" s="990"/>
      <c r="N741" s="990"/>
      <c r="O741" s="878"/>
      <c r="P741" s="878"/>
      <c r="Q741" s="878"/>
      <c r="R741" s="878"/>
      <c r="S741" s="878"/>
      <c r="T741" s="878"/>
      <c r="U741" s="878"/>
      <c r="V741" s="878"/>
      <c r="W741" s="878"/>
      <c r="X741" s="1015"/>
      <c r="Y741" s="878"/>
      <c r="Z741" s="975"/>
    </row>
    <row r="742" spans="1:26">
      <c r="A742" s="878"/>
      <c r="B742" s="878"/>
      <c r="C742" s="878"/>
      <c r="F742" s="878"/>
      <c r="H742" s="878"/>
      <c r="I742" s="878"/>
      <c r="J742" s="878"/>
      <c r="K742" s="990"/>
      <c r="L742" s="990"/>
      <c r="M742" s="990"/>
      <c r="N742" s="990"/>
      <c r="O742" s="878"/>
      <c r="P742" s="878"/>
      <c r="Q742" s="878"/>
      <c r="R742" s="878"/>
      <c r="S742" s="878"/>
      <c r="T742" s="878"/>
      <c r="U742" s="878"/>
      <c r="V742" s="878"/>
      <c r="W742" s="878"/>
      <c r="X742" s="1015"/>
      <c r="Y742" s="878"/>
      <c r="Z742" s="975"/>
    </row>
    <row r="743" spans="1:26">
      <c r="A743" s="878"/>
      <c r="B743" s="878"/>
      <c r="C743" s="878"/>
      <c r="F743" s="878"/>
      <c r="H743" s="878"/>
      <c r="I743" s="878"/>
      <c r="J743" s="878"/>
      <c r="K743" s="990"/>
      <c r="L743" s="990"/>
      <c r="M743" s="990"/>
      <c r="N743" s="990"/>
      <c r="O743" s="878"/>
      <c r="P743" s="878"/>
      <c r="Q743" s="878"/>
      <c r="R743" s="878"/>
      <c r="S743" s="878"/>
      <c r="T743" s="878"/>
      <c r="U743" s="878"/>
      <c r="V743" s="878"/>
      <c r="W743" s="878"/>
      <c r="X743" s="1015"/>
      <c r="Y743" s="878"/>
      <c r="Z743" s="975"/>
    </row>
    <row r="744" spans="1:26">
      <c r="A744" s="878"/>
      <c r="B744" s="878"/>
      <c r="C744" s="878"/>
      <c r="F744" s="878"/>
      <c r="H744" s="878"/>
      <c r="I744" s="878"/>
      <c r="J744" s="878"/>
      <c r="K744" s="990"/>
      <c r="L744" s="990"/>
      <c r="M744" s="990"/>
      <c r="N744" s="990"/>
      <c r="O744" s="878"/>
      <c r="P744" s="878"/>
      <c r="Q744" s="878"/>
      <c r="R744" s="878"/>
      <c r="S744" s="878"/>
      <c r="T744" s="878"/>
      <c r="U744" s="878"/>
      <c r="V744" s="878"/>
      <c r="W744" s="878"/>
      <c r="X744" s="1015"/>
      <c r="Y744" s="878"/>
      <c r="Z744" s="975"/>
    </row>
    <row r="745" spans="1:26">
      <c r="A745" s="878"/>
      <c r="B745" s="878"/>
      <c r="C745" s="878"/>
      <c r="F745" s="878"/>
      <c r="H745" s="878"/>
      <c r="I745" s="878"/>
      <c r="J745" s="878"/>
      <c r="K745" s="990"/>
      <c r="L745" s="990"/>
      <c r="M745" s="990"/>
      <c r="N745" s="990"/>
      <c r="O745" s="878"/>
      <c r="P745" s="878"/>
      <c r="Q745" s="878"/>
      <c r="R745" s="878"/>
      <c r="S745" s="878"/>
      <c r="T745" s="878"/>
      <c r="U745" s="878"/>
      <c r="V745" s="878"/>
      <c r="W745" s="878"/>
      <c r="X745" s="1015"/>
      <c r="Y745" s="878"/>
      <c r="Z745" s="975"/>
    </row>
    <row r="746" spans="1:26">
      <c r="A746" s="878"/>
      <c r="B746" s="878"/>
      <c r="C746" s="878"/>
      <c r="F746" s="878"/>
      <c r="H746" s="878"/>
      <c r="I746" s="878"/>
      <c r="J746" s="878"/>
      <c r="K746" s="990"/>
      <c r="L746" s="990"/>
      <c r="M746" s="990"/>
      <c r="N746" s="990"/>
      <c r="O746" s="878"/>
      <c r="P746" s="878"/>
      <c r="Q746" s="878"/>
      <c r="R746" s="878"/>
      <c r="S746" s="878"/>
      <c r="T746" s="878"/>
      <c r="U746" s="878"/>
      <c r="V746" s="878"/>
      <c r="W746" s="878"/>
      <c r="X746" s="1015"/>
      <c r="Y746" s="878"/>
      <c r="Z746" s="975"/>
    </row>
    <row r="747" spans="1:26">
      <c r="A747" s="878"/>
      <c r="B747" s="878"/>
      <c r="C747" s="878"/>
      <c r="F747" s="878"/>
      <c r="H747" s="878"/>
      <c r="I747" s="878"/>
      <c r="J747" s="878"/>
      <c r="K747" s="990"/>
      <c r="L747" s="990"/>
      <c r="M747" s="990"/>
      <c r="N747" s="990"/>
      <c r="O747" s="878"/>
      <c r="P747" s="878"/>
      <c r="Q747" s="878"/>
      <c r="R747" s="878"/>
      <c r="S747" s="878"/>
      <c r="T747" s="878"/>
      <c r="U747" s="878"/>
      <c r="V747" s="878"/>
      <c r="W747" s="878"/>
      <c r="X747" s="1015"/>
      <c r="Y747" s="878"/>
      <c r="Z747" s="975"/>
    </row>
    <row r="748" spans="1:26">
      <c r="A748" s="878"/>
      <c r="B748" s="878"/>
      <c r="C748" s="878"/>
      <c r="F748" s="878"/>
      <c r="H748" s="878"/>
      <c r="I748" s="878"/>
      <c r="J748" s="878"/>
      <c r="K748" s="990"/>
      <c r="L748" s="990"/>
      <c r="M748" s="990"/>
      <c r="N748" s="990"/>
      <c r="O748" s="878"/>
      <c r="P748" s="878"/>
      <c r="Q748" s="878"/>
      <c r="R748" s="878"/>
      <c r="S748" s="878"/>
      <c r="T748" s="878"/>
      <c r="U748" s="878"/>
      <c r="V748" s="878"/>
      <c r="W748" s="878"/>
      <c r="X748" s="1015"/>
      <c r="Y748" s="878"/>
      <c r="Z748" s="975"/>
    </row>
    <row r="749" spans="1:26">
      <c r="A749" s="878"/>
      <c r="B749" s="878"/>
      <c r="C749" s="878"/>
      <c r="F749" s="878"/>
      <c r="H749" s="878"/>
      <c r="I749" s="878"/>
      <c r="J749" s="878"/>
      <c r="K749" s="990"/>
      <c r="L749" s="990"/>
      <c r="M749" s="990"/>
      <c r="N749" s="990"/>
      <c r="O749" s="878"/>
      <c r="P749" s="878"/>
      <c r="Q749" s="878"/>
      <c r="R749" s="878"/>
      <c r="S749" s="878"/>
      <c r="T749" s="878"/>
      <c r="U749" s="878"/>
      <c r="V749" s="878"/>
      <c r="W749" s="878"/>
      <c r="X749" s="1015"/>
      <c r="Y749" s="878"/>
      <c r="Z749" s="975"/>
    </row>
    <row r="750" spans="1:26">
      <c r="A750" s="878"/>
      <c r="B750" s="878"/>
      <c r="C750" s="878"/>
      <c r="F750" s="878"/>
      <c r="H750" s="878"/>
      <c r="I750" s="878"/>
      <c r="J750" s="878"/>
      <c r="K750" s="990"/>
      <c r="L750" s="990"/>
      <c r="M750" s="990"/>
      <c r="N750" s="990"/>
      <c r="O750" s="878"/>
      <c r="P750" s="878"/>
      <c r="Q750" s="878"/>
      <c r="R750" s="878"/>
      <c r="S750" s="878"/>
      <c r="T750" s="878"/>
      <c r="U750" s="878"/>
      <c r="V750" s="878"/>
      <c r="W750" s="878"/>
      <c r="X750" s="1015"/>
      <c r="Y750" s="878"/>
      <c r="Z750" s="975"/>
    </row>
    <row r="751" spans="1:26">
      <c r="A751" s="878"/>
      <c r="B751" s="878"/>
      <c r="C751" s="878"/>
      <c r="F751" s="878"/>
      <c r="H751" s="878"/>
      <c r="I751" s="878"/>
      <c r="J751" s="878"/>
      <c r="K751" s="990"/>
      <c r="L751" s="990"/>
      <c r="M751" s="990"/>
      <c r="N751" s="990"/>
      <c r="O751" s="878"/>
      <c r="P751" s="878"/>
      <c r="Q751" s="878"/>
      <c r="R751" s="878"/>
      <c r="S751" s="878"/>
      <c r="T751" s="878"/>
      <c r="U751" s="878"/>
      <c r="V751" s="878"/>
      <c r="W751" s="878"/>
      <c r="X751" s="1015"/>
      <c r="Y751" s="878"/>
      <c r="Z751" s="975"/>
    </row>
    <row r="752" spans="1:26">
      <c r="A752" s="878"/>
      <c r="B752" s="878"/>
      <c r="C752" s="878"/>
      <c r="F752" s="878"/>
      <c r="H752" s="878"/>
      <c r="I752" s="878"/>
      <c r="J752" s="878"/>
      <c r="K752" s="990"/>
      <c r="L752" s="990"/>
      <c r="M752" s="990"/>
      <c r="N752" s="990"/>
      <c r="O752" s="878"/>
      <c r="P752" s="878"/>
      <c r="Q752" s="878"/>
      <c r="R752" s="878"/>
      <c r="S752" s="878"/>
      <c r="T752" s="878"/>
      <c r="U752" s="878"/>
      <c r="V752" s="878"/>
      <c r="W752" s="878"/>
      <c r="X752" s="1015"/>
      <c r="Y752" s="878"/>
      <c r="Z752" s="975"/>
    </row>
    <row r="753" spans="1:26">
      <c r="A753" s="878"/>
      <c r="B753" s="878"/>
      <c r="C753" s="878"/>
      <c r="F753" s="878"/>
      <c r="H753" s="878"/>
      <c r="I753" s="878"/>
      <c r="J753" s="878"/>
      <c r="K753" s="990"/>
      <c r="L753" s="990"/>
      <c r="M753" s="990"/>
      <c r="N753" s="990"/>
      <c r="O753" s="878"/>
      <c r="P753" s="878"/>
      <c r="Q753" s="878"/>
      <c r="R753" s="878"/>
      <c r="S753" s="878"/>
      <c r="T753" s="878"/>
      <c r="U753" s="878"/>
      <c r="V753" s="878"/>
      <c r="W753" s="878"/>
      <c r="X753" s="1015"/>
      <c r="Y753" s="878"/>
      <c r="Z753" s="975"/>
    </row>
    <row r="754" spans="1:26">
      <c r="A754" s="878"/>
      <c r="B754" s="878"/>
      <c r="C754" s="878"/>
      <c r="F754" s="878"/>
      <c r="H754" s="878"/>
      <c r="I754" s="878"/>
      <c r="J754" s="878"/>
      <c r="K754" s="990"/>
      <c r="L754" s="990"/>
      <c r="M754" s="990"/>
      <c r="N754" s="990"/>
      <c r="O754" s="878"/>
      <c r="P754" s="878"/>
      <c r="Q754" s="878"/>
      <c r="R754" s="878"/>
      <c r="S754" s="878"/>
      <c r="T754" s="878"/>
      <c r="U754" s="878"/>
      <c r="V754" s="878"/>
      <c r="W754" s="878"/>
      <c r="X754" s="1015"/>
      <c r="Y754" s="878"/>
      <c r="Z754" s="975"/>
    </row>
    <row r="755" spans="1:26">
      <c r="A755" s="878"/>
      <c r="B755" s="878"/>
      <c r="C755" s="878"/>
      <c r="F755" s="878"/>
      <c r="H755" s="878"/>
      <c r="I755" s="878"/>
      <c r="J755" s="878"/>
      <c r="K755" s="990"/>
      <c r="L755" s="990"/>
      <c r="M755" s="990"/>
      <c r="N755" s="990"/>
      <c r="O755" s="878"/>
      <c r="P755" s="878"/>
      <c r="Q755" s="878"/>
      <c r="R755" s="878"/>
      <c r="S755" s="878"/>
      <c r="T755" s="878"/>
      <c r="U755" s="878"/>
      <c r="V755" s="878"/>
      <c r="W755" s="878"/>
      <c r="X755" s="1015"/>
      <c r="Y755" s="878"/>
      <c r="Z755" s="975"/>
    </row>
    <row r="756" spans="1:26">
      <c r="A756" s="878"/>
      <c r="B756" s="878"/>
      <c r="C756" s="878"/>
      <c r="F756" s="878"/>
      <c r="H756" s="878"/>
      <c r="I756" s="878"/>
      <c r="J756" s="878"/>
      <c r="K756" s="990"/>
      <c r="L756" s="990"/>
      <c r="M756" s="990"/>
      <c r="N756" s="990"/>
      <c r="O756" s="878"/>
      <c r="P756" s="878"/>
      <c r="Q756" s="878"/>
      <c r="R756" s="878"/>
      <c r="S756" s="878"/>
      <c r="T756" s="878"/>
      <c r="U756" s="878"/>
      <c r="V756" s="878"/>
      <c r="W756" s="878"/>
      <c r="X756" s="1015"/>
      <c r="Y756" s="878"/>
      <c r="Z756" s="975"/>
    </row>
    <row r="757" spans="1:26">
      <c r="A757" s="878"/>
      <c r="B757" s="878"/>
      <c r="C757" s="878"/>
      <c r="F757" s="878"/>
      <c r="H757" s="878"/>
      <c r="I757" s="878"/>
      <c r="J757" s="878"/>
      <c r="K757" s="990"/>
      <c r="L757" s="990"/>
      <c r="M757" s="990"/>
      <c r="N757" s="990"/>
      <c r="O757" s="878"/>
      <c r="P757" s="878"/>
      <c r="Q757" s="878"/>
      <c r="R757" s="878"/>
      <c r="S757" s="878"/>
      <c r="T757" s="878"/>
      <c r="U757" s="878"/>
      <c r="V757" s="878"/>
      <c r="W757" s="878"/>
      <c r="X757" s="1015"/>
      <c r="Y757" s="878"/>
      <c r="Z757" s="975"/>
    </row>
    <row r="758" spans="1:26">
      <c r="A758" s="878"/>
      <c r="B758" s="878"/>
      <c r="C758" s="878"/>
      <c r="F758" s="878"/>
      <c r="H758" s="878"/>
      <c r="I758" s="878"/>
      <c r="J758" s="878"/>
      <c r="K758" s="990"/>
      <c r="L758" s="990"/>
      <c r="M758" s="990"/>
      <c r="N758" s="990"/>
      <c r="O758" s="878"/>
      <c r="P758" s="878"/>
      <c r="Q758" s="878"/>
      <c r="R758" s="878"/>
      <c r="S758" s="878"/>
      <c r="T758" s="878"/>
      <c r="U758" s="878"/>
      <c r="V758" s="878"/>
      <c r="W758" s="878"/>
      <c r="X758" s="1015"/>
      <c r="Y758" s="878"/>
      <c r="Z758" s="975"/>
    </row>
    <row r="759" spans="1:26">
      <c r="A759" s="878"/>
      <c r="B759" s="878"/>
      <c r="C759" s="878"/>
      <c r="F759" s="878"/>
      <c r="H759" s="878"/>
      <c r="I759" s="878"/>
      <c r="J759" s="878"/>
      <c r="K759" s="990"/>
      <c r="L759" s="990"/>
      <c r="M759" s="990"/>
      <c r="N759" s="990"/>
      <c r="O759" s="878"/>
      <c r="P759" s="878"/>
      <c r="Q759" s="878"/>
      <c r="R759" s="878"/>
      <c r="S759" s="878"/>
      <c r="T759" s="878"/>
      <c r="U759" s="878"/>
      <c r="V759" s="878"/>
      <c r="W759" s="878"/>
      <c r="X759" s="1015"/>
      <c r="Y759" s="878"/>
      <c r="Z759" s="975"/>
    </row>
    <row r="760" spans="1:26">
      <c r="A760" s="878"/>
      <c r="B760" s="878"/>
      <c r="C760" s="878"/>
      <c r="F760" s="878"/>
      <c r="H760" s="878"/>
      <c r="I760" s="878"/>
      <c r="J760" s="878"/>
      <c r="K760" s="990"/>
      <c r="L760" s="990"/>
      <c r="M760" s="990"/>
      <c r="N760" s="990"/>
      <c r="O760" s="878"/>
      <c r="P760" s="878"/>
      <c r="Q760" s="878"/>
      <c r="R760" s="878"/>
      <c r="S760" s="878"/>
      <c r="T760" s="878"/>
      <c r="U760" s="878"/>
      <c r="V760" s="878"/>
      <c r="W760" s="878"/>
      <c r="X760" s="1015"/>
      <c r="Y760" s="878"/>
      <c r="Z760" s="975"/>
    </row>
    <row r="761" spans="1:26">
      <c r="A761" s="878"/>
      <c r="B761" s="878"/>
      <c r="C761" s="878"/>
      <c r="F761" s="878"/>
      <c r="H761" s="878"/>
      <c r="I761" s="878"/>
      <c r="J761" s="878"/>
      <c r="K761" s="990"/>
      <c r="L761" s="990"/>
      <c r="M761" s="990"/>
      <c r="N761" s="990"/>
      <c r="O761" s="878"/>
      <c r="P761" s="878"/>
      <c r="Q761" s="878"/>
      <c r="R761" s="878"/>
      <c r="S761" s="878"/>
      <c r="T761" s="878"/>
      <c r="U761" s="878"/>
      <c r="V761" s="878"/>
      <c r="W761" s="878"/>
      <c r="X761" s="1015"/>
      <c r="Y761" s="878"/>
      <c r="Z761" s="975"/>
    </row>
    <row r="762" spans="1:26">
      <c r="A762" s="878"/>
      <c r="B762" s="878"/>
      <c r="C762" s="878"/>
      <c r="F762" s="878"/>
      <c r="H762" s="878"/>
      <c r="I762" s="878"/>
      <c r="J762" s="878"/>
      <c r="K762" s="990"/>
      <c r="L762" s="990"/>
      <c r="M762" s="990"/>
      <c r="N762" s="990"/>
      <c r="O762" s="878"/>
      <c r="P762" s="878"/>
      <c r="Q762" s="878"/>
      <c r="R762" s="878"/>
      <c r="S762" s="878"/>
      <c r="T762" s="878"/>
      <c r="U762" s="878"/>
      <c r="V762" s="878"/>
      <c r="W762" s="878"/>
      <c r="X762" s="1015"/>
      <c r="Y762" s="878"/>
      <c r="Z762" s="975"/>
    </row>
    <row r="763" spans="1:26">
      <c r="A763" s="878"/>
      <c r="B763" s="878"/>
      <c r="C763" s="878"/>
      <c r="F763" s="878"/>
      <c r="H763" s="878"/>
      <c r="I763" s="878"/>
      <c r="J763" s="878"/>
      <c r="K763" s="990"/>
      <c r="L763" s="990"/>
      <c r="M763" s="990"/>
      <c r="N763" s="990"/>
      <c r="O763" s="878"/>
      <c r="P763" s="878"/>
      <c r="Q763" s="878"/>
      <c r="R763" s="878"/>
      <c r="S763" s="878"/>
      <c r="T763" s="878"/>
      <c r="U763" s="878"/>
      <c r="V763" s="878"/>
      <c r="W763" s="878"/>
      <c r="X763" s="1015"/>
      <c r="Y763" s="878"/>
      <c r="Z763" s="975"/>
    </row>
    <row r="764" spans="1:26">
      <c r="A764" s="878"/>
      <c r="B764" s="878"/>
      <c r="C764" s="878"/>
      <c r="F764" s="878"/>
      <c r="H764" s="878"/>
      <c r="I764" s="878"/>
      <c r="J764" s="878"/>
      <c r="K764" s="990"/>
      <c r="L764" s="990"/>
      <c r="M764" s="990"/>
      <c r="N764" s="990"/>
      <c r="O764" s="878"/>
      <c r="P764" s="878"/>
      <c r="Q764" s="878"/>
      <c r="R764" s="878"/>
      <c r="S764" s="878"/>
      <c r="T764" s="878"/>
      <c r="U764" s="878"/>
      <c r="V764" s="878"/>
      <c r="W764" s="878"/>
      <c r="X764" s="1015"/>
      <c r="Y764" s="878"/>
      <c r="Z764" s="975"/>
    </row>
    <row r="765" spans="1:26">
      <c r="A765" s="878"/>
      <c r="B765" s="878"/>
      <c r="C765" s="878"/>
      <c r="F765" s="878"/>
      <c r="H765" s="878"/>
      <c r="I765" s="878"/>
      <c r="J765" s="878"/>
      <c r="K765" s="990"/>
      <c r="L765" s="990"/>
      <c r="M765" s="990"/>
      <c r="N765" s="990"/>
      <c r="O765" s="878"/>
      <c r="P765" s="878"/>
      <c r="Q765" s="878"/>
      <c r="R765" s="878"/>
      <c r="S765" s="878"/>
      <c r="T765" s="878"/>
      <c r="U765" s="878"/>
      <c r="V765" s="878"/>
      <c r="W765" s="878"/>
      <c r="X765" s="1015"/>
      <c r="Y765" s="878"/>
      <c r="Z765" s="975"/>
    </row>
    <row r="766" spans="1:26">
      <c r="A766" s="878"/>
      <c r="B766" s="878"/>
      <c r="C766" s="878"/>
      <c r="F766" s="878"/>
      <c r="H766" s="878"/>
      <c r="I766" s="878"/>
      <c r="J766" s="878"/>
      <c r="K766" s="990"/>
      <c r="L766" s="990"/>
      <c r="M766" s="990"/>
      <c r="N766" s="990"/>
      <c r="O766" s="878"/>
      <c r="P766" s="878"/>
      <c r="Q766" s="878"/>
      <c r="R766" s="878"/>
      <c r="S766" s="878"/>
      <c r="T766" s="878"/>
      <c r="U766" s="878"/>
      <c r="V766" s="878"/>
      <c r="W766" s="878"/>
      <c r="X766" s="1015"/>
      <c r="Y766" s="878"/>
      <c r="Z766" s="975"/>
    </row>
    <row r="767" spans="1:26">
      <c r="A767" s="878"/>
      <c r="B767" s="878"/>
      <c r="C767" s="878"/>
      <c r="F767" s="878"/>
      <c r="H767" s="878"/>
      <c r="I767" s="878"/>
      <c r="J767" s="878"/>
      <c r="K767" s="990"/>
      <c r="L767" s="990"/>
      <c r="M767" s="990"/>
      <c r="N767" s="990"/>
      <c r="O767" s="878"/>
      <c r="P767" s="878"/>
      <c r="Q767" s="878"/>
      <c r="R767" s="878"/>
      <c r="S767" s="878"/>
      <c r="T767" s="878"/>
      <c r="U767" s="878"/>
      <c r="V767" s="878"/>
      <c r="W767" s="878"/>
      <c r="X767" s="1015"/>
      <c r="Y767" s="878"/>
      <c r="Z767" s="975"/>
    </row>
    <row r="768" spans="1:26">
      <c r="A768" s="878"/>
      <c r="B768" s="878"/>
      <c r="C768" s="878"/>
      <c r="F768" s="878"/>
      <c r="H768" s="878"/>
      <c r="I768" s="878"/>
      <c r="J768" s="878"/>
      <c r="K768" s="990"/>
      <c r="L768" s="990"/>
      <c r="M768" s="990"/>
      <c r="N768" s="990"/>
      <c r="O768" s="878"/>
      <c r="P768" s="878"/>
      <c r="Q768" s="878"/>
      <c r="R768" s="878"/>
      <c r="S768" s="878"/>
      <c r="T768" s="878"/>
      <c r="U768" s="878"/>
      <c r="V768" s="878"/>
      <c r="W768" s="878"/>
      <c r="X768" s="1015"/>
      <c r="Y768" s="878"/>
      <c r="Z768" s="975"/>
    </row>
    <row r="769" spans="1:26">
      <c r="A769" s="878"/>
      <c r="B769" s="878"/>
      <c r="C769" s="878"/>
      <c r="F769" s="878"/>
      <c r="H769" s="878"/>
      <c r="I769" s="878"/>
      <c r="J769" s="878"/>
      <c r="K769" s="990"/>
      <c r="L769" s="990"/>
      <c r="M769" s="990"/>
      <c r="N769" s="990"/>
      <c r="O769" s="878"/>
      <c r="P769" s="878"/>
      <c r="Q769" s="878"/>
      <c r="R769" s="878"/>
      <c r="S769" s="878"/>
      <c r="T769" s="878"/>
      <c r="U769" s="878"/>
      <c r="V769" s="878"/>
      <c r="W769" s="878"/>
      <c r="X769" s="1015"/>
      <c r="Y769" s="878"/>
      <c r="Z769" s="975"/>
    </row>
    <row r="770" spans="1:26">
      <c r="A770" s="878"/>
      <c r="B770" s="878"/>
      <c r="C770" s="878"/>
      <c r="F770" s="878"/>
      <c r="H770" s="878"/>
      <c r="I770" s="878"/>
      <c r="J770" s="878"/>
      <c r="K770" s="990"/>
      <c r="L770" s="990"/>
      <c r="M770" s="990"/>
      <c r="N770" s="990"/>
      <c r="O770" s="878"/>
      <c r="P770" s="878"/>
      <c r="Q770" s="878"/>
      <c r="R770" s="878"/>
      <c r="S770" s="878"/>
      <c r="T770" s="878"/>
      <c r="U770" s="878"/>
      <c r="V770" s="878"/>
      <c r="W770" s="878"/>
      <c r="X770" s="1015"/>
      <c r="Y770" s="878"/>
      <c r="Z770" s="975"/>
    </row>
    <row r="771" spans="1:26">
      <c r="A771" s="878"/>
      <c r="B771" s="878"/>
      <c r="C771" s="878"/>
      <c r="F771" s="878"/>
      <c r="H771" s="878"/>
      <c r="I771" s="878"/>
      <c r="J771" s="878"/>
      <c r="K771" s="990"/>
      <c r="L771" s="990"/>
      <c r="M771" s="990"/>
      <c r="N771" s="990"/>
      <c r="O771" s="878"/>
      <c r="P771" s="878"/>
      <c r="Q771" s="878"/>
      <c r="R771" s="878"/>
      <c r="S771" s="878"/>
      <c r="T771" s="878"/>
      <c r="U771" s="878"/>
      <c r="V771" s="878"/>
      <c r="W771" s="878"/>
      <c r="X771" s="1015"/>
      <c r="Y771" s="878"/>
      <c r="Z771" s="975"/>
    </row>
    <row r="772" spans="1:26">
      <c r="A772" s="878"/>
      <c r="B772" s="878"/>
      <c r="C772" s="878"/>
      <c r="F772" s="878"/>
      <c r="H772" s="878"/>
      <c r="I772" s="878"/>
      <c r="J772" s="878"/>
      <c r="K772" s="990"/>
      <c r="L772" s="990"/>
      <c r="M772" s="990"/>
      <c r="N772" s="990"/>
      <c r="O772" s="878"/>
      <c r="P772" s="878"/>
      <c r="Q772" s="878"/>
      <c r="R772" s="878"/>
      <c r="S772" s="878"/>
      <c r="T772" s="878"/>
      <c r="U772" s="878"/>
      <c r="V772" s="878"/>
      <c r="W772" s="878"/>
      <c r="X772" s="1015"/>
      <c r="Y772" s="878"/>
      <c r="Z772" s="975"/>
    </row>
    <row r="773" spans="1:26">
      <c r="A773" s="878"/>
      <c r="B773" s="878"/>
      <c r="C773" s="878"/>
      <c r="F773" s="878"/>
      <c r="H773" s="878"/>
      <c r="I773" s="878"/>
      <c r="J773" s="878"/>
      <c r="K773" s="990"/>
      <c r="L773" s="990"/>
      <c r="M773" s="990"/>
      <c r="N773" s="990"/>
      <c r="O773" s="878"/>
      <c r="P773" s="878"/>
      <c r="Q773" s="878"/>
      <c r="R773" s="878"/>
      <c r="S773" s="878"/>
      <c r="T773" s="878"/>
      <c r="U773" s="878"/>
      <c r="V773" s="878"/>
      <c r="W773" s="878"/>
      <c r="X773" s="1015"/>
      <c r="Y773" s="878"/>
      <c r="Z773" s="975"/>
    </row>
    <row r="774" spans="1:26">
      <c r="A774" s="878"/>
      <c r="B774" s="878"/>
      <c r="C774" s="878"/>
      <c r="F774" s="878"/>
      <c r="H774" s="878"/>
      <c r="I774" s="878"/>
      <c r="J774" s="878"/>
      <c r="K774" s="990"/>
      <c r="L774" s="990"/>
      <c r="M774" s="990"/>
      <c r="N774" s="990"/>
      <c r="O774" s="878"/>
      <c r="P774" s="878"/>
      <c r="Q774" s="878"/>
      <c r="R774" s="878"/>
      <c r="S774" s="878"/>
      <c r="T774" s="878"/>
      <c r="U774" s="878"/>
      <c r="V774" s="878"/>
      <c r="W774" s="878"/>
      <c r="X774" s="1015"/>
      <c r="Y774" s="878"/>
      <c r="Z774" s="975"/>
    </row>
    <row r="775" spans="1:26">
      <c r="A775" s="878"/>
      <c r="B775" s="878"/>
      <c r="C775" s="878"/>
      <c r="F775" s="878"/>
      <c r="H775" s="878"/>
      <c r="I775" s="878"/>
      <c r="J775" s="878"/>
      <c r="K775" s="990"/>
      <c r="L775" s="990"/>
      <c r="M775" s="990"/>
      <c r="N775" s="990"/>
      <c r="O775" s="878"/>
      <c r="P775" s="878"/>
      <c r="Q775" s="878"/>
      <c r="R775" s="878"/>
      <c r="S775" s="878"/>
      <c r="T775" s="878"/>
      <c r="U775" s="878"/>
      <c r="V775" s="878"/>
      <c r="W775" s="878"/>
      <c r="X775" s="1015"/>
      <c r="Y775" s="878"/>
      <c r="Z775" s="975"/>
    </row>
    <row r="776" spans="1:26">
      <c r="A776" s="878"/>
      <c r="B776" s="878"/>
      <c r="C776" s="878"/>
      <c r="F776" s="878"/>
      <c r="H776" s="878"/>
      <c r="I776" s="878"/>
      <c r="J776" s="878"/>
      <c r="K776" s="990"/>
      <c r="L776" s="990"/>
      <c r="M776" s="990"/>
      <c r="N776" s="990"/>
      <c r="O776" s="878"/>
      <c r="P776" s="878"/>
      <c r="Q776" s="878"/>
      <c r="R776" s="878"/>
      <c r="S776" s="878"/>
      <c r="T776" s="878"/>
      <c r="U776" s="878"/>
      <c r="V776" s="878"/>
      <c r="W776" s="878"/>
      <c r="X776" s="1015"/>
      <c r="Y776" s="878"/>
      <c r="Z776" s="975"/>
    </row>
    <row r="777" spans="1:26">
      <c r="A777" s="878"/>
      <c r="B777" s="878"/>
      <c r="C777" s="878"/>
      <c r="F777" s="878"/>
      <c r="H777" s="878"/>
      <c r="I777" s="878"/>
      <c r="J777" s="878"/>
      <c r="K777" s="990"/>
      <c r="L777" s="990"/>
      <c r="M777" s="990"/>
      <c r="N777" s="990"/>
      <c r="O777" s="878"/>
      <c r="P777" s="878"/>
      <c r="Q777" s="878"/>
      <c r="R777" s="878"/>
      <c r="S777" s="878"/>
      <c r="T777" s="878"/>
      <c r="U777" s="878"/>
      <c r="V777" s="878"/>
      <c r="W777" s="878"/>
      <c r="X777" s="1015"/>
      <c r="Y777" s="878"/>
      <c r="Z777" s="975"/>
    </row>
    <row r="778" spans="1:26">
      <c r="A778" s="878"/>
      <c r="B778" s="878"/>
      <c r="C778" s="878"/>
      <c r="F778" s="878"/>
      <c r="H778" s="878"/>
      <c r="I778" s="878"/>
      <c r="J778" s="878"/>
      <c r="K778" s="990"/>
      <c r="L778" s="990"/>
      <c r="M778" s="990"/>
      <c r="N778" s="990"/>
      <c r="O778" s="878"/>
      <c r="P778" s="878"/>
      <c r="Q778" s="878"/>
      <c r="R778" s="878"/>
      <c r="S778" s="878"/>
      <c r="T778" s="878"/>
      <c r="U778" s="878"/>
      <c r="V778" s="878"/>
      <c r="W778" s="878"/>
      <c r="X778" s="1015"/>
      <c r="Y778" s="878"/>
      <c r="Z778" s="975"/>
    </row>
    <row r="779" spans="1:26">
      <c r="A779" s="878"/>
      <c r="B779" s="878"/>
      <c r="C779" s="878"/>
      <c r="F779" s="878"/>
      <c r="H779" s="878"/>
      <c r="I779" s="878"/>
      <c r="J779" s="878"/>
      <c r="K779" s="990"/>
      <c r="L779" s="990"/>
      <c r="M779" s="990"/>
      <c r="N779" s="990"/>
      <c r="O779" s="878"/>
      <c r="P779" s="878"/>
      <c r="Q779" s="878"/>
      <c r="R779" s="878"/>
      <c r="S779" s="878"/>
      <c r="T779" s="878"/>
      <c r="U779" s="878"/>
      <c r="V779" s="878"/>
      <c r="W779" s="878"/>
      <c r="X779" s="1015"/>
      <c r="Y779" s="878"/>
      <c r="Z779" s="975"/>
    </row>
    <row r="780" spans="1:26">
      <c r="A780" s="878"/>
      <c r="B780" s="878"/>
      <c r="C780" s="878"/>
      <c r="F780" s="878"/>
      <c r="H780" s="878"/>
      <c r="I780" s="878"/>
      <c r="J780" s="878"/>
      <c r="K780" s="990"/>
      <c r="L780" s="990"/>
      <c r="M780" s="990"/>
      <c r="N780" s="990"/>
      <c r="O780" s="878"/>
      <c r="P780" s="878"/>
      <c r="Q780" s="878"/>
      <c r="R780" s="878"/>
      <c r="S780" s="878"/>
      <c r="T780" s="878"/>
      <c r="U780" s="878"/>
      <c r="V780" s="878"/>
      <c r="W780" s="878"/>
      <c r="X780" s="1015"/>
      <c r="Y780" s="878"/>
      <c r="Z780" s="975"/>
    </row>
    <row r="781" spans="1:26">
      <c r="A781" s="878"/>
      <c r="B781" s="878"/>
      <c r="C781" s="878"/>
      <c r="F781" s="878"/>
      <c r="H781" s="878"/>
      <c r="I781" s="878"/>
      <c r="J781" s="878"/>
      <c r="K781" s="990"/>
      <c r="L781" s="990"/>
      <c r="M781" s="990"/>
      <c r="N781" s="990"/>
      <c r="O781" s="878"/>
      <c r="P781" s="878"/>
      <c r="Q781" s="878"/>
      <c r="R781" s="878"/>
      <c r="S781" s="878"/>
      <c r="T781" s="878"/>
      <c r="U781" s="878"/>
      <c r="V781" s="878"/>
      <c r="W781" s="878"/>
      <c r="X781" s="1015"/>
      <c r="Y781" s="878"/>
      <c r="Z781" s="975"/>
    </row>
    <row r="782" spans="1:26">
      <c r="A782" s="878"/>
      <c r="B782" s="878"/>
      <c r="C782" s="878"/>
      <c r="F782" s="878"/>
      <c r="H782" s="878"/>
      <c r="I782" s="878"/>
      <c r="J782" s="878"/>
      <c r="K782" s="990"/>
      <c r="L782" s="990"/>
      <c r="M782" s="990"/>
      <c r="N782" s="990"/>
      <c r="O782" s="878"/>
      <c r="P782" s="878"/>
      <c r="Q782" s="878"/>
      <c r="R782" s="878"/>
      <c r="S782" s="878"/>
      <c r="T782" s="878"/>
      <c r="U782" s="878"/>
      <c r="V782" s="878"/>
      <c r="W782" s="878"/>
      <c r="X782" s="1015"/>
      <c r="Y782" s="878"/>
      <c r="Z782" s="975"/>
    </row>
    <row r="783" spans="1:26">
      <c r="A783" s="878"/>
      <c r="B783" s="878"/>
      <c r="C783" s="878"/>
      <c r="F783" s="878"/>
      <c r="H783" s="878"/>
      <c r="I783" s="878"/>
      <c r="J783" s="878"/>
      <c r="K783" s="990"/>
      <c r="L783" s="990"/>
      <c r="M783" s="990"/>
      <c r="N783" s="990"/>
      <c r="O783" s="878"/>
      <c r="P783" s="878"/>
      <c r="Q783" s="878"/>
      <c r="R783" s="878"/>
      <c r="S783" s="878"/>
      <c r="T783" s="878"/>
      <c r="U783" s="878"/>
      <c r="V783" s="878"/>
      <c r="W783" s="878"/>
      <c r="X783" s="1015"/>
      <c r="Y783" s="878"/>
      <c r="Z783" s="975"/>
    </row>
    <row r="784" spans="1:26">
      <c r="A784" s="878"/>
      <c r="B784" s="878"/>
      <c r="C784" s="878"/>
      <c r="F784" s="878"/>
      <c r="H784" s="878"/>
      <c r="I784" s="878"/>
      <c r="J784" s="878"/>
      <c r="K784" s="990"/>
      <c r="L784" s="990"/>
      <c r="M784" s="990"/>
      <c r="N784" s="990"/>
      <c r="O784" s="878"/>
      <c r="P784" s="878"/>
      <c r="Q784" s="878"/>
      <c r="R784" s="878"/>
      <c r="S784" s="878"/>
      <c r="T784" s="878"/>
      <c r="U784" s="878"/>
      <c r="V784" s="878"/>
      <c r="W784" s="878"/>
      <c r="X784" s="1015"/>
      <c r="Y784" s="878"/>
      <c r="Z784" s="975"/>
    </row>
    <row r="785" spans="1:26">
      <c r="A785" s="878"/>
      <c r="B785" s="878"/>
      <c r="C785" s="878"/>
      <c r="F785" s="878"/>
      <c r="H785" s="878"/>
      <c r="I785" s="878"/>
      <c r="J785" s="878"/>
      <c r="K785" s="990"/>
      <c r="L785" s="990"/>
      <c r="M785" s="990"/>
      <c r="N785" s="990"/>
      <c r="O785" s="878"/>
      <c r="P785" s="878"/>
      <c r="Q785" s="878"/>
      <c r="R785" s="878"/>
      <c r="S785" s="878"/>
      <c r="T785" s="878"/>
      <c r="U785" s="878"/>
      <c r="V785" s="878"/>
      <c r="W785" s="878"/>
      <c r="X785" s="1015"/>
      <c r="Y785" s="878"/>
      <c r="Z785" s="975"/>
    </row>
    <row r="786" spans="1:26">
      <c r="A786" s="878"/>
      <c r="B786" s="878"/>
      <c r="C786" s="878"/>
      <c r="F786" s="878"/>
      <c r="H786" s="878"/>
      <c r="I786" s="878"/>
      <c r="J786" s="878"/>
      <c r="K786" s="990"/>
      <c r="L786" s="990"/>
      <c r="M786" s="990"/>
      <c r="N786" s="990"/>
      <c r="O786" s="878"/>
      <c r="P786" s="878"/>
      <c r="Q786" s="878"/>
      <c r="R786" s="878"/>
      <c r="S786" s="878"/>
      <c r="T786" s="878"/>
      <c r="U786" s="878"/>
      <c r="V786" s="878"/>
      <c r="W786" s="878"/>
      <c r="X786" s="1015"/>
      <c r="Y786" s="878"/>
      <c r="Z786" s="975"/>
    </row>
    <row r="787" spans="1:26">
      <c r="A787" s="878"/>
      <c r="B787" s="878"/>
      <c r="C787" s="878"/>
      <c r="F787" s="878"/>
      <c r="H787" s="878"/>
      <c r="I787" s="878"/>
      <c r="J787" s="878"/>
      <c r="K787" s="990"/>
      <c r="L787" s="990"/>
      <c r="M787" s="990"/>
      <c r="N787" s="990"/>
      <c r="O787" s="878"/>
      <c r="P787" s="878"/>
      <c r="Q787" s="878"/>
      <c r="R787" s="878"/>
      <c r="S787" s="878"/>
      <c r="T787" s="878"/>
      <c r="U787" s="878"/>
      <c r="V787" s="878"/>
      <c r="W787" s="878"/>
      <c r="X787" s="1015"/>
      <c r="Y787" s="878"/>
      <c r="Z787" s="975"/>
    </row>
    <row r="788" spans="1:26">
      <c r="A788" s="878"/>
      <c r="B788" s="878"/>
      <c r="C788" s="878"/>
      <c r="F788" s="878"/>
      <c r="H788" s="878"/>
      <c r="I788" s="878"/>
      <c r="J788" s="878"/>
      <c r="K788" s="990"/>
      <c r="L788" s="990"/>
      <c r="M788" s="990"/>
      <c r="N788" s="990"/>
      <c r="O788" s="878"/>
      <c r="P788" s="878"/>
      <c r="Q788" s="878"/>
      <c r="R788" s="878"/>
      <c r="S788" s="878"/>
      <c r="T788" s="878"/>
      <c r="U788" s="878"/>
      <c r="V788" s="878"/>
      <c r="W788" s="878"/>
      <c r="X788" s="1015"/>
      <c r="Y788" s="878"/>
      <c r="Z788" s="975"/>
    </row>
    <row r="789" spans="1:26">
      <c r="A789" s="878"/>
      <c r="B789" s="878"/>
      <c r="C789" s="878"/>
      <c r="F789" s="878"/>
      <c r="H789" s="878"/>
      <c r="I789" s="878"/>
      <c r="J789" s="878"/>
      <c r="K789" s="990"/>
      <c r="L789" s="990"/>
      <c r="M789" s="990"/>
      <c r="N789" s="990"/>
      <c r="O789" s="878"/>
      <c r="P789" s="878"/>
      <c r="Q789" s="878"/>
      <c r="R789" s="878"/>
      <c r="S789" s="878"/>
      <c r="T789" s="878"/>
      <c r="U789" s="878"/>
      <c r="V789" s="878"/>
      <c r="W789" s="878"/>
      <c r="X789" s="1015"/>
      <c r="Y789" s="878"/>
      <c r="Z789" s="975"/>
    </row>
    <row r="790" spans="1:26">
      <c r="A790" s="878"/>
      <c r="B790" s="878"/>
      <c r="C790" s="878"/>
      <c r="F790" s="878"/>
      <c r="H790" s="878"/>
      <c r="I790" s="878"/>
      <c r="J790" s="878"/>
      <c r="K790" s="990"/>
      <c r="L790" s="990"/>
      <c r="M790" s="990"/>
      <c r="N790" s="990"/>
      <c r="O790" s="878"/>
      <c r="P790" s="878"/>
      <c r="Q790" s="878"/>
      <c r="R790" s="878"/>
      <c r="S790" s="878"/>
      <c r="T790" s="878"/>
      <c r="U790" s="878"/>
      <c r="V790" s="878"/>
      <c r="W790" s="878"/>
      <c r="X790" s="1015"/>
      <c r="Y790" s="878"/>
      <c r="Z790" s="975"/>
    </row>
    <row r="791" spans="1:26">
      <c r="A791" s="878"/>
      <c r="B791" s="878"/>
      <c r="C791" s="878"/>
      <c r="F791" s="878"/>
      <c r="H791" s="878"/>
      <c r="I791" s="878"/>
      <c r="J791" s="878"/>
      <c r="K791" s="990"/>
      <c r="L791" s="990"/>
      <c r="M791" s="990"/>
      <c r="N791" s="990"/>
      <c r="O791" s="878"/>
      <c r="P791" s="878"/>
      <c r="Q791" s="878"/>
      <c r="R791" s="878"/>
      <c r="S791" s="878"/>
      <c r="T791" s="878"/>
      <c r="U791" s="878"/>
      <c r="V791" s="878"/>
      <c r="W791" s="878"/>
      <c r="X791" s="1015"/>
      <c r="Y791" s="878"/>
      <c r="Z791" s="975"/>
    </row>
    <row r="792" spans="1:26">
      <c r="A792" s="878"/>
      <c r="B792" s="878"/>
      <c r="C792" s="878"/>
      <c r="F792" s="878"/>
      <c r="H792" s="878"/>
      <c r="I792" s="878"/>
      <c r="J792" s="878"/>
      <c r="K792" s="990"/>
      <c r="L792" s="990"/>
      <c r="M792" s="990"/>
      <c r="N792" s="990"/>
      <c r="O792" s="878"/>
      <c r="P792" s="878"/>
      <c r="Q792" s="878"/>
      <c r="R792" s="878"/>
      <c r="S792" s="878"/>
      <c r="T792" s="878"/>
      <c r="U792" s="878"/>
      <c r="V792" s="878"/>
      <c r="W792" s="878"/>
      <c r="X792" s="1015"/>
      <c r="Y792" s="878"/>
      <c r="Z792" s="975"/>
    </row>
    <row r="793" spans="1:26">
      <c r="A793" s="878"/>
      <c r="B793" s="878"/>
      <c r="C793" s="878"/>
      <c r="F793" s="878"/>
      <c r="H793" s="878"/>
      <c r="I793" s="878"/>
      <c r="J793" s="878"/>
      <c r="K793" s="990"/>
      <c r="L793" s="990"/>
      <c r="M793" s="990"/>
      <c r="N793" s="990"/>
      <c r="O793" s="878"/>
      <c r="P793" s="878"/>
      <c r="Q793" s="878"/>
      <c r="R793" s="878"/>
      <c r="S793" s="878"/>
      <c r="T793" s="878"/>
      <c r="U793" s="878"/>
      <c r="V793" s="878"/>
      <c r="W793" s="878"/>
      <c r="X793" s="1015"/>
      <c r="Y793" s="878"/>
      <c r="Z793" s="975"/>
    </row>
    <row r="794" spans="1:26">
      <c r="A794" s="878"/>
      <c r="B794" s="878"/>
      <c r="C794" s="878"/>
      <c r="F794" s="878"/>
      <c r="H794" s="878"/>
      <c r="I794" s="878"/>
      <c r="J794" s="878"/>
      <c r="K794" s="990"/>
      <c r="L794" s="990"/>
      <c r="M794" s="990"/>
      <c r="N794" s="990"/>
      <c r="O794" s="878"/>
      <c r="P794" s="878"/>
      <c r="Q794" s="878"/>
      <c r="R794" s="878"/>
      <c r="S794" s="878"/>
      <c r="T794" s="878"/>
      <c r="U794" s="878"/>
      <c r="V794" s="878"/>
      <c r="W794" s="878"/>
      <c r="X794" s="1015"/>
      <c r="Y794" s="878"/>
      <c r="Z794" s="975"/>
    </row>
    <row r="795" spans="1:26">
      <c r="A795" s="878"/>
      <c r="B795" s="878"/>
      <c r="C795" s="878"/>
      <c r="F795" s="878"/>
      <c r="H795" s="878"/>
      <c r="I795" s="878"/>
      <c r="J795" s="878"/>
      <c r="K795" s="990"/>
      <c r="L795" s="990"/>
      <c r="M795" s="990"/>
      <c r="N795" s="990"/>
      <c r="O795" s="878"/>
      <c r="P795" s="878"/>
      <c r="Q795" s="878"/>
      <c r="R795" s="878"/>
      <c r="S795" s="878"/>
      <c r="T795" s="878"/>
      <c r="U795" s="878"/>
      <c r="V795" s="878"/>
      <c r="W795" s="878"/>
      <c r="X795" s="1015"/>
      <c r="Y795" s="878"/>
      <c r="Z795" s="975"/>
    </row>
    <row r="796" spans="1:26">
      <c r="A796" s="878"/>
      <c r="B796" s="878"/>
      <c r="C796" s="878"/>
      <c r="F796" s="878"/>
      <c r="H796" s="878"/>
      <c r="I796" s="878"/>
      <c r="J796" s="878"/>
      <c r="K796" s="990"/>
      <c r="L796" s="990"/>
      <c r="M796" s="990"/>
      <c r="N796" s="990"/>
      <c r="O796" s="878"/>
      <c r="P796" s="878"/>
      <c r="Q796" s="878"/>
      <c r="R796" s="878"/>
      <c r="S796" s="878"/>
      <c r="T796" s="878"/>
      <c r="U796" s="878"/>
      <c r="V796" s="878"/>
      <c r="W796" s="878"/>
      <c r="X796" s="1015"/>
      <c r="Y796" s="878"/>
      <c r="Z796" s="975"/>
    </row>
    <row r="797" spans="1:26">
      <c r="A797" s="878"/>
      <c r="B797" s="878"/>
      <c r="C797" s="878"/>
      <c r="F797" s="878"/>
      <c r="H797" s="878"/>
      <c r="I797" s="878"/>
      <c r="J797" s="878"/>
      <c r="K797" s="990"/>
      <c r="L797" s="990"/>
      <c r="M797" s="990"/>
      <c r="N797" s="990"/>
      <c r="O797" s="878"/>
      <c r="P797" s="878"/>
      <c r="Q797" s="878"/>
      <c r="R797" s="878"/>
      <c r="S797" s="878"/>
      <c r="T797" s="878"/>
      <c r="U797" s="878"/>
      <c r="V797" s="878"/>
      <c r="W797" s="878"/>
      <c r="X797" s="1015"/>
      <c r="Y797" s="878"/>
      <c r="Z797" s="975"/>
    </row>
    <row r="798" spans="1:26">
      <c r="A798" s="878"/>
      <c r="B798" s="878"/>
      <c r="C798" s="878"/>
      <c r="F798" s="878"/>
      <c r="H798" s="878"/>
      <c r="I798" s="878"/>
      <c r="J798" s="878"/>
      <c r="K798" s="990"/>
      <c r="L798" s="990"/>
      <c r="M798" s="990"/>
      <c r="N798" s="990"/>
      <c r="O798" s="878"/>
      <c r="P798" s="878"/>
      <c r="Q798" s="878"/>
      <c r="R798" s="878"/>
      <c r="S798" s="878"/>
      <c r="T798" s="878"/>
      <c r="U798" s="878"/>
      <c r="V798" s="878"/>
      <c r="W798" s="878"/>
      <c r="X798" s="1015"/>
      <c r="Y798" s="878"/>
      <c r="Z798" s="975"/>
    </row>
    <row r="799" spans="1:26">
      <c r="A799" s="878"/>
      <c r="B799" s="878"/>
      <c r="C799" s="878"/>
      <c r="F799" s="878"/>
      <c r="H799" s="878"/>
      <c r="I799" s="878"/>
      <c r="J799" s="878"/>
      <c r="K799" s="990"/>
      <c r="L799" s="990"/>
      <c r="M799" s="990"/>
      <c r="N799" s="990"/>
      <c r="O799" s="878"/>
      <c r="P799" s="878"/>
      <c r="Q799" s="878"/>
      <c r="R799" s="878"/>
      <c r="S799" s="878"/>
      <c r="T799" s="878"/>
      <c r="U799" s="878"/>
      <c r="V799" s="878"/>
      <c r="W799" s="878"/>
      <c r="X799" s="1015"/>
      <c r="Y799" s="878"/>
      <c r="Z799" s="975"/>
    </row>
    <row r="800" spans="1:26">
      <c r="A800" s="878"/>
      <c r="B800" s="878"/>
      <c r="C800" s="878"/>
      <c r="F800" s="878"/>
      <c r="H800" s="878"/>
      <c r="I800" s="878"/>
      <c r="J800" s="878"/>
      <c r="K800" s="990"/>
      <c r="L800" s="990"/>
      <c r="M800" s="990"/>
      <c r="N800" s="990"/>
      <c r="O800" s="878"/>
      <c r="P800" s="878"/>
      <c r="Q800" s="878"/>
      <c r="R800" s="878"/>
      <c r="S800" s="878"/>
      <c r="T800" s="878"/>
      <c r="U800" s="878"/>
      <c r="V800" s="878"/>
      <c r="W800" s="878"/>
      <c r="X800" s="1015"/>
      <c r="Y800" s="878"/>
      <c r="Z800" s="975"/>
    </row>
    <row r="801" spans="1:26">
      <c r="A801" s="878"/>
      <c r="B801" s="878"/>
      <c r="C801" s="878"/>
      <c r="F801" s="878"/>
      <c r="H801" s="878"/>
      <c r="I801" s="878"/>
      <c r="J801" s="878"/>
      <c r="K801" s="990"/>
      <c r="L801" s="990"/>
      <c r="M801" s="990"/>
      <c r="N801" s="990"/>
      <c r="O801" s="878"/>
      <c r="P801" s="878"/>
      <c r="Q801" s="878"/>
      <c r="R801" s="878"/>
      <c r="S801" s="878"/>
      <c r="T801" s="878"/>
      <c r="U801" s="878"/>
      <c r="V801" s="878"/>
      <c r="W801" s="878"/>
      <c r="X801" s="1015"/>
      <c r="Y801" s="878"/>
      <c r="Z801" s="975"/>
    </row>
    <row r="802" spans="1:26">
      <c r="A802" s="878"/>
      <c r="B802" s="878"/>
      <c r="C802" s="878"/>
      <c r="F802" s="878"/>
      <c r="H802" s="878"/>
      <c r="I802" s="878"/>
      <c r="J802" s="878"/>
      <c r="K802" s="990"/>
      <c r="L802" s="990"/>
      <c r="M802" s="990"/>
      <c r="N802" s="990"/>
      <c r="O802" s="878"/>
      <c r="P802" s="878"/>
      <c r="Q802" s="878"/>
      <c r="R802" s="878"/>
      <c r="S802" s="878"/>
      <c r="T802" s="878"/>
      <c r="U802" s="878"/>
      <c r="V802" s="878"/>
      <c r="W802" s="878"/>
      <c r="X802" s="1015"/>
      <c r="Y802" s="878"/>
      <c r="Z802" s="975"/>
    </row>
    <row r="803" spans="1:26">
      <c r="A803" s="878"/>
      <c r="B803" s="878"/>
      <c r="C803" s="878"/>
      <c r="F803" s="878"/>
      <c r="H803" s="878"/>
      <c r="I803" s="878"/>
      <c r="J803" s="878"/>
      <c r="K803" s="990"/>
      <c r="L803" s="990"/>
      <c r="M803" s="990"/>
      <c r="N803" s="990"/>
      <c r="O803" s="878"/>
      <c r="P803" s="878"/>
      <c r="Q803" s="878"/>
      <c r="R803" s="878"/>
      <c r="S803" s="878"/>
      <c r="T803" s="878"/>
      <c r="U803" s="878"/>
      <c r="V803" s="878"/>
      <c r="W803" s="878"/>
      <c r="X803" s="1015"/>
      <c r="Y803" s="878"/>
      <c r="Z803" s="975"/>
    </row>
    <row r="804" spans="1:26">
      <c r="A804" s="878"/>
      <c r="B804" s="878"/>
      <c r="C804" s="878"/>
      <c r="F804" s="878"/>
      <c r="H804" s="878"/>
      <c r="I804" s="878"/>
      <c r="J804" s="878"/>
      <c r="K804" s="990"/>
      <c r="L804" s="990"/>
      <c r="M804" s="990"/>
      <c r="N804" s="990"/>
      <c r="O804" s="878"/>
      <c r="P804" s="878"/>
      <c r="Q804" s="878"/>
      <c r="R804" s="878"/>
      <c r="S804" s="878"/>
      <c r="T804" s="878"/>
      <c r="U804" s="878"/>
      <c r="V804" s="878"/>
      <c r="W804" s="878"/>
      <c r="X804" s="1015"/>
      <c r="Y804" s="878"/>
      <c r="Z804" s="975"/>
    </row>
    <row r="805" spans="1:26">
      <c r="A805" s="878"/>
      <c r="B805" s="878"/>
      <c r="C805" s="878"/>
      <c r="F805" s="878"/>
      <c r="H805" s="878"/>
      <c r="I805" s="878"/>
      <c r="J805" s="878"/>
      <c r="K805" s="990"/>
      <c r="L805" s="990"/>
      <c r="M805" s="990"/>
      <c r="N805" s="990"/>
      <c r="O805" s="878"/>
      <c r="P805" s="878"/>
      <c r="Q805" s="878"/>
      <c r="R805" s="878"/>
      <c r="S805" s="878"/>
      <c r="T805" s="878"/>
      <c r="U805" s="878"/>
      <c r="V805" s="878"/>
      <c r="W805" s="878"/>
      <c r="X805" s="1015"/>
      <c r="Y805" s="878"/>
      <c r="Z805" s="975"/>
    </row>
    <row r="806" spans="1:26">
      <c r="A806" s="878"/>
      <c r="B806" s="878"/>
      <c r="C806" s="878"/>
      <c r="F806" s="878"/>
      <c r="H806" s="878"/>
      <c r="I806" s="878"/>
      <c r="J806" s="878"/>
      <c r="K806" s="990"/>
      <c r="L806" s="990"/>
      <c r="M806" s="990"/>
      <c r="N806" s="990"/>
      <c r="O806" s="878"/>
      <c r="P806" s="878"/>
      <c r="Q806" s="878"/>
      <c r="R806" s="878"/>
      <c r="S806" s="878"/>
      <c r="T806" s="878"/>
      <c r="U806" s="878"/>
      <c r="V806" s="878"/>
      <c r="W806" s="878"/>
      <c r="X806" s="1015"/>
      <c r="Y806" s="878"/>
      <c r="Z806" s="975"/>
    </row>
    <row r="807" spans="1:26">
      <c r="A807" s="878"/>
      <c r="B807" s="878"/>
      <c r="C807" s="878"/>
      <c r="F807" s="878"/>
      <c r="H807" s="878"/>
      <c r="I807" s="878"/>
      <c r="J807" s="878"/>
      <c r="K807" s="990"/>
      <c r="L807" s="990"/>
      <c r="M807" s="990"/>
      <c r="N807" s="990"/>
      <c r="O807" s="878"/>
      <c r="P807" s="878"/>
      <c r="Q807" s="878"/>
      <c r="R807" s="878"/>
      <c r="S807" s="878"/>
      <c r="T807" s="878"/>
      <c r="U807" s="878"/>
      <c r="V807" s="878"/>
      <c r="W807" s="878"/>
      <c r="X807" s="1015"/>
      <c r="Y807" s="878"/>
      <c r="Z807" s="975"/>
    </row>
    <row r="808" spans="1:26">
      <c r="A808" s="878"/>
      <c r="B808" s="878"/>
      <c r="C808" s="878"/>
      <c r="F808" s="878"/>
      <c r="H808" s="878"/>
      <c r="I808" s="878"/>
      <c r="J808" s="878"/>
      <c r="K808" s="990"/>
      <c r="L808" s="990"/>
      <c r="M808" s="990"/>
      <c r="N808" s="990"/>
      <c r="O808" s="878"/>
      <c r="P808" s="878"/>
      <c r="Q808" s="878"/>
      <c r="R808" s="878"/>
      <c r="S808" s="878"/>
      <c r="T808" s="878"/>
      <c r="U808" s="878"/>
      <c r="V808" s="878"/>
      <c r="W808" s="878"/>
      <c r="X808" s="1015"/>
      <c r="Y808" s="878"/>
      <c r="Z808" s="975"/>
    </row>
    <row r="809" spans="1:26">
      <c r="A809" s="878"/>
      <c r="B809" s="878"/>
      <c r="C809" s="878"/>
      <c r="F809" s="878"/>
      <c r="H809" s="878"/>
      <c r="I809" s="878"/>
      <c r="J809" s="878"/>
      <c r="K809" s="990"/>
      <c r="L809" s="990"/>
      <c r="M809" s="990"/>
      <c r="N809" s="990"/>
      <c r="O809" s="878"/>
      <c r="P809" s="878"/>
      <c r="Q809" s="878"/>
      <c r="R809" s="878"/>
      <c r="S809" s="878"/>
      <c r="T809" s="878"/>
      <c r="U809" s="878"/>
      <c r="V809" s="878"/>
      <c r="W809" s="878"/>
      <c r="X809" s="1015"/>
      <c r="Y809" s="878"/>
      <c r="Z809" s="975"/>
    </row>
    <row r="810" spans="1:26">
      <c r="A810" s="878"/>
      <c r="B810" s="878"/>
      <c r="C810" s="878"/>
      <c r="F810" s="878"/>
      <c r="H810" s="878"/>
      <c r="I810" s="878"/>
      <c r="J810" s="878"/>
      <c r="K810" s="990"/>
      <c r="L810" s="990"/>
      <c r="M810" s="990"/>
      <c r="N810" s="990"/>
      <c r="O810" s="878"/>
      <c r="P810" s="878"/>
      <c r="Q810" s="878"/>
      <c r="R810" s="878"/>
      <c r="S810" s="878"/>
      <c r="T810" s="878"/>
      <c r="U810" s="878"/>
      <c r="V810" s="878"/>
      <c r="W810" s="878"/>
      <c r="X810" s="1015"/>
      <c r="Y810" s="878"/>
      <c r="Z810" s="975"/>
    </row>
    <row r="811" spans="1:26">
      <c r="A811" s="878"/>
      <c r="B811" s="878"/>
      <c r="C811" s="878"/>
      <c r="F811" s="878"/>
      <c r="H811" s="878"/>
      <c r="I811" s="878"/>
      <c r="J811" s="878"/>
      <c r="K811" s="990"/>
      <c r="L811" s="990"/>
      <c r="M811" s="990"/>
      <c r="N811" s="990"/>
      <c r="O811" s="878"/>
      <c r="P811" s="878"/>
      <c r="Q811" s="878"/>
      <c r="R811" s="878"/>
      <c r="S811" s="878"/>
      <c r="T811" s="878"/>
      <c r="U811" s="878"/>
      <c r="V811" s="878"/>
      <c r="W811" s="878"/>
      <c r="X811" s="1015"/>
      <c r="Y811" s="878"/>
      <c r="Z811" s="975"/>
    </row>
    <row r="812" spans="1:26">
      <c r="A812" s="878"/>
      <c r="B812" s="878"/>
      <c r="C812" s="878"/>
      <c r="F812" s="878"/>
      <c r="H812" s="878"/>
      <c r="I812" s="878"/>
      <c r="J812" s="878"/>
      <c r="K812" s="990"/>
      <c r="L812" s="990"/>
      <c r="M812" s="990"/>
      <c r="N812" s="990"/>
      <c r="O812" s="878"/>
      <c r="P812" s="878"/>
      <c r="Q812" s="878"/>
      <c r="R812" s="878"/>
      <c r="S812" s="878"/>
      <c r="T812" s="878"/>
      <c r="U812" s="878"/>
      <c r="V812" s="878"/>
      <c r="W812" s="878"/>
      <c r="X812" s="1015"/>
      <c r="Y812" s="878"/>
      <c r="Z812" s="975"/>
    </row>
    <row r="813" spans="1:26">
      <c r="A813" s="878"/>
      <c r="B813" s="878"/>
      <c r="C813" s="878"/>
      <c r="F813" s="878"/>
      <c r="H813" s="878"/>
      <c r="I813" s="878"/>
      <c r="J813" s="878"/>
      <c r="K813" s="990"/>
      <c r="L813" s="990"/>
      <c r="M813" s="990"/>
      <c r="N813" s="990"/>
      <c r="O813" s="878"/>
      <c r="P813" s="878"/>
      <c r="Q813" s="878"/>
      <c r="R813" s="878"/>
      <c r="S813" s="878"/>
      <c r="T813" s="878"/>
      <c r="U813" s="878"/>
      <c r="V813" s="878"/>
      <c r="W813" s="878"/>
      <c r="X813" s="1015"/>
      <c r="Y813" s="878"/>
      <c r="Z813" s="975"/>
    </row>
    <row r="814" spans="1:26">
      <c r="A814" s="878"/>
      <c r="B814" s="878"/>
      <c r="C814" s="878"/>
      <c r="F814" s="878"/>
      <c r="H814" s="878"/>
      <c r="I814" s="878"/>
      <c r="J814" s="878"/>
      <c r="K814" s="990"/>
      <c r="L814" s="990"/>
      <c r="M814" s="990"/>
      <c r="N814" s="990"/>
      <c r="O814" s="878"/>
      <c r="P814" s="878"/>
      <c r="Q814" s="878"/>
      <c r="R814" s="878"/>
      <c r="S814" s="878"/>
      <c r="T814" s="878"/>
      <c r="U814" s="878"/>
      <c r="V814" s="878"/>
      <c r="W814" s="878"/>
      <c r="X814" s="1015"/>
      <c r="Y814" s="878"/>
      <c r="Z814" s="975"/>
    </row>
    <row r="815" spans="1:26">
      <c r="A815" s="878"/>
      <c r="B815" s="878"/>
      <c r="C815" s="878"/>
      <c r="F815" s="878"/>
      <c r="H815" s="878"/>
      <c r="I815" s="878"/>
      <c r="J815" s="878"/>
      <c r="K815" s="990"/>
      <c r="L815" s="990"/>
      <c r="M815" s="990"/>
      <c r="N815" s="990"/>
      <c r="O815" s="878"/>
      <c r="P815" s="878"/>
      <c r="Q815" s="878"/>
      <c r="R815" s="878"/>
      <c r="S815" s="878"/>
      <c r="T815" s="878"/>
      <c r="U815" s="878"/>
      <c r="V815" s="878"/>
      <c r="W815" s="878"/>
      <c r="X815" s="1015"/>
      <c r="Y815" s="878"/>
      <c r="Z815" s="975"/>
    </row>
    <row r="816" spans="1:26">
      <c r="A816" s="878"/>
      <c r="B816" s="878"/>
      <c r="C816" s="878"/>
      <c r="F816" s="878"/>
      <c r="H816" s="878"/>
      <c r="I816" s="878"/>
      <c r="J816" s="878"/>
      <c r="K816" s="990"/>
      <c r="L816" s="990"/>
      <c r="M816" s="990"/>
      <c r="N816" s="990"/>
      <c r="O816" s="878"/>
      <c r="P816" s="878"/>
      <c r="Q816" s="878"/>
      <c r="R816" s="878"/>
      <c r="S816" s="878"/>
      <c r="T816" s="878"/>
      <c r="U816" s="878"/>
      <c r="V816" s="878"/>
      <c r="W816" s="878"/>
      <c r="X816" s="1015"/>
      <c r="Y816" s="878"/>
      <c r="Z816" s="975"/>
    </row>
    <row r="817" spans="1:26">
      <c r="A817" s="878"/>
      <c r="B817" s="878"/>
      <c r="C817" s="878"/>
      <c r="F817" s="878"/>
      <c r="H817" s="878"/>
      <c r="I817" s="878"/>
      <c r="J817" s="878"/>
      <c r="K817" s="990"/>
      <c r="L817" s="990"/>
      <c r="M817" s="990"/>
      <c r="N817" s="990"/>
      <c r="O817" s="878"/>
      <c r="P817" s="878"/>
      <c r="Q817" s="878"/>
      <c r="R817" s="878"/>
      <c r="S817" s="878"/>
      <c r="T817" s="878"/>
      <c r="U817" s="878"/>
      <c r="V817" s="878"/>
      <c r="W817" s="878"/>
      <c r="X817" s="1015"/>
      <c r="Y817" s="878"/>
      <c r="Z817" s="975"/>
    </row>
    <row r="818" spans="1:26">
      <c r="A818" s="878"/>
      <c r="B818" s="878"/>
      <c r="C818" s="878"/>
      <c r="F818" s="878"/>
      <c r="H818" s="878"/>
      <c r="I818" s="878"/>
      <c r="J818" s="878"/>
      <c r="K818" s="990"/>
      <c r="L818" s="990"/>
      <c r="M818" s="990"/>
      <c r="N818" s="990"/>
      <c r="O818" s="878"/>
      <c r="P818" s="878"/>
      <c r="Q818" s="878"/>
      <c r="R818" s="878"/>
      <c r="S818" s="878"/>
      <c r="T818" s="878"/>
      <c r="U818" s="878"/>
      <c r="V818" s="878"/>
      <c r="W818" s="878"/>
      <c r="X818" s="1015"/>
      <c r="Y818" s="878"/>
      <c r="Z818" s="975"/>
    </row>
    <row r="819" spans="1:26">
      <c r="A819" s="878"/>
      <c r="B819" s="878"/>
      <c r="C819" s="878"/>
      <c r="F819" s="878"/>
      <c r="H819" s="878"/>
      <c r="I819" s="878"/>
      <c r="J819" s="878"/>
      <c r="K819" s="990"/>
      <c r="L819" s="990"/>
      <c r="M819" s="990"/>
      <c r="N819" s="990"/>
      <c r="O819" s="878"/>
      <c r="P819" s="878"/>
      <c r="Q819" s="878"/>
      <c r="R819" s="878"/>
      <c r="S819" s="878"/>
      <c r="T819" s="878"/>
      <c r="U819" s="878"/>
      <c r="V819" s="878"/>
      <c r="W819" s="878"/>
      <c r="X819" s="1015"/>
      <c r="Y819" s="878"/>
      <c r="Z819" s="975"/>
    </row>
    <row r="820" spans="1:26">
      <c r="A820" s="878"/>
      <c r="B820" s="878"/>
      <c r="C820" s="878"/>
      <c r="F820" s="878"/>
      <c r="H820" s="878"/>
      <c r="I820" s="878"/>
      <c r="J820" s="878"/>
      <c r="K820" s="990"/>
      <c r="L820" s="990"/>
      <c r="M820" s="990"/>
      <c r="N820" s="990"/>
      <c r="O820" s="878"/>
      <c r="P820" s="878"/>
      <c r="Q820" s="878"/>
      <c r="R820" s="878"/>
      <c r="S820" s="878"/>
      <c r="T820" s="878"/>
      <c r="U820" s="878"/>
      <c r="V820" s="878"/>
      <c r="W820" s="878"/>
      <c r="X820" s="1015"/>
      <c r="Y820" s="878"/>
      <c r="Z820" s="975"/>
    </row>
    <row r="821" spans="1:26">
      <c r="A821" s="878"/>
      <c r="B821" s="878"/>
      <c r="C821" s="878"/>
      <c r="F821" s="878"/>
      <c r="H821" s="878"/>
      <c r="I821" s="878"/>
      <c r="J821" s="878"/>
      <c r="K821" s="990"/>
      <c r="L821" s="990"/>
      <c r="M821" s="990"/>
      <c r="N821" s="990"/>
      <c r="O821" s="878"/>
      <c r="P821" s="878"/>
      <c r="Q821" s="878"/>
      <c r="R821" s="878"/>
      <c r="S821" s="878"/>
      <c r="T821" s="878"/>
      <c r="U821" s="878"/>
      <c r="V821" s="878"/>
      <c r="W821" s="878"/>
      <c r="X821" s="1015"/>
      <c r="Y821" s="878"/>
      <c r="Z821" s="975"/>
    </row>
    <row r="822" spans="1:26">
      <c r="A822" s="878"/>
      <c r="B822" s="878"/>
      <c r="C822" s="878"/>
      <c r="F822" s="878"/>
      <c r="H822" s="878"/>
      <c r="I822" s="878"/>
      <c r="J822" s="878"/>
      <c r="K822" s="990"/>
      <c r="L822" s="990"/>
      <c r="M822" s="990"/>
      <c r="N822" s="990"/>
      <c r="O822" s="878"/>
      <c r="P822" s="878"/>
      <c r="Q822" s="878"/>
      <c r="R822" s="878"/>
      <c r="S822" s="878"/>
      <c r="T822" s="878"/>
      <c r="U822" s="878"/>
      <c r="V822" s="878"/>
      <c r="W822" s="878"/>
      <c r="X822" s="1015"/>
      <c r="Y822" s="878"/>
      <c r="Z822" s="975"/>
    </row>
    <row r="823" spans="1:26">
      <c r="A823" s="878"/>
      <c r="B823" s="878"/>
      <c r="C823" s="878"/>
      <c r="F823" s="878"/>
      <c r="H823" s="878"/>
      <c r="I823" s="878"/>
      <c r="J823" s="878"/>
      <c r="K823" s="990"/>
      <c r="L823" s="990"/>
      <c r="M823" s="990"/>
      <c r="N823" s="990"/>
      <c r="O823" s="878"/>
      <c r="P823" s="878"/>
      <c r="Q823" s="878"/>
      <c r="R823" s="878"/>
      <c r="S823" s="878"/>
      <c r="T823" s="878"/>
      <c r="U823" s="878"/>
      <c r="V823" s="878"/>
      <c r="W823" s="878"/>
      <c r="X823" s="1015"/>
      <c r="Y823" s="878"/>
      <c r="Z823" s="975"/>
    </row>
    <row r="824" spans="1:26">
      <c r="A824" s="878"/>
      <c r="B824" s="878"/>
      <c r="C824" s="878"/>
      <c r="F824" s="878"/>
      <c r="H824" s="878"/>
      <c r="I824" s="878"/>
      <c r="J824" s="878"/>
      <c r="K824" s="990"/>
      <c r="L824" s="990"/>
      <c r="M824" s="990"/>
      <c r="N824" s="990"/>
      <c r="O824" s="878"/>
      <c r="P824" s="878"/>
      <c r="Q824" s="878"/>
      <c r="R824" s="878"/>
      <c r="S824" s="878"/>
      <c r="T824" s="878"/>
      <c r="U824" s="878"/>
      <c r="V824" s="878"/>
      <c r="W824" s="878"/>
      <c r="X824" s="1015"/>
      <c r="Y824" s="878"/>
      <c r="Z824" s="975"/>
    </row>
    <row r="825" spans="1:26">
      <c r="A825" s="878"/>
      <c r="B825" s="878"/>
      <c r="C825" s="878"/>
      <c r="F825" s="878"/>
      <c r="H825" s="878"/>
      <c r="I825" s="878"/>
      <c r="J825" s="878"/>
      <c r="K825" s="990"/>
      <c r="L825" s="990"/>
      <c r="M825" s="990"/>
      <c r="N825" s="990"/>
      <c r="O825" s="878"/>
      <c r="P825" s="878"/>
      <c r="Q825" s="878"/>
      <c r="R825" s="878"/>
      <c r="S825" s="878"/>
      <c r="T825" s="878"/>
      <c r="U825" s="878"/>
      <c r="V825" s="878"/>
      <c r="W825" s="878"/>
      <c r="X825" s="1015"/>
      <c r="Y825" s="878"/>
      <c r="Z825" s="975"/>
    </row>
    <row r="826" spans="1:26">
      <c r="A826" s="878"/>
      <c r="B826" s="878"/>
      <c r="C826" s="878"/>
      <c r="F826" s="878"/>
      <c r="H826" s="878"/>
      <c r="I826" s="878"/>
      <c r="J826" s="878"/>
      <c r="K826" s="990"/>
      <c r="L826" s="990"/>
      <c r="M826" s="990"/>
      <c r="N826" s="990"/>
      <c r="O826" s="878"/>
      <c r="P826" s="878"/>
      <c r="Q826" s="878"/>
      <c r="R826" s="878"/>
      <c r="S826" s="878"/>
      <c r="T826" s="878"/>
      <c r="U826" s="878"/>
      <c r="V826" s="878"/>
      <c r="W826" s="878"/>
      <c r="X826" s="1015"/>
      <c r="Y826" s="878"/>
      <c r="Z826" s="975"/>
    </row>
    <row r="827" spans="1:26">
      <c r="A827" s="878"/>
      <c r="B827" s="878"/>
      <c r="C827" s="878"/>
      <c r="F827" s="878"/>
      <c r="H827" s="878"/>
      <c r="I827" s="878"/>
      <c r="J827" s="878"/>
      <c r="K827" s="990"/>
      <c r="L827" s="990"/>
      <c r="M827" s="990"/>
      <c r="N827" s="990"/>
      <c r="O827" s="878"/>
      <c r="P827" s="878"/>
      <c r="Q827" s="878"/>
      <c r="R827" s="878"/>
      <c r="S827" s="878"/>
      <c r="T827" s="878"/>
      <c r="U827" s="878"/>
      <c r="V827" s="878"/>
      <c r="W827" s="878"/>
      <c r="X827" s="1015"/>
      <c r="Y827" s="878"/>
      <c r="Z827" s="975"/>
    </row>
    <row r="828" spans="1:26">
      <c r="A828" s="878"/>
      <c r="B828" s="878"/>
      <c r="C828" s="878"/>
      <c r="F828" s="878"/>
      <c r="H828" s="878"/>
      <c r="I828" s="878"/>
      <c r="J828" s="878"/>
      <c r="K828" s="990"/>
      <c r="L828" s="990"/>
      <c r="M828" s="990"/>
      <c r="N828" s="990"/>
      <c r="O828" s="878"/>
      <c r="P828" s="878"/>
      <c r="Q828" s="878"/>
      <c r="R828" s="878"/>
      <c r="S828" s="878"/>
      <c r="T828" s="878"/>
      <c r="U828" s="878"/>
      <c r="V828" s="878"/>
      <c r="W828" s="878"/>
      <c r="X828" s="1015"/>
      <c r="Y828" s="878"/>
      <c r="Z828" s="975"/>
    </row>
    <row r="829" spans="1:26">
      <c r="A829" s="878"/>
      <c r="B829" s="878"/>
      <c r="C829" s="878"/>
      <c r="F829" s="878"/>
      <c r="H829" s="878"/>
      <c r="I829" s="878"/>
      <c r="J829" s="878"/>
      <c r="K829" s="990"/>
      <c r="L829" s="990"/>
      <c r="M829" s="990"/>
      <c r="N829" s="990"/>
      <c r="O829" s="878"/>
      <c r="P829" s="878"/>
      <c r="Q829" s="878"/>
      <c r="R829" s="878"/>
      <c r="S829" s="878"/>
      <c r="T829" s="878"/>
      <c r="U829" s="878"/>
      <c r="V829" s="878"/>
      <c r="W829" s="878"/>
      <c r="X829" s="1015"/>
      <c r="Y829" s="878"/>
      <c r="Z829" s="975"/>
    </row>
    <row r="830" spans="1:26">
      <c r="A830" s="878"/>
      <c r="B830" s="878"/>
      <c r="C830" s="878"/>
      <c r="F830" s="878"/>
      <c r="H830" s="878"/>
      <c r="I830" s="878"/>
      <c r="J830" s="878"/>
      <c r="K830" s="990"/>
      <c r="L830" s="990"/>
      <c r="M830" s="990"/>
      <c r="N830" s="990"/>
      <c r="O830" s="878"/>
      <c r="P830" s="878"/>
      <c r="Q830" s="878"/>
      <c r="R830" s="878"/>
      <c r="S830" s="878"/>
      <c r="T830" s="878"/>
      <c r="U830" s="878"/>
      <c r="V830" s="878"/>
      <c r="W830" s="878"/>
      <c r="X830" s="1015"/>
      <c r="Y830" s="878"/>
      <c r="Z830" s="975"/>
    </row>
    <row r="831" spans="1:26">
      <c r="A831" s="878"/>
      <c r="B831" s="878"/>
      <c r="C831" s="878"/>
      <c r="F831" s="878"/>
      <c r="H831" s="878"/>
      <c r="I831" s="878"/>
      <c r="J831" s="878"/>
      <c r="K831" s="990"/>
      <c r="L831" s="990"/>
      <c r="M831" s="990"/>
      <c r="N831" s="990"/>
      <c r="O831" s="878"/>
      <c r="P831" s="878"/>
      <c r="Q831" s="878"/>
      <c r="R831" s="878"/>
      <c r="S831" s="878"/>
      <c r="T831" s="878"/>
      <c r="U831" s="878"/>
      <c r="V831" s="878"/>
      <c r="W831" s="878"/>
      <c r="X831" s="1015"/>
      <c r="Y831" s="878"/>
      <c r="Z831" s="975"/>
    </row>
    <row r="832" spans="1:26">
      <c r="A832" s="878"/>
      <c r="B832" s="878"/>
      <c r="C832" s="878"/>
      <c r="F832" s="878"/>
      <c r="H832" s="878"/>
      <c r="I832" s="878"/>
      <c r="J832" s="878"/>
      <c r="K832" s="990"/>
      <c r="L832" s="990"/>
      <c r="M832" s="990"/>
      <c r="N832" s="990"/>
      <c r="O832" s="878"/>
      <c r="P832" s="878"/>
      <c r="Q832" s="878"/>
      <c r="R832" s="878"/>
      <c r="S832" s="878"/>
      <c r="T832" s="878"/>
      <c r="U832" s="878"/>
      <c r="V832" s="878"/>
      <c r="W832" s="878"/>
      <c r="X832" s="1015"/>
      <c r="Y832" s="878"/>
      <c r="Z832" s="975"/>
    </row>
    <row r="833" spans="1:26">
      <c r="A833" s="878"/>
      <c r="B833" s="878"/>
      <c r="C833" s="878"/>
      <c r="F833" s="878"/>
      <c r="H833" s="878"/>
      <c r="I833" s="878"/>
      <c r="J833" s="878"/>
      <c r="K833" s="990"/>
      <c r="L833" s="990"/>
      <c r="M833" s="990"/>
      <c r="N833" s="990"/>
      <c r="O833" s="878"/>
      <c r="P833" s="878"/>
      <c r="Q833" s="878"/>
      <c r="R833" s="878"/>
      <c r="S833" s="878"/>
      <c r="T833" s="878"/>
      <c r="U833" s="878"/>
      <c r="V833" s="878"/>
      <c r="W833" s="878"/>
      <c r="X833" s="1015"/>
      <c r="Y833" s="878"/>
      <c r="Z833" s="975"/>
    </row>
    <row r="834" spans="1:26">
      <c r="A834" s="878"/>
      <c r="B834" s="878"/>
      <c r="C834" s="878"/>
      <c r="F834" s="878"/>
      <c r="H834" s="878"/>
      <c r="I834" s="878"/>
      <c r="J834" s="878"/>
      <c r="K834" s="990"/>
      <c r="L834" s="990"/>
      <c r="M834" s="990"/>
      <c r="N834" s="990"/>
      <c r="O834" s="878"/>
      <c r="P834" s="878"/>
      <c r="Q834" s="878"/>
      <c r="R834" s="878"/>
      <c r="S834" s="878"/>
      <c r="T834" s="878"/>
      <c r="U834" s="878"/>
      <c r="V834" s="878"/>
      <c r="W834" s="878"/>
      <c r="X834" s="1015"/>
      <c r="Y834" s="878"/>
      <c r="Z834" s="975"/>
    </row>
    <row r="835" spans="1:26">
      <c r="A835" s="878"/>
      <c r="B835" s="878"/>
      <c r="C835" s="878"/>
      <c r="F835" s="878"/>
      <c r="H835" s="878"/>
      <c r="I835" s="878"/>
      <c r="J835" s="878"/>
      <c r="K835" s="990"/>
      <c r="L835" s="990"/>
      <c r="M835" s="990"/>
      <c r="N835" s="990"/>
      <c r="O835" s="878"/>
      <c r="P835" s="878"/>
      <c r="Q835" s="878"/>
      <c r="R835" s="878"/>
      <c r="S835" s="878"/>
      <c r="T835" s="878"/>
      <c r="U835" s="878"/>
      <c r="V835" s="878"/>
      <c r="W835" s="878"/>
      <c r="X835" s="1015"/>
      <c r="Y835" s="878"/>
      <c r="Z835" s="975"/>
    </row>
    <row r="836" spans="1:26">
      <c r="A836" s="878"/>
      <c r="B836" s="878"/>
      <c r="C836" s="878"/>
      <c r="F836" s="878"/>
      <c r="H836" s="878"/>
      <c r="I836" s="878"/>
      <c r="J836" s="878"/>
      <c r="K836" s="990"/>
      <c r="L836" s="990"/>
      <c r="M836" s="990"/>
      <c r="N836" s="990"/>
      <c r="O836" s="878"/>
      <c r="P836" s="878"/>
      <c r="Q836" s="878"/>
      <c r="R836" s="878"/>
      <c r="S836" s="878"/>
      <c r="T836" s="878"/>
      <c r="U836" s="878"/>
      <c r="V836" s="878"/>
      <c r="W836" s="878"/>
      <c r="X836" s="1015"/>
      <c r="Y836" s="878"/>
      <c r="Z836" s="975"/>
    </row>
    <row r="837" spans="1:26">
      <c r="A837" s="878"/>
      <c r="B837" s="878"/>
      <c r="C837" s="878"/>
      <c r="F837" s="878"/>
      <c r="H837" s="878"/>
      <c r="I837" s="878"/>
      <c r="J837" s="878"/>
      <c r="K837" s="990"/>
      <c r="L837" s="990"/>
      <c r="M837" s="990"/>
      <c r="N837" s="990"/>
      <c r="O837" s="878"/>
      <c r="P837" s="878"/>
      <c r="Q837" s="878"/>
      <c r="R837" s="878"/>
      <c r="S837" s="878"/>
      <c r="T837" s="878"/>
      <c r="U837" s="878"/>
      <c r="V837" s="878"/>
      <c r="W837" s="878"/>
      <c r="X837" s="1015"/>
      <c r="Y837" s="878"/>
      <c r="Z837" s="975"/>
    </row>
    <row r="838" spans="1:26">
      <c r="A838" s="878"/>
      <c r="B838" s="878"/>
      <c r="C838" s="878"/>
      <c r="F838" s="878"/>
      <c r="H838" s="878"/>
      <c r="I838" s="878"/>
      <c r="J838" s="878"/>
      <c r="K838" s="990"/>
      <c r="L838" s="990"/>
      <c r="M838" s="990"/>
      <c r="N838" s="990"/>
      <c r="O838" s="878"/>
      <c r="P838" s="878"/>
      <c r="Q838" s="878"/>
      <c r="R838" s="878"/>
      <c r="S838" s="878"/>
      <c r="T838" s="878"/>
      <c r="U838" s="878"/>
      <c r="V838" s="878"/>
      <c r="W838" s="878"/>
      <c r="X838" s="1015"/>
      <c r="Y838" s="878"/>
      <c r="Z838" s="975"/>
    </row>
    <row r="839" spans="1:26">
      <c r="A839" s="878"/>
      <c r="B839" s="878"/>
      <c r="C839" s="878"/>
      <c r="F839" s="878"/>
      <c r="H839" s="878"/>
      <c r="I839" s="878"/>
      <c r="J839" s="878"/>
      <c r="K839" s="990"/>
      <c r="L839" s="990"/>
      <c r="M839" s="990"/>
      <c r="N839" s="990"/>
      <c r="O839" s="878"/>
      <c r="P839" s="878"/>
      <c r="Q839" s="878"/>
      <c r="R839" s="878"/>
      <c r="S839" s="878"/>
      <c r="T839" s="878"/>
      <c r="U839" s="878"/>
      <c r="V839" s="878"/>
      <c r="W839" s="878"/>
      <c r="X839" s="1015"/>
      <c r="Y839" s="878"/>
      <c r="Z839" s="975"/>
    </row>
    <row r="840" spans="1:26">
      <c r="A840" s="878"/>
      <c r="B840" s="878"/>
      <c r="C840" s="878"/>
      <c r="F840" s="878"/>
      <c r="H840" s="878"/>
      <c r="I840" s="878"/>
      <c r="J840" s="878"/>
      <c r="K840" s="990"/>
      <c r="L840" s="990"/>
      <c r="M840" s="990"/>
      <c r="N840" s="990"/>
      <c r="O840" s="878"/>
      <c r="P840" s="878"/>
      <c r="Q840" s="878"/>
      <c r="R840" s="878"/>
      <c r="S840" s="878"/>
      <c r="T840" s="878"/>
      <c r="U840" s="878"/>
      <c r="V840" s="878"/>
      <c r="W840" s="878"/>
      <c r="X840" s="1015"/>
      <c r="Y840" s="878"/>
      <c r="Z840" s="975"/>
    </row>
    <row r="841" spans="1:26">
      <c r="A841" s="878"/>
      <c r="B841" s="878"/>
      <c r="C841" s="878"/>
      <c r="F841" s="878"/>
      <c r="H841" s="878"/>
      <c r="I841" s="878"/>
      <c r="J841" s="878"/>
      <c r="K841" s="990"/>
      <c r="L841" s="990"/>
      <c r="M841" s="990"/>
      <c r="N841" s="990"/>
      <c r="O841" s="878"/>
      <c r="P841" s="878"/>
      <c r="Q841" s="878"/>
      <c r="R841" s="878"/>
      <c r="S841" s="878"/>
      <c r="T841" s="878"/>
      <c r="U841" s="878"/>
      <c r="V841" s="878"/>
      <c r="W841" s="878"/>
      <c r="X841" s="1015"/>
      <c r="Y841" s="878"/>
      <c r="Z841" s="975"/>
    </row>
    <row r="842" spans="1:26">
      <c r="A842" s="878"/>
      <c r="B842" s="878"/>
      <c r="C842" s="878"/>
      <c r="F842" s="878"/>
      <c r="H842" s="878"/>
      <c r="I842" s="878"/>
      <c r="J842" s="878"/>
      <c r="K842" s="990"/>
      <c r="L842" s="990"/>
      <c r="M842" s="990"/>
      <c r="N842" s="990"/>
      <c r="O842" s="878"/>
      <c r="P842" s="878"/>
      <c r="Q842" s="878"/>
      <c r="R842" s="878"/>
      <c r="S842" s="878"/>
      <c r="T842" s="878"/>
      <c r="U842" s="878"/>
      <c r="V842" s="878"/>
      <c r="W842" s="878"/>
      <c r="X842" s="1015"/>
      <c r="Y842" s="878"/>
      <c r="Z842" s="975"/>
    </row>
    <row r="843" spans="1:26">
      <c r="A843" s="878"/>
      <c r="B843" s="878"/>
      <c r="C843" s="878"/>
      <c r="F843" s="878"/>
      <c r="H843" s="878"/>
      <c r="I843" s="878"/>
      <c r="J843" s="878"/>
      <c r="K843" s="990"/>
      <c r="L843" s="990"/>
      <c r="M843" s="990"/>
      <c r="N843" s="990"/>
      <c r="O843" s="878"/>
      <c r="P843" s="878"/>
      <c r="Q843" s="878"/>
      <c r="R843" s="878"/>
      <c r="S843" s="878"/>
      <c r="T843" s="878"/>
      <c r="U843" s="878"/>
      <c r="V843" s="878"/>
      <c r="W843" s="878"/>
      <c r="X843" s="1015"/>
      <c r="Y843" s="878"/>
      <c r="Z843" s="975"/>
    </row>
    <row r="844" spans="1:26">
      <c r="A844" s="878"/>
      <c r="B844" s="878"/>
      <c r="C844" s="878"/>
      <c r="F844" s="878"/>
      <c r="H844" s="878"/>
      <c r="I844" s="878"/>
      <c r="J844" s="878"/>
      <c r="K844" s="990"/>
      <c r="L844" s="990"/>
      <c r="M844" s="990"/>
      <c r="N844" s="990"/>
      <c r="O844" s="878"/>
      <c r="P844" s="878"/>
      <c r="Q844" s="878"/>
      <c r="R844" s="878"/>
      <c r="S844" s="878"/>
      <c r="T844" s="878"/>
      <c r="U844" s="878"/>
      <c r="V844" s="878"/>
      <c r="W844" s="878"/>
      <c r="X844" s="1015"/>
      <c r="Y844" s="878"/>
      <c r="Z844" s="975"/>
    </row>
    <row r="845" spans="1:26">
      <c r="A845" s="878"/>
      <c r="B845" s="878"/>
      <c r="C845" s="878"/>
      <c r="F845" s="878"/>
      <c r="H845" s="878"/>
      <c r="I845" s="878"/>
      <c r="J845" s="878"/>
      <c r="K845" s="990"/>
      <c r="L845" s="990"/>
      <c r="M845" s="990"/>
      <c r="N845" s="990"/>
      <c r="O845" s="878"/>
      <c r="P845" s="878"/>
      <c r="Q845" s="878"/>
      <c r="R845" s="878"/>
      <c r="S845" s="878"/>
      <c r="T845" s="878"/>
      <c r="U845" s="878"/>
      <c r="V845" s="878"/>
      <c r="W845" s="878"/>
      <c r="X845" s="1015"/>
      <c r="Y845" s="878"/>
      <c r="Z845" s="975"/>
    </row>
    <row r="846" spans="1:26">
      <c r="A846" s="878"/>
      <c r="B846" s="878"/>
      <c r="C846" s="878"/>
      <c r="F846" s="878"/>
      <c r="H846" s="878"/>
      <c r="I846" s="878"/>
      <c r="J846" s="878"/>
      <c r="K846" s="990"/>
      <c r="L846" s="990"/>
      <c r="M846" s="990"/>
      <c r="N846" s="990"/>
      <c r="O846" s="878"/>
      <c r="P846" s="878"/>
      <c r="Q846" s="878"/>
      <c r="R846" s="878"/>
      <c r="S846" s="878"/>
      <c r="T846" s="878"/>
      <c r="U846" s="878"/>
      <c r="V846" s="878"/>
      <c r="W846" s="878"/>
      <c r="X846" s="1015"/>
      <c r="Y846" s="878"/>
      <c r="Z846" s="975"/>
    </row>
    <row r="847" spans="1:26">
      <c r="A847" s="878"/>
      <c r="B847" s="878"/>
      <c r="C847" s="878"/>
      <c r="F847" s="878"/>
      <c r="H847" s="878"/>
      <c r="I847" s="878"/>
      <c r="J847" s="878"/>
      <c r="K847" s="990"/>
      <c r="L847" s="990"/>
      <c r="M847" s="990"/>
      <c r="N847" s="990"/>
      <c r="O847" s="878"/>
      <c r="P847" s="878"/>
      <c r="Q847" s="878"/>
      <c r="R847" s="878"/>
      <c r="S847" s="878"/>
      <c r="T847" s="878"/>
      <c r="U847" s="878"/>
      <c r="V847" s="878"/>
      <c r="W847" s="878"/>
      <c r="X847" s="1015"/>
      <c r="Y847" s="878"/>
      <c r="Z847" s="975"/>
    </row>
    <row r="848" spans="1:26">
      <c r="A848" s="878"/>
      <c r="B848" s="878"/>
      <c r="C848" s="878"/>
      <c r="F848" s="878"/>
      <c r="H848" s="878"/>
      <c r="I848" s="878"/>
      <c r="J848" s="878"/>
      <c r="K848" s="990"/>
      <c r="L848" s="990"/>
      <c r="M848" s="990"/>
      <c r="N848" s="990"/>
      <c r="O848" s="878"/>
      <c r="P848" s="878"/>
      <c r="Q848" s="878"/>
      <c r="R848" s="878"/>
      <c r="S848" s="878"/>
      <c r="T848" s="878"/>
      <c r="U848" s="878"/>
      <c r="V848" s="878"/>
      <c r="W848" s="878"/>
      <c r="X848" s="1015"/>
      <c r="Y848" s="878"/>
      <c r="Z848" s="975"/>
    </row>
    <row r="849" spans="1:26">
      <c r="A849" s="878"/>
      <c r="B849" s="878"/>
      <c r="C849" s="878"/>
      <c r="F849" s="878"/>
      <c r="H849" s="878"/>
      <c r="I849" s="878"/>
      <c r="J849" s="878"/>
      <c r="K849" s="990"/>
      <c r="L849" s="990"/>
      <c r="M849" s="990"/>
      <c r="N849" s="990"/>
      <c r="O849" s="878"/>
      <c r="P849" s="878"/>
      <c r="Q849" s="878"/>
      <c r="R849" s="878"/>
      <c r="S849" s="878"/>
      <c r="T849" s="878"/>
      <c r="U849" s="878"/>
      <c r="V849" s="878"/>
      <c r="W849" s="878"/>
      <c r="X849" s="1015"/>
      <c r="Y849" s="878"/>
      <c r="Z849" s="975"/>
    </row>
    <row r="850" spans="1:26">
      <c r="A850" s="878"/>
      <c r="B850" s="878"/>
      <c r="C850" s="878"/>
      <c r="F850" s="878"/>
      <c r="H850" s="878"/>
      <c r="I850" s="878"/>
      <c r="J850" s="878"/>
      <c r="K850" s="990"/>
      <c r="L850" s="990"/>
      <c r="M850" s="990"/>
      <c r="N850" s="990"/>
      <c r="O850" s="878"/>
      <c r="P850" s="878"/>
      <c r="Q850" s="878"/>
      <c r="R850" s="878"/>
      <c r="S850" s="878"/>
      <c r="T850" s="878"/>
      <c r="U850" s="878"/>
      <c r="V850" s="878"/>
      <c r="W850" s="878"/>
      <c r="X850" s="1015"/>
      <c r="Y850" s="878"/>
      <c r="Z850" s="975"/>
    </row>
    <row r="851" spans="1:26">
      <c r="A851" s="878"/>
      <c r="B851" s="878"/>
      <c r="C851" s="878"/>
      <c r="F851" s="878"/>
      <c r="H851" s="878"/>
      <c r="I851" s="878"/>
      <c r="J851" s="878"/>
      <c r="K851" s="990"/>
      <c r="L851" s="990"/>
      <c r="M851" s="990"/>
      <c r="N851" s="990"/>
      <c r="O851" s="878"/>
      <c r="P851" s="878"/>
      <c r="Q851" s="878"/>
      <c r="R851" s="878"/>
      <c r="S851" s="878"/>
      <c r="T851" s="878"/>
      <c r="U851" s="878"/>
      <c r="V851" s="878"/>
      <c r="W851" s="878"/>
      <c r="X851" s="1015"/>
      <c r="Y851" s="878"/>
      <c r="Z851" s="975"/>
    </row>
    <row r="852" spans="1:26">
      <c r="A852" s="878"/>
      <c r="B852" s="878"/>
      <c r="C852" s="878"/>
      <c r="F852" s="878"/>
      <c r="H852" s="878"/>
      <c r="I852" s="878"/>
      <c r="J852" s="878"/>
      <c r="K852" s="990"/>
      <c r="L852" s="990"/>
      <c r="M852" s="990"/>
      <c r="N852" s="990"/>
      <c r="O852" s="878"/>
      <c r="P852" s="878"/>
      <c r="Q852" s="878"/>
      <c r="R852" s="878"/>
      <c r="S852" s="878"/>
      <c r="T852" s="878"/>
      <c r="U852" s="878"/>
      <c r="V852" s="878"/>
      <c r="W852" s="878"/>
      <c r="X852" s="1015"/>
      <c r="Y852" s="878"/>
      <c r="Z852" s="975"/>
    </row>
    <row r="853" spans="1:26">
      <c r="A853" s="878"/>
      <c r="B853" s="878"/>
      <c r="C853" s="878"/>
      <c r="F853" s="878"/>
      <c r="H853" s="878"/>
      <c r="I853" s="878"/>
      <c r="J853" s="878"/>
      <c r="K853" s="990"/>
      <c r="L853" s="990"/>
      <c r="M853" s="990"/>
      <c r="N853" s="990"/>
      <c r="O853" s="878"/>
      <c r="P853" s="878"/>
      <c r="Q853" s="878"/>
      <c r="R853" s="878"/>
      <c r="S853" s="878"/>
      <c r="T853" s="878"/>
      <c r="U853" s="878"/>
      <c r="V853" s="878"/>
      <c r="W853" s="878"/>
      <c r="X853" s="1015"/>
      <c r="Y853" s="878"/>
      <c r="Z853" s="975"/>
    </row>
    <row r="854" spans="1:26">
      <c r="A854" s="878"/>
      <c r="B854" s="878"/>
      <c r="C854" s="878"/>
      <c r="F854" s="878"/>
      <c r="H854" s="878"/>
      <c r="I854" s="878"/>
      <c r="J854" s="878"/>
      <c r="K854" s="990"/>
      <c r="L854" s="990"/>
      <c r="M854" s="990"/>
      <c r="N854" s="990"/>
      <c r="O854" s="878"/>
      <c r="P854" s="878"/>
      <c r="Q854" s="878"/>
      <c r="R854" s="878"/>
      <c r="S854" s="878"/>
      <c r="T854" s="878"/>
      <c r="U854" s="878"/>
      <c r="V854" s="878"/>
      <c r="W854" s="878"/>
      <c r="X854" s="1015"/>
      <c r="Y854" s="878"/>
      <c r="Z854" s="975"/>
    </row>
    <row r="855" spans="1:26">
      <c r="A855" s="878"/>
      <c r="B855" s="878"/>
      <c r="C855" s="878"/>
      <c r="F855" s="878"/>
      <c r="H855" s="878"/>
      <c r="I855" s="878"/>
      <c r="J855" s="878"/>
      <c r="K855" s="990"/>
      <c r="L855" s="990"/>
      <c r="M855" s="990"/>
      <c r="N855" s="990"/>
      <c r="O855" s="878"/>
      <c r="P855" s="878"/>
      <c r="Q855" s="878"/>
      <c r="R855" s="878"/>
      <c r="S855" s="878"/>
      <c r="T855" s="878"/>
      <c r="U855" s="878"/>
      <c r="V855" s="878"/>
      <c r="W855" s="878"/>
      <c r="X855" s="1015"/>
      <c r="Y855" s="878"/>
      <c r="Z855" s="975"/>
    </row>
    <row r="856" spans="1:26">
      <c r="A856" s="878"/>
      <c r="B856" s="878"/>
      <c r="C856" s="878"/>
      <c r="F856" s="878"/>
      <c r="H856" s="878"/>
      <c r="I856" s="878"/>
      <c r="J856" s="878"/>
      <c r="K856" s="990"/>
      <c r="L856" s="990"/>
      <c r="M856" s="990"/>
      <c r="N856" s="990"/>
      <c r="O856" s="878"/>
      <c r="P856" s="878"/>
      <c r="Q856" s="878"/>
      <c r="R856" s="878"/>
      <c r="S856" s="878"/>
      <c r="T856" s="878"/>
      <c r="U856" s="878"/>
      <c r="V856" s="878"/>
      <c r="W856" s="878"/>
      <c r="X856" s="1015"/>
      <c r="Y856" s="878"/>
      <c r="Z856" s="975"/>
    </row>
    <row r="857" spans="1:26">
      <c r="A857" s="878"/>
      <c r="B857" s="878"/>
      <c r="C857" s="878"/>
      <c r="F857" s="878"/>
      <c r="H857" s="878"/>
      <c r="I857" s="878"/>
      <c r="J857" s="878"/>
      <c r="K857" s="990"/>
      <c r="L857" s="990"/>
      <c r="M857" s="990"/>
      <c r="N857" s="990"/>
      <c r="O857" s="878"/>
      <c r="P857" s="878"/>
      <c r="Q857" s="878"/>
      <c r="R857" s="878"/>
      <c r="S857" s="878"/>
      <c r="T857" s="878"/>
      <c r="U857" s="878"/>
      <c r="V857" s="878"/>
      <c r="W857" s="878"/>
      <c r="X857" s="1015"/>
      <c r="Y857" s="878"/>
      <c r="Z857" s="975"/>
    </row>
    <row r="858" spans="1:26">
      <c r="A858" s="878"/>
      <c r="B858" s="878"/>
      <c r="C858" s="878"/>
      <c r="F858" s="878"/>
      <c r="H858" s="878"/>
      <c r="I858" s="878"/>
      <c r="J858" s="878"/>
      <c r="K858" s="990"/>
      <c r="L858" s="990"/>
      <c r="M858" s="990"/>
      <c r="N858" s="990"/>
      <c r="O858" s="878"/>
      <c r="P858" s="878"/>
      <c r="Q858" s="878"/>
      <c r="R858" s="878"/>
      <c r="S858" s="878"/>
      <c r="T858" s="878"/>
      <c r="U858" s="878"/>
      <c r="V858" s="878"/>
      <c r="W858" s="878"/>
      <c r="X858" s="1015"/>
      <c r="Y858" s="878"/>
      <c r="Z858" s="975"/>
    </row>
    <row r="859" spans="1:26">
      <c r="A859" s="878"/>
      <c r="B859" s="878"/>
      <c r="C859" s="878"/>
      <c r="F859" s="878"/>
      <c r="H859" s="878"/>
      <c r="I859" s="878"/>
      <c r="J859" s="878"/>
      <c r="K859" s="990"/>
      <c r="L859" s="990"/>
      <c r="M859" s="990"/>
      <c r="N859" s="990"/>
      <c r="O859" s="878"/>
      <c r="P859" s="878"/>
      <c r="Q859" s="878"/>
      <c r="R859" s="878"/>
      <c r="S859" s="878"/>
      <c r="T859" s="878"/>
      <c r="U859" s="878"/>
      <c r="V859" s="878"/>
      <c r="W859" s="878"/>
      <c r="X859" s="1015"/>
      <c r="Y859" s="878"/>
      <c r="Z859" s="975"/>
    </row>
    <row r="860" spans="1:26">
      <c r="A860" s="878"/>
      <c r="B860" s="878"/>
      <c r="C860" s="878"/>
      <c r="F860" s="878"/>
      <c r="H860" s="878"/>
      <c r="I860" s="878"/>
      <c r="J860" s="878"/>
      <c r="K860" s="990"/>
      <c r="L860" s="990"/>
      <c r="M860" s="990"/>
      <c r="N860" s="990"/>
      <c r="O860" s="878"/>
      <c r="P860" s="878"/>
      <c r="Q860" s="878"/>
      <c r="R860" s="878"/>
      <c r="S860" s="878"/>
      <c r="T860" s="878"/>
      <c r="U860" s="878"/>
      <c r="V860" s="878"/>
      <c r="W860" s="878"/>
      <c r="X860" s="1015"/>
      <c r="Y860" s="878"/>
      <c r="Z860" s="975"/>
    </row>
    <row r="861" spans="1:26">
      <c r="A861" s="878"/>
      <c r="B861" s="878"/>
      <c r="C861" s="878"/>
      <c r="F861" s="878"/>
      <c r="H861" s="878"/>
      <c r="I861" s="878"/>
      <c r="J861" s="878"/>
      <c r="K861" s="990"/>
      <c r="L861" s="990"/>
      <c r="M861" s="990"/>
      <c r="N861" s="990"/>
      <c r="O861" s="878"/>
      <c r="P861" s="878"/>
      <c r="Q861" s="878"/>
      <c r="R861" s="878"/>
      <c r="S861" s="878"/>
      <c r="T861" s="878"/>
      <c r="U861" s="878"/>
      <c r="V861" s="878"/>
      <c r="W861" s="878"/>
      <c r="X861" s="1015"/>
      <c r="Y861" s="878"/>
      <c r="Z861" s="975"/>
    </row>
    <row r="862" spans="1:26">
      <c r="A862" s="878"/>
      <c r="B862" s="878"/>
      <c r="C862" s="878"/>
      <c r="F862" s="878"/>
      <c r="H862" s="878"/>
      <c r="I862" s="878"/>
      <c r="J862" s="878"/>
      <c r="K862" s="990"/>
      <c r="L862" s="990"/>
      <c r="M862" s="990"/>
      <c r="N862" s="990"/>
      <c r="O862" s="878"/>
      <c r="P862" s="878"/>
      <c r="Q862" s="878"/>
      <c r="R862" s="878"/>
      <c r="S862" s="878"/>
      <c r="T862" s="878"/>
      <c r="U862" s="878"/>
      <c r="V862" s="878"/>
      <c r="W862" s="878"/>
      <c r="X862" s="1015"/>
      <c r="Y862" s="878"/>
      <c r="Z862" s="975"/>
    </row>
    <row r="863" spans="1:26">
      <c r="A863" s="878"/>
      <c r="B863" s="878"/>
      <c r="C863" s="878"/>
      <c r="F863" s="878"/>
      <c r="H863" s="878"/>
      <c r="I863" s="878"/>
      <c r="J863" s="878"/>
      <c r="K863" s="990"/>
      <c r="L863" s="990"/>
      <c r="M863" s="990"/>
      <c r="N863" s="990"/>
      <c r="O863" s="878"/>
      <c r="P863" s="878"/>
      <c r="Q863" s="878"/>
      <c r="R863" s="878"/>
      <c r="S863" s="878"/>
      <c r="T863" s="878"/>
      <c r="U863" s="878"/>
      <c r="V863" s="878"/>
      <c r="W863" s="878"/>
      <c r="X863" s="1015"/>
      <c r="Y863" s="878"/>
      <c r="Z863" s="975"/>
    </row>
    <row r="864" spans="1:26">
      <c r="A864" s="878"/>
      <c r="B864" s="878"/>
      <c r="C864" s="878"/>
      <c r="F864" s="878"/>
      <c r="H864" s="878"/>
      <c r="I864" s="878"/>
      <c r="J864" s="878"/>
      <c r="K864" s="990"/>
      <c r="L864" s="990"/>
      <c r="M864" s="990"/>
      <c r="N864" s="990"/>
      <c r="O864" s="878"/>
      <c r="P864" s="878"/>
      <c r="Q864" s="878"/>
      <c r="R864" s="878"/>
      <c r="S864" s="878"/>
      <c r="T864" s="878"/>
      <c r="U864" s="878"/>
      <c r="V864" s="878"/>
      <c r="W864" s="878"/>
      <c r="X864" s="1015"/>
      <c r="Y864" s="878"/>
      <c r="Z864" s="975"/>
    </row>
    <row r="865" spans="1:26">
      <c r="A865" s="878"/>
      <c r="B865" s="878"/>
      <c r="C865" s="878"/>
      <c r="F865" s="878"/>
      <c r="H865" s="878"/>
      <c r="I865" s="878"/>
      <c r="J865" s="878"/>
      <c r="K865" s="990"/>
      <c r="L865" s="990"/>
      <c r="M865" s="990"/>
      <c r="N865" s="990"/>
      <c r="O865" s="878"/>
      <c r="P865" s="878"/>
      <c r="Q865" s="878"/>
      <c r="R865" s="878"/>
      <c r="S865" s="878"/>
      <c r="T865" s="878"/>
      <c r="U865" s="878"/>
      <c r="V865" s="878"/>
      <c r="W865" s="878"/>
      <c r="X865" s="1015"/>
      <c r="Y865" s="878"/>
      <c r="Z865" s="975"/>
    </row>
    <row r="866" spans="1:26">
      <c r="A866" s="878"/>
      <c r="B866" s="878"/>
      <c r="C866" s="878"/>
      <c r="F866" s="878"/>
      <c r="H866" s="878"/>
      <c r="I866" s="878"/>
      <c r="J866" s="878"/>
      <c r="K866" s="990"/>
      <c r="L866" s="990"/>
      <c r="M866" s="990"/>
      <c r="N866" s="990"/>
      <c r="O866" s="878"/>
      <c r="P866" s="878"/>
      <c r="Q866" s="878"/>
      <c r="R866" s="878"/>
      <c r="S866" s="878"/>
      <c r="T866" s="878"/>
      <c r="U866" s="878"/>
      <c r="V866" s="878"/>
      <c r="W866" s="878"/>
      <c r="X866" s="1015"/>
      <c r="Y866" s="878"/>
      <c r="Z866" s="975"/>
    </row>
    <row r="867" spans="1:26">
      <c r="A867" s="878"/>
      <c r="B867" s="878"/>
      <c r="C867" s="878"/>
      <c r="F867" s="878"/>
      <c r="H867" s="878"/>
      <c r="I867" s="878"/>
      <c r="J867" s="878"/>
      <c r="K867" s="990"/>
      <c r="L867" s="990"/>
      <c r="M867" s="990"/>
      <c r="N867" s="990"/>
      <c r="O867" s="878"/>
      <c r="P867" s="878"/>
      <c r="Q867" s="878"/>
      <c r="R867" s="878"/>
      <c r="S867" s="878"/>
      <c r="T867" s="878"/>
      <c r="U867" s="878"/>
      <c r="V867" s="878"/>
      <c r="W867" s="878"/>
      <c r="X867" s="1015"/>
      <c r="Y867" s="878"/>
      <c r="Z867" s="975"/>
    </row>
    <row r="868" spans="1:26">
      <c r="A868" s="878"/>
      <c r="B868" s="878"/>
      <c r="C868" s="878"/>
      <c r="F868" s="878"/>
      <c r="H868" s="878"/>
      <c r="I868" s="878"/>
      <c r="J868" s="878"/>
      <c r="K868" s="990"/>
      <c r="L868" s="990"/>
      <c r="M868" s="990"/>
      <c r="N868" s="990"/>
      <c r="O868" s="878"/>
      <c r="P868" s="878"/>
      <c r="Q868" s="878"/>
      <c r="R868" s="878"/>
      <c r="S868" s="878"/>
      <c r="T868" s="878"/>
      <c r="U868" s="878"/>
      <c r="V868" s="878"/>
      <c r="W868" s="878"/>
      <c r="X868" s="1015"/>
      <c r="Y868" s="878"/>
      <c r="Z868" s="975"/>
    </row>
    <row r="869" spans="1:26">
      <c r="A869" s="878"/>
      <c r="B869" s="878"/>
      <c r="C869" s="878"/>
      <c r="F869" s="878"/>
      <c r="H869" s="878"/>
      <c r="I869" s="878"/>
      <c r="J869" s="878"/>
      <c r="K869" s="990"/>
      <c r="L869" s="990"/>
      <c r="M869" s="990"/>
      <c r="N869" s="990"/>
      <c r="O869" s="878"/>
      <c r="P869" s="878"/>
      <c r="Q869" s="878"/>
      <c r="R869" s="878"/>
      <c r="S869" s="878"/>
      <c r="T869" s="878"/>
      <c r="U869" s="878"/>
      <c r="V869" s="878"/>
      <c r="W869" s="878"/>
      <c r="X869" s="1015"/>
      <c r="Y869" s="878"/>
      <c r="Z869" s="975"/>
    </row>
    <row r="870" spans="1:26">
      <c r="A870" s="878"/>
      <c r="B870" s="878"/>
      <c r="C870" s="878"/>
      <c r="F870" s="878"/>
      <c r="H870" s="878"/>
      <c r="I870" s="878"/>
      <c r="J870" s="878"/>
      <c r="K870" s="990"/>
      <c r="L870" s="990"/>
      <c r="M870" s="990"/>
      <c r="N870" s="990"/>
      <c r="O870" s="878"/>
      <c r="P870" s="878"/>
      <c r="Q870" s="878"/>
      <c r="R870" s="878"/>
      <c r="S870" s="878"/>
      <c r="T870" s="878"/>
      <c r="U870" s="878"/>
      <c r="V870" s="878"/>
      <c r="W870" s="878"/>
      <c r="X870" s="1015"/>
      <c r="Y870" s="878"/>
      <c r="Z870" s="975"/>
    </row>
    <row r="871" spans="1:26">
      <c r="A871" s="878"/>
      <c r="B871" s="878"/>
      <c r="C871" s="878"/>
      <c r="F871" s="878"/>
      <c r="H871" s="878"/>
      <c r="I871" s="878"/>
      <c r="J871" s="878"/>
      <c r="K871" s="990"/>
      <c r="L871" s="990"/>
      <c r="M871" s="990"/>
      <c r="N871" s="990"/>
      <c r="O871" s="878"/>
      <c r="P871" s="878"/>
      <c r="Q871" s="878"/>
      <c r="R871" s="878"/>
      <c r="S871" s="878"/>
      <c r="T871" s="878"/>
      <c r="U871" s="878"/>
      <c r="V871" s="878"/>
      <c r="W871" s="878"/>
      <c r="X871" s="1015"/>
      <c r="Y871" s="878"/>
      <c r="Z871" s="975"/>
    </row>
    <row r="872" spans="1:26">
      <c r="A872" s="878"/>
      <c r="B872" s="878"/>
      <c r="C872" s="878"/>
      <c r="F872" s="878"/>
      <c r="H872" s="878"/>
      <c r="I872" s="878"/>
      <c r="J872" s="878"/>
      <c r="K872" s="990"/>
      <c r="L872" s="990"/>
      <c r="M872" s="990"/>
      <c r="N872" s="990"/>
      <c r="O872" s="878"/>
      <c r="P872" s="878"/>
      <c r="Q872" s="878"/>
      <c r="R872" s="878"/>
      <c r="S872" s="878"/>
      <c r="T872" s="878"/>
      <c r="U872" s="878"/>
      <c r="V872" s="878"/>
      <c r="W872" s="878"/>
      <c r="X872" s="1015"/>
      <c r="Y872" s="878"/>
      <c r="Z872" s="975"/>
    </row>
    <row r="873" spans="1:26">
      <c r="A873" s="878"/>
      <c r="B873" s="878"/>
      <c r="C873" s="878"/>
      <c r="F873" s="878"/>
      <c r="H873" s="878"/>
      <c r="I873" s="878"/>
      <c r="J873" s="878"/>
      <c r="K873" s="990"/>
      <c r="L873" s="990"/>
      <c r="M873" s="990"/>
      <c r="N873" s="990"/>
      <c r="O873" s="878"/>
      <c r="P873" s="878"/>
      <c r="Q873" s="878"/>
      <c r="R873" s="878"/>
      <c r="S873" s="878"/>
      <c r="T873" s="878"/>
      <c r="U873" s="878"/>
      <c r="V873" s="878"/>
      <c r="W873" s="878"/>
      <c r="X873" s="1015"/>
      <c r="Y873" s="878"/>
      <c r="Z873" s="975"/>
    </row>
    <row r="874" spans="1:26">
      <c r="A874" s="878"/>
      <c r="B874" s="878"/>
      <c r="C874" s="878"/>
      <c r="F874" s="878"/>
      <c r="H874" s="878"/>
      <c r="I874" s="878"/>
      <c r="J874" s="878"/>
      <c r="K874" s="990"/>
      <c r="L874" s="990"/>
      <c r="M874" s="990"/>
      <c r="N874" s="990"/>
      <c r="O874" s="878"/>
      <c r="P874" s="878"/>
      <c r="Q874" s="878"/>
      <c r="R874" s="878"/>
      <c r="S874" s="878"/>
      <c r="T874" s="878"/>
      <c r="U874" s="878"/>
      <c r="V874" s="878"/>
      <c r="W874" s="878"/>
      <c r="X874" s="1015"/>
      <c r="Y874" s="878"/>
      <c r="Z874" s="975"/>
    </row>
    <row r="875" spans="1:26">
      <c r="A875" s="878"/>
      <c r="B875" s="878"/>
      <c r="C875" s="878"/>
      <c r="F875" s="878"/>
      <c r="H875" s="878"/>
      <c r="I875" s="878"/>
      <c r="J875" s="878"/>
      <c r="K875" s="990"/>
      <c r="L875" s="990"/>
      <c r="M875" s="990"/>
      <c r="N875" s="990"/>
      <c r="O875" s="878"/>
      <c r="P875" s="878"/>
      <c r="Q875" s="878"/>
      <c r="R875" s="878"/>
      <c r="S875" s="878"/>
      <c r="T875" s="878"/>
      <c r="U875" s="878"/>
      <c r="V875" s="878"/>
      <c r="W875" s="878"/>
      <c r="X875" s="1015"/>
      <c r="Y875" s="878"/>
      <c r="Z875" s="975"/>
    </row>
    <row r="876" spans="1:26">
      <c r="A876" s="878"/>
      <c r="B876" s="878"/>
      <c r="C876" s="878"/>
      <c r="F876" s="878"/>
      <c r="H876" s="878"/>
      <c r="I876" s="878"/>
      <c r="J876" s="878"/>
      <c r="K876" s="990"/>
      <c r="L876" s="990"/>
      <c r="M876" s="990"/>
      <c r="N876" s="990"/>
      <c r="O876" s="878"/>
      <c r="P876" s="878"/>
      <c r="Q876" s="878"/>
      <c r="R876" s="878"/>
      <c r="S876" s="878"/>
      <c r="T876" s="878"/>
      <c r="U876" s="878"/>
      <c r="V876" s="878"/>
      <c r="W876" s="878"/>
      <c r="X876" s="1015"/>
      <c r="Y876" s="878"/>
      <c r="Z876" s="975"/>
    </row>
    <row r="877" spans="1:26">
      <c r="A877" s="878"/>
      <c r="B877" s="878"/>
      <c r="C877" s="878"/>
      <c r="F877" s="878"/>
      <c r="H877" s="878"/>
      <c r="I877" s="878"/>
      <c r="J877" s="878"/>
      <c r="K877" s="990"/>
      <c r="L877" s="990"/>
      <c r="M877" s="990"/>
      <c r="N877" s="990"/>
      <c r="O877" s="878"/>
      <c r="P877" s="878"/>
      <c r="Q877" s="878"/>
      <c r="R877" s="878"/>
      <c r="S877" s="878"/>
      <c r="T877" s="878"/>
      <c r="U877" s="878"/>
      <c r="V877" s="878"/>
      <c r="W877" s="878"/>
      <c r="X877" s="1015"/>
      <c r="Y877" s="878"/>
      <c r="Z877" s="975"/>
    </row>
    <row r="878" spans="1:26">
      <c r="A878" s="878"/>
      <c r="B878" s="878"/>
      <c r="C878" s="878"/>
      <c r="F878" s="878"/>
      <c r="H878" s="878"/>
      <c r="I878" s="878"/>
      <c r="J878" s="878"/>
      <c r="K878" s="990"/>
      <c r="L878" s="990"/>
      <c r="M878" s="990"/>
      <c r="N878" s="990"/>
      <c r="O878" s="878"/>
      <c r="P878" s="878"/>
      <c r="Q878" s="878"/>
      <c r="R878" s="878"/>
      <c r="S878" s="878"/>
      <c r="T878" s="878"/>
      <c r="U878" s="878"/>
      <c r="V878" s="878"/>
      <c r="W878" s="878"/>
      <c r="X878" s="1015"/>
      <c r="Y878" s="878"/>
      <c r="Z878" s="975"/>
    </row>
    <row r="879" spans="1:26">
      <c r="A879" s="878"/>
      <c r="B879" s="878"/>
      <c r="C879" s="878"/>
      <c r="F879" s="878"/>
      <c r="H879" s="878"/>
      <c r="I879" s="878"/>
      <c r="J879" s="878"/>
      <c r="K879" s="990"/>
      <c r="L879" s="990"/>
      <c r="M879" s="990"/>
      <c r="N879" s="990"/>
      <c r="O879" s="878"/>
      <c r="P879" s="878"/>
      <c r="Q879" s="878"/>
      <c r="R879" s="878"/>
      <c r="S879" s="878"/>
      <c r="T879" s="878"/>
      <c r="U879" s="878"/>
      <c r="V879" s="878"/>
      <c r="W879" s="878"/>
      <c r="X879" s="1015"/>
      <c r="Y879" s="878"/>
      <c r="Z879" s="975"/>
    </row>
    <row r="880" spans="1:26">
      <c r="A880" s="878"/>
      <c r="B880" s="878"/>
      <c r="C880" s="878"/>
      <c r="F880" s="878"/>
      <c r="H880" s="878"/>
      <c r="I880" s="878"/>
      <c r="J880" s="878"/>
      <c r="K880" s="990"/>
      <c r="L880" s="990"/>
      <c r="M880" s="990"/>
      <c r="N880" s="990"/>
      <c r="O880" s="878"/>
      <c r="P880" s="878"/>
      <c r="Q880" s="878"/>
      <c r="R880" s="878"/>
      <c r="S880" s="878"/>
      <c r="T880" s="878"/>
      <c r="U880" s="878"/>
      <c r="V880" s="878"/>
      <c r="W880" s="878"/>
      <c r="X880" s="1015"/>
      <c r="Y880" s="878"/>
      <c r="Z880" s="975"/>
    </row>
    <row r="881" spans="1:26">
      <c r="A881" s="878"/>
      <c r="B881" s="878"/>
      <c r="C881" s="878"/>
      <c r="F881" s="878"/>
      <c r="H881" s="878"/>
      <c r="I881" s="878"/>
      <c r="J881" s="878"/>
      <c r="K881" s="990"/>
      <c r="L881" s="990"/>
      <c r="M881" s="990"/>
      <c r="N881" s="990"/>
      <c r="O881" s="878"/>
      <c r="P881" s="878"/>
      <c r="Q881" s="878"/>
      <c r="R881" s="878"/>
      <c r="S881" s="878"/>
      <c r="T881" s="878"/>
      <c r="U881" s="878"/>
      <c r="V881" s="878"/>
      <c r="W881" s="878"/>
      <c r="X881" s="1015"/>
      <c r="Y881" s="878"/>
      <c r="Z881" s="975"/>
    </row>
    <row r="882" spans="1:26">
      <c r="A882" s="878"/>
      <c r="B882" s="878"/>
      <c r="C882" s="878"/>
      <c r="F882" s="878"/>
      <c r="H882" s="878"/>
      <c r="I882" s="878"/>
      <c r="J882" s="878"/>
      <c r="K882" s="990"/>
      <c r="L882" s="990"/>
      <c r="M882" s="990"/>
      <c r="N882" s="990"/>
      <c r="O882" s="878"/>
      <c r="P882" s="878"/>
      <c r="Q882" s="878"/>
      <c r="R882" s="878"/>
      <c r="S882" s="878"/>
      <c r="T882" s="878"/>
      <c r="U882" s="878"/>
      <c r="V882" s="878"/>
      <c r="W882" s="878"/>
      <c r="X882" s="1015"/>
      <c r="Y882" s="878"/>
      <c r="Z882" s="975"/>
    </row>
    <row r="883" spans="1:26">
      <c r="A883" s="878"/>
      <c r="B883" s="878"/>
      <c r="C883" s="878"/>
      <c r="F883" s="878"/>
      <c r="H883" s="878"/>
      <c r="I883" s="878"/>
      <c r="J883" s="878"/>
      <c r="K883" s="990"/>
      <c r="L883" s="990"/>
      <c r="M883" s="990"/>
      <c r="N883" s="990"/>
      <c r="O883" s="878"/>
      <c r="P883" s="878"/>
      <c r="Q883" s="878"/>
      <c r="R883" s="878"/>
      <c r="S883" s="878"/>
      <c r="T883" s="878"/>
      <c r="U883" s="878"/>
      <c r="V883" s="878"/>
      <c r="W883" s="878"/>
      <c r="X883" s="1015"/>
      <c r="Y883" s="878"/>
      <c r="Z883" s="975"/>
    </row>
    <row r="884" spans="1:26">
      <c r="A884" s="878"/>
      <c r="B884" s="878"/>
      <c r="C884" s="878"/>
      <c r="F884" s="878"/>
      <c r="H884" s="878"/>
      <c r="I884" s="878"/>
      <c r="J884" s="878"/>
      <c r="K884" s="990"/>
      <c r="L884" s="990"/>
      <c r="M884" s="990"/>
      <c r="N884" s="990"/>
      <c r="O884" s="878"/>
      <c r="P884" s="878"/>
      <c r="Q884" s="878"/>
      <c r="R884" s="878"/>
      <c r="S884" s="878"/>
      <c r="T884" s="878"/>
      <c r="U884" s="878"/>
      <c r="V884" s="878"/>
      <c r="W884" s="878"/>
      <c r="X884" s="1015"/>
      <c r="Y884" s="878"/>
      <c r="Z884" s="975"/>
    </row>
    <row r="885" spans="1:26">
      <c r="A885" s="878"/>
      <c r="B885" s="878"/>
      <c r="C885" s="878"/>
      <c r="F885" s="878"/>
      <c r="H885" s="878"/>
      <c r="I885" s="878"/>
      <c r="J885" s="878"/>
      <c r="K885" s="990"/>
      <c r="L885" s="990"/>
      <c r="M885" s="990"/>
      <c r="N885" s="990"/>
      <c r="O885" s="878"/>
      <c r="P885" s="878"/>
      <c r="Q885" s="878"/>
      <c r="R885" s="878"/>
      <c r="S885" s="878"/>
      <c r="T885" s="878"/>
      <c r="U885" s="878"/>
      <c r="V885" s="878"/>
      <c r="W885" s="878"/>
      <c r="X885" s="1015"/>
      <c r="Y885" s="878"/>
      <c r="Z885" s="975"/>
    </row>
    <row r="886" spans="1:26">
      <c r="A886" s="878"/>
      <c r="B886" s="878"/>
      <c r="C886" s="878"/>
      <c r="F886" s="878"/>
      <c r="H886" s="878"/>
      <c r="I886" s="878"/>
      <c r="J886" s="878"/>
      <c r="K886" s="990"/>
      <c r="L886" s="990"/>
      <c r="M886" s="990"/>
      <c r="N886" s="990"/>
      <c r="O886" s="878"/>
      <c r="P886" s="878"/>
      <c r="Q886" s="878"/>
      <c r="R886" s="878"/>
      <c r="S886" s="878"/>
      <c r="T886" s="878"/>
      <c r="U886" s="878"/>
      <c r="V886" s="878"/>
      <c r="W886" s="878"/>
      <c r="X886" s="1015"/>
      <c r="Y886" s="878"/>
      <c r="Z886" s="975"/>
    </row>
    <row r="887" spans="1:26">
      <c r="A887" s="878"/>
      <c r="B887" s="878"/>
      <c r="C887" s="878"/>
      <c r="F887" s="878"/>
      <c r="H887" s="878"/>
      <c r="I887" s="878"/>
      <c r="J887" s="878"/>
      <c r="K887" s="990"/>
      <c r="L887" s="990"/>
      <c r="M887" s="990"/>
      <c r="N887" s="990"/>
      <c r="O887" s="878"/>
      <c r="P887" s="878"/>
      <c r="Q887" s="878"/>
      <c r="R887" s="878"/>
      <c r="S887" s="878"/>
      <c r="T887" s="878"/>
      <c r="U887" s="878"/>
      <c r="V887" s="878"/>
      <c r="W887" s="878"/>
      <c r="X887" s="1015"/>
      <c r="Y887" s="878"/>
      <c r="Z887" s="975"/>
    </row>
    <row r="888" spans="1:26">
      <c r="A888" s="878"/>
      <c r="B888" s="878"/>
      <c r="C888" s="878"/>
      <c r="F888" s="878"/>
      <c r="H888" s="878"/>
      <c r="I888" s="878"/>
      <c r="J888" s="878"/>
      <c r="K888" s="990"/>
      <c r="L888" s="990"/>
      <c r="M888" s="990"/>
      <c r="N888" s="990"/>
      <c r="O888" s="878"/>
      <c r="P888" s="878"/>
      <c r="Q888" s="878"/>
      <c r="R888" s="878"/>
      <c r="S888" s="878"/>
      <c r="T888" s="878"/>
      <c r="U888" s="878"/>
      <c r="V888" s="878"/>
      <c r="W888" s="878"/>
      <c r="X888" s="1015"/>
      <c r="Y888" s="878"/>
      <c r="Z888" s="975"/>
    </row>
    <row r="889" spans="1:26">
      <c r="A889" s="878"/>
      <c r="B889" s="878"/>
      <c r="C889" s="878"/>
      <c r="F889" s="878"/>
      <c r="H889" s="878"/>
      <c r="I889" s="878"/>
      <c r="J889" s="878"/>
      <c r="K889" s="990"/>
      <c r="L889" s="990"/>
      <c r="M889" s="990"/>
      <c r="N889" s="990"/>
      <c r="O889" s="878"/>
      <c r="P889" s="878"/>
      <c r="Q889" s="878"/>
      <c r="R889" s="878"/>
      <c r="S889" s="878"/>
      <c r="T889" s="878"/>
      <c r="U889" s="878"/>
      <c r="V889" s="878"/>
      <c r="W889" s="878"/>
      <c r="X889" s="1015"/>
      <c r="Y889" s="878"/>
      <c r="Z889" s="975"/>
    </row>
    <row r="890" spans="1:26">
      <c r="A890" s="878"/>
      <c r="B890" s="878"/>
      <c r="C890" s="878"/>
      <c r="F890" s="878"/>
      <c r="H890" s="878"/>
      <c r="I890" s="878"/>
      <c r="J890" s="878"/>
      <c r="K890" s="990"/>
      <c r="L890" s="990"/>
      <c r="M890" s="990"/>
      <c r="N890" s="990"/>
      <c r="O890" s="878"/>
      <c r="P890" s="878"/>
      <c r="Q890" s="878"/>
      <c r="R890" s="878"/>
      <c r="S890" s="878"/>
      <c r="T890" s="878"/>
      <c r="U890" s="878"/>
      <c r="V890" s="878"/>
      <c r="W890" s="878"/>
      <c r="X890" s="1015"/>
      <c r="Y890" s="878"/>
      <c r="Z890" s="975"/>
    </row>
    <row r="891" spans="1:26">
      <c r="A891" s="878"/>
      <c r="B891" s="878"/>
      <c r="C891" s="878"/>
      <c r="F891" s="878"/>
      <c r="H891" s="878"/>
      <c r="I891" s="878"/>
      <c r="J891" s="878"/>
      <c r="K891" s="990"/>
      <c r="L891" s="990"/>
      <c r="M891" s="990"/>
      <c r="N891" s="990"/>
      <c r="O891" s="878"/>
      <c r="P891" s="878"/>
      <c r="Q891" s="878"/>
      <c r="R891" s="878"/>
      <c r="S891" s="878"/>
      <c r="T891" s="878"/>
      <c r="U891" s="878"/>
      <c r="V891" s="878"/>
      <c r="W891" s="878"/>
      <c r="X891" s="1015"/>
      <c r="Y891" s="878"/>
      <c r="Z891" s="975"/>
    </row>
    <row r="892" spans="1:26">
      <c r="A892" s="878"/>
      <c r="B892" s="878"/>
      <c r="C892" s="878"/>
      <c r="F892" s="878"/>
      <c r="H892" s="878"/>
      <c r="I892" s="878"/>
      <c r="J892" s="878"/>
      <c r="K892" s="990"/>
      <c r="L892" s="990"/>
      <c r="M892" s="990"/>
      <c r="N892" s="990"/>
      <c r="O892" s="878"/>
      <c r="P892" s="878"/>
      <c r="Q892" s="878"/>
      <c r="R892" s="878"/>
      <c r="S892" s="878"/>
      <c r="T892" s="878"/>
      <c r="U892" s="878"/>
      <c r="V892" s="878"/>
      <c r="W892" s="878"/>
      <c r="X892" s="1015"/>
      <c r="Y892" s="878"/>
      <c r="Z892" s="975"/>
    </row>
    <row r="893" spans="1:26">
      <c r="A893" s="878"/>
      <c r="B893" s="878"/>
      <c r="C893" s="878"/>
      <c r="F893" s="878"/>
      <c r="H893" s="878"/>
      <c r="I893" s="878"/>
      <c r="J893" s="878"/>
      <c r="K893" s="990"/>
      <c r="L893" s="990"/>
      <c r="M893" s="990"/>
      <c r="N893" s="990"/>
      <c r="O893" s="878"/>
      <c r="P893" s="878"/>
      <c r="Q893" s="878"/>
      <c r="R893" s="878"/>
      <c r="S893" s="878"/>
      <c r="T893" s="878"/>
      <c r="U893" s="878"/>
      <c r="V893" s="878"/>
      <c r="W893" s="878"/>
      <c r="X893" s="1015"/>
      <c r="Y893" s="878"/>
      <c r="Z893" s="975"/>
    </row>
    <row r="894" spans="1:26">
      <c r="A894" s="878"/>
      <c r="B894" s="878"/>
      <c r="C894" s="878"/>
      <c r="F894" s="878"/>
      <c r="H894" s="878"/>
      <c r="I894" s="878"/>
      <c r="J894" s="878"/>
      <c r="K894" s="990"/>
      <c r="L894" s="990"/>
      <c r="M894" s="990"/>
      <c r="N894" s="990"/>
      <c r="O894" s="878"/>
      <c r="P894" s="878"/>
      <c r="Q894" s="878"/>
      <c r="R894" s="878"/>
      <c r="S894" s="878"/>
      <c r="T894" s="878"/>
      <c r="U894" s="878"/>
      <c r="V894" s="878"/>
      <c r="W894" s="878"/>
      <c r="X894" s="1015"/>
      <c r="Y894" s="878"/>
      <c r="Z894" s="975"/>
    </row>
    <row r="895" spans="1:26">
      <c r="A895" s="878"/>
      <c r="B895" s="878"/>
      <c r="C895" s="878"/>
      <c r="F895" s="878"/>
      <c r="H895" s="878"/>
      <c r="I895" s="878"/>
      <c r="J895" s="878"/>
      <c r="K895" s="990"/>
      <c r="L895" s="990"/>
      <c r="M895" s="990"/>
      <c r="N895" s="990"/>
      <c r="O895" s="878"/>
      <c r="P895" s="878"/>
      <c r="Q895" s="878"/>
      <c r="R895" s="878"/>
      <c r="S895" s="878"/>
      <c r="T895" s="878"/>
      <c r="U895" s="878"/>
      <c r="V895" s="878"/>
      <c r="W895" s="878"/>
      <c r="X895" s="1015"/>
      <c r="Y895" s="878"/>
      <c r="Z895" s="975"/>
    </row>
    <row r="896" spans="1:26">
      <c r="A896" s="878"/>
      <c r="B896" s="878"/>
      <c r="C896" s="878"/>
      <c r="F896" s="878"/>
      <c r="H896" s="878"/>
      <c r="I896" s="878"/>
      <c r="J896" s="878"/>
      <c r="K896" s="990"/>
      <c r="L896" s="990"/>
      <c r="M896" s="990"/>
      <c r="N896" s="990"/>
      <c r="O896" s="878"/>
      <c r="P896" s="878"/>
      <c r="Q896" s="878"/>
      <c r="R896" s="878"/>
      <c r="S896" s="878"/>
      <c r="T896" s="878"/>
      <c r="U896" s="878"/>
      <c r="V896" s="878"/>
      <c r="W896" s="878"/>
      <c r="X896" s="1015"/>
      <c r="Y896" s="878"/>
      <c r="Z896" s="975"/>
    </row>
    <row r="897" spans="1:26">
      <c r="A897" s="878"/>
      <c r="B897" s="878"/>
      <c r="C897" s="878"/>
      <c r="F897" s="878"/>
      <c r="H897" s="878"/>
      <c r="I897" s="878"/>
      <c r="J897" s="878"/>
      <c r="K897" s="990"/>
      <c r="L897" s="990"/>
      <c r="M897" s="990"/>
      <c r="N897" s="990"/>
      <c r="O897" s="878"/>
      <c r="P897" s="878"/>
      <c r="Q897" s="878"/>
      <c r="R897" s="878"/>
      <c r="S897" s="878"/>
      <c r="T897" s="878"/>
      <c r="U897" s="878"/>
      <c r="V897" s="878"/>
      <c r="W897" s="878"/>
      <c r="X897" s="1015"/>
      <c r="Y897" s="878"/>
      <c r="Z897" s="975"/>
    </row>
    <row r="898" spans="1:26">
      <c r="A898" s="878"/>
      <c r="B898" s="878"/>
      <c r="C898" s="878"/>
      <c r="F898" s="878"/>
      <c r="H898" s="878"/>
      <c r="I898" s="878"/>
      <c r="J898" s="878"/>
      <c r="K898" s="990"/>
      <c r="L898" s="990"/>
      <c r="M898" s="990"/>
      <c r="N898" s="990"/>
      <c r="O898" s="878"/>
      <c r="P898" s="878"/>
      <c r="Q898" s="878"/>
      <c r="R898" s="878"/>
      <c r="S898" s="878"/>
      <c r="T898" s="878"/>
      <c r="U898" s="878"/>
      <c r="V898" s="878"/>
      <c r="W898" s="878"/>
      <c r="X898" s="1015"/>
      <c r="Y898" s="878"/>
      <c r="Z898" s="975"/>
    </row>
    <row r="899" spans="1:26">
      <c r="A899" s="878"/>
      <c r="B899" s="878"/>
      <c r="C899" s="878"/>
      <c r="F899" s="878"/>
      <c r="H899" s="878"/>
      <c r="I899" s="878"/>
      <c r="J899" s="878"/>
      <c r="K899" s="990"/>
      <c r="L899" s="990"/>
      <c r="M899" s="990"/>
      <c r="N899" s="990"/>
      <c r="O899" s="878"/>
      <c r="P899" s="878"/>
      <c r="Q899" s="878"/>
      <c r="R899" s="878"/>
      <c r="S899" s="878"/>
      <c r="T899" s="878"/>
      <c r="U899" s="878"/>
      <c r="V899" s="878"/>
      <c r="W899" s="878"/>
      <c r="X899" s="1015"/>
      <c r="Y899" s="878"/>
      <c r="Z899" s="975"/>
    </row>
    <row r="900" spans="1:26">
      <c r="A900" s="878"/>
      <c r="B900" s="878"/>
      <c r="C900" s="878"/>
      <c r="F900" s="878"/>
      <c r="H900" s="878"/>
      <c r="I900" s="878"/>
      <c r="J900" s="878"/>
      <c r="K900" s="990"/>
      <c r="L900" s="990"/>
      <c r="M900" s="990"/>
      <c r="N900" s="990"/>
      <c r="O900" s="878"/>
      <c r="P900" s="878"/>
      <c r="Q900" s="878"/>
      <c r="R900" s="878"/>
      <c r="S900" s="878"/>
      <c r="T900" s="878"/>
      <c r="U900" s="878"/>
      <c r="V900" s="878"/>
      <c r="W900" s="878"/>
      <c r="X900" s="1015"/>
      <c r="Y900" s="878"/>
      <c r="Z900" s="975"/>
    </row>
    <row r="901" spans="1:26">
      <c r="A901" s="878"/>
      <c r="B901" s="878"/>
      <c r="C901" s="878"/>
      <c r="F901" s="878"/>
      <c r="H901" s="878"/>
      <c r="I901" s="878"/>
      <c r="J901" s="878"/>
      <c r="K901" s="990"/>
      <c r="L901" s="990"/>
      <c r="M901" s="990"/>
      <c r="N901" s="990"/>
      <c r="O901" s="878"/>
      <c r="P901" s="878"/>
      <c r="Q901" s="878"/>
      <c r="R901" s="878"/>
      <c r="S901" s="878"/>
      <c r="T901" s="878"/>
      <c r="U901" s="878"/>
      <c r="V901" s="878"/>
      <c r="W901" s="878"/>
      <c r="X901" s="1015"/>
      <c r="Y901" s="878"/>
      <c r="Z901" s="975"/>
    </row>
    <row r="902" spans="1:26">
      <c r="A902" s="878"/>
      <c r="B902" s="878"/>
      <c r="C902" s="878"/>
      <c r="F902" s="878"/>
      <c r="H902" s="878"/>
      <c r="I902" s="878"/>
      <c r="J902" s="878"/>
      <c r="K902" s="990"/>
      <c r="L902" s="990"/>
      <c r="M902" s="990"/>
      <c r="N902" s="990"/>
      <c r="O902" s="878"/>
      <c r="P902" s="878"/>
      <c r="Q902" s="878"/>
      <c r="R902" s="878"/>
      <c r="S902" s="878"/>
      <c r="T902" s="878"/>
      <c r="U902" s="878"/>
      <c r="V902" s="878"/>
      <c r="W902" s="878"/>
      <c r="X902" s="1015"/>
      <c r="Y902" s="878"/>
      <c r="Z902" s="975"/>
    </row>
    <row r="903" spans="1:26">
      <c r="A903" s="878"/>
      <c r="B903" s="878"/>
      <c r="C903" s="878"/>
      <c r="F903" s="878"/>
      <c r="H903" s="878"/>
      <c r="I903" s="878"/>
      <c r="J903" s="878"/>
      <c r="K903" s="990"/>
      <c r="L903" s="990"/>
      <c r="M903" s="990"/>
      <c r="N903" s="990"/>
      <c r="O903" s="878"/>
      <c r="P903" s="878"/>
      <c r="Q903" s="878"/>
      <c r="R903" s="878"/>
      <c r="S903" s="878"/>
      <c r="T903" s="878"/>
      <c r="U903" s="878"/>
      <c r="V903" s="878"/>
      <c r="W903" s="878"/>
      <c r="X903" s="1015"/>
      <c r="Y903" s="878"/>
      <c r="Z903" s="975"/>
    </row>
    <row r="904" spans="1:26">
      <c r="A904" s="878"/>
      <c r="B904" s="878"/>
      <c r="C904" s="878"/>
      <c r="F904" s="878"/>
      <c r="H904" s="878"/>
      <c r="I904" s="878"/>
      <c r="J904" s="878"/>
      <c r="K904" s="990"/>
      <c r="L904" s="990"/>
      <c r="M904" s="990"/>
      <c r="N904" s="990"/>
      <c r="O904" s="878"/>
      <c r="P904" s="878"/>
      <c r="Q904" s="878"/>
      <c r="R904" s="878"/>
      <c r="S904" s="878"/>
      <c r="T904" s="878"/>
      <c r="U904" s="878"/>
      <c r="V904" s="878"/>
      <c r="W904" s="878"/>
      <c r="X904" s="1015"/>
      <c r="Y904" s="878"/>
      <c r="Z904" s="975"/>
    </row>
    <row r="905" spans="1:26">
      <c r="A905" s="878"/>
      <c r="B905" s="878"/>
      <c r="C905" s="878"/>
      <c r="F905" s="878"/>
      <c r="H905" s="878"/>
      <c r="I905" s="878"/>
      <c r="J905" s="878"/>
      <c r="K905" s="990"/>
      <c r="L905" s="990"/>
      <c r="M905" s="990"/>
      <c r="N905" s="990"/>
      <c r="O905" s="878"/>
      <c r="P905" s="878"/>
      <c r="Q905" s="878"/>
      <c r="R905" s="878"/>
      <c r="S905" s="878"/>
      <c r="T905" s="878"/>
      <c r="U905" s="878"/>
      <c r="V905" s="878"/>
      <c r="W905" s="878"/>
      <c r="X905" s="1015"/>
      <c r="Y905" s="878"/>
      <c r="Z905" s="975"/>
    </row>
    <row r="906" spans="1:26">
      <c r="A906" s="878"/>
      <c r="B906" s="878"/>
      <c r="C906" s="878"/>
      <c r="F906" s="878"/>
      <c r="H906" s="878"/>
      <c r="I906" s="878"/>
      <c r="J906" s="878"/>
      <c r="K906" s="990"/>
      <c r="L906" s="990"/>
      <c r="M906" s="990"/>
      <c r="N906" s="990"/>
      <c r="O906" s="878"/>
      <c r="P906" s="878"/>
      <c r="Q906" s="878"/>
      <c r="R906" s="878"/>
      <c r="S906" s="878"/>
      <c r="T906" s="878"/>
      <c r="U906" s="878"/>
      <c r="V906" s="878"/>
      <c r="W906" s="878"/>
      <c r="X906" s="1015"/>
      <c r="Y906" s="878"/>
      <c r="Z906" s="975"/>
    </row>
    <row r="907" spans="1:26">
      <c r="A907" s="878"/>
      <c r="B907" s="878"/>
      <c r="C907" s="878"/>
      <c r="F907" s="878"/>
      <c r="H907" s="878"/>
      <c r="I907" s="878"/>
      <c r="J907" s="878"/>
      <c r="K907" s="990"/>
      <c r="L907" s="990"/>
      <c r="M907" s="990"/>
      <c r="N907" s="990"/>
      <c r="O907" s="878"/>
      <c r="P907" s="878"/>
      <c r="Q907" s="878"/>
      <c r="R907" s="878"/>
      <c r="S907" s="878"/>
      <c r="T907" s="878"/>
      <c r="U907" s="878"/>
      <c r="V907" s="878"/>
      <c r="W907" s="878"/>
      <c r="X907" s="1015"/>
      <c r="Y907" s="878"/>
      <c r="Z907" s="975"/>
    </row>
    <row r="908" spans="1:26">
      <c r="A908" s="878"/>
      <c r="B908" s="878"/>
      <c r="C908" s="878"/>
      <c r="F908" s="878"/>
      <c r="H908" s="878"/>
      <c r="I908" s="878"/>
      <c r="J908" s="878"/>
      <c r="K908" s="990"/>
      <c r="L908" s="990"/>
      <c r="M908" s="990"/>
      <c r="N908" s="990"/>
      <c r="O908" s="878"/>
      <c r="P908" s="878"/>
      <c r="Q908" s="878"/>
      <c r="R908" s="878"/>
      <c r="S908" s="878"/>
      <c r="T908" s="878"/>
      <c r="U908" s="878"/>
      <c r="V908" s="878"/>
      <c r="W908" s="878"/>
      <c r="X908" s="1015"/>
      <c r="Y908" s="878"/>
      <c r="Z908" s="975"/>
    </row>
    <row r="909" spans="1:26">
      <c r="A909" s="878"/>
      <c r="B909" s="878"/>
      <c r="C909" s="878"/>
      <c r="F909" s="878"/>
      <c r="H909" s="878"/>
      <c r="I909" s="878"/>
      <c r="J909" s="878"/>
      <c r="K909" s="990"/>
      <c r="L909" s="990"/>
      <c r="M909" s="990"/>
      <c r="N909" s="990"/>
      <c r="O909" s="878"/>
      <c r="P909" s="878"/>
      <c r="Q909" s="878"/>
      <c r="R909" s="878"/>
      <c r="S909" s="878"/>
      <c r="T909" s="878"/>
      <c r="U909" s="878"/>
      <c r="V909" s="878"/>
      <c r="W909" s="878"/>
      <c r="X909" s="1015"/>
      <c r="Y909" s="878"/>
      <c r="Z909" s="975"/>
    </row>
    <row r="910" spans="1:26">
      <c r="A910" s="878"/>
      <c r="B910" s="878"/>
      <c r="C910" s="878"/>
      <c r="F910" s="878"/>
      <c r="H910" s="878"/>
      <c r="I910" s="878"/>
      <c r="J910" s="878"/>
      <c r="K910" s="990"/>
      <c r="L910" s="990"/>
      <c r="M910" s="990"/>
      <c r="N910" s="990"/>
      <c r="O910" s="878"/>
      <c r="P910" s="878"/>
      <c r="Q910" s="878"/>
      <c r="R910" s="878"/>
      <c r="S910" s="878"/>
      <c r="T910" s="878"/>
      <c r="U910" s="878"/>
      <c r="V910" s="878"/>
      <c r="W910" s="878"/>
      <c r="X910" s="1015"/>
      <c r="Y910" s="878"/>
      <c r="Z910" s="975"/>
    </row>
    <row r="911" spans="1:26">
      <c r="A911" s="878"/>
      <c r="B911" s="878"/>
      <c r="C911" s="878"/>
      <c r="F911" s="878"/>
      <c r="H911" s="878"/>
      <c r="I911" s="878"/>
      <c r="J911" s="878"/>
      <c r="K911" s="990"/>
      <c r="L911" s="990"/>
      <c r="M911" s="990"/>
      <c r="N911" s="990"/>
      <c r="O911" s="878"/>
      <c r="P911" s="878"/>
      <c r="Q911" s="878"/>
      <c r="R911" s="878"/>
      <c r="S911" s="878"/>
      <c r="T911" s="878"/>
      <c r="U911" s="878"/>
      <c r="V911" s="878"/>
      <c r="W911" s="878"/>
      <c r="X911" s="1015"/>
      <c r="Y911" s="878"/>
      <c r="Z911" s="975"/>
    </row>
    <row r="912" spans="1:26">
      <c r="A912" s="878"/>
      <c r="B912" s="878"/>
      <c r="C912" s="878"/>
      <c r="F912" s="878"/>
      <c r="H912" s="878"/>
      <c r="I912" s="878"/>
      <c r="J912" s="878"/>
      <c r="K912" s="990"/>
      <c r="L912" s="990"/>
      <c r="M912" s="990"/>
      <c r="N912" s="990"/>
      <c r="O912" s="878"/>
      <c r="P912" s="878"/>
      <c r="Q912" s="878"/>
      <c r="R912" s="878"/>
      <c r="S912" s="878"/>
      <c r="T912" s="878"/>
      <c r="U912" s="878"/>
      <c r="V912" s="878"/>
      <c r="W912" s="878"/>
      <c r="X912" s="1015"/>
      <c r="Y912" s="878"/>
      <c r="Z912" s="975"/>
    </row>
    <row r="913" spans="1:26">
      <c r="A913" s="878"/>
      <c r="B913" s="878"/>
      <c r="C913" s="878"/>
      <c r="F913" s="878"/>
      <c r="H913" s="878"/>
      <c r="I913" s="878"/>
      <c r="J913" s="878"/>
      <c r="K913" s="990"/>
      <c r="L913" s="990"/>
      <c r="M913" s="990"/>
      <c r="N913" s="990"/>
      <c r="O913" s="878"/>
      <c r="P913" s="878"/>
      <c r="Q913" s="878"/>
      <c r="R913" s="878"/>
      <c r="S913" s="878"/>
      <c r="T913" s="878"/>
      <c r="U913" s="878"/>
      <c r="V913" s="878"/>
      <c r="W913" s="878"/>
      <c r="X913" s="1015"/>
      <c r="Y913" s="878"/>
      <c r="Z913" s="975"/>
    </row>
    <row r="914" spans="1:26">
      <c r="A914" s="878"/>
      <c r="B914" s="878"/>
      <c r="C914" s="878"/>
      <c r="F914" s="878"/>
      <c r="H914" s="878"/>
      <c r="I914" s="878"/>
      <c r="J914" s="878"/>
      <c r="K914" s="990"/>
      <c r="L914" s="990"/>
      <c r="M914" s="990"/>
      <c r="N914" s="990"/>
      <c r="O914" s="878"/>
      <c r="P914" s="878"/>
      <c r="Q914" s="878"/>
      <c r="R914" s="878"/>
      <c r="S914" s="878"/>
      <c r="T914" s="878"/>
      <c r="U914" s="878"/>
      <c r="V914" s="878"/>
      <c r="W914" s="878"/>
      <c r="X914" s="1015"/>
      <c r="Y914" s="878"/>
      <c r="Z914" s="975"/>
    </row>
    <row r="915" spans="1:26">
      <c r="A915" s="878"/>
      <c r="B915" s="878"/>
      <c r="C915" s="878"/>
      <c r="F915" s="878"/>
      <c r="H915" s="878"/>
      <c r="I915" s="878"/>
      <c r="J915" s="878"/>
      <c r="K915" s="990"/>
      <c r="L915" s="990"/>
      <c r="M915" s="990"/>
      <c r="N915" s="990"/>
      <c r="O915" s="878"/>
      <c r="P915" s="878"/>
      <c r="Q915" s="878"/>
      <c r="R915" s="878"/>
      <c r="S915" s="878"/>
      <c r="T915" s="878"/>
      <c r="U915" s="878"/>
      <c r="V915" s="878"/>
      <c r="W915" s="878"/>
      <c r="X915" s="1015"/>
      <c r="Y915" s="878"/>
      <c r="Z915" s="975"/>
    </row>
    <row r="916" spans="1:26">
      <c r="A916" s="878"/>
      <c r="B916" s="878"/>
      <c r="C916" s="878"/>
      <c r="F916" s="878"/>
      <c r="H916" s="878"/>
      <c r="I916" s="878"/>
      <c r="J916" s="878"/>
      <c r="K916" s="990"/>
      <c r="L916" s="990"/>
      <c r="M916" s="990"/>
      <c r="N916" s="990"/>
      <c r="O916" s="878"/>
      <c r="P916" s="878"/>
      <c r="Q916" s="878"/>
      <c r="R916" s="878"/>
      <c r="S916" s="878"/>
      <c r="T916" s="878"/>
      <c r="U916" s="878"/>
      <c r="V916" s="878"/>
      <c r="W916" s="878"/>
      <c r="X916" s="1015"/>
      <c r="Y916" s="878"/>
      <c r="Z916" s="975"/>
    </row>
    <row r="917" spans="1:26">
      <c r="A917" s="878"/>
      <c r="B917" s="878"/>
      <c r="C917" s="878"/>
      <c r="F917" s="878"/>
      <c r="H917" s="878"/>
      <c r="I917" s="878"/>
      <c r="J917" s="878"/>
      <c r="K917" s="990"/>
      <c r="L917" s="990"/>
      <c r="M917" s="990"/>
      <c r="N917" s="990"/>
      <c r="O917" s="878"/>
      <c r="P917" s="878"/>
      <c r="Q917" s="878"/>
      <c r="R917" s="878"/>
      <c r="S917" s="878"/>
      <c r="T917" s="878"/>
      <c r="U917" s="878"/>
      <c r="V917" s="878"/>
      <c r="W917" s="878"/>
      <c r="X917" s="1015"/>
      <c r="Y917" s="878"/>
      <c r="Z917" s="975"/>
    </row>
    <row r="918" spans="1:26">
      <c r="A918" s="878"/>
      <c r="B918" s="878"/>
      <c r="C918" s="878"/>
      <c r="F918" s="878"/>
      <c r="H918" s="878"/>
      <c r="I918" s="878"/>
      <c r="J918" s="878"/>
      <c r="K918" s="990"/>
      <c r="L918" s="990"/>
      <c r="M918" s="990"/>
      <c r="N918" s="990"/>
      <c r="O918" s="878"/>
      <c r="P918" s="878"/>
      <c r="Q918" s="878"/>
      <c r="R918" s="878"/>
      <c r="S918" s="878"/>
      <c r="T918" s="878"/>
      <c r="U918" s="878"/>
      <c r="V918" s="878"/>
      <c r="W918" s="878"/>
      <c r="X918" s="1015"/>
      <c r="Y918" s="878"/>
      <c r="Z918" s="975"/>
    </row>
    <row r="919" spans="1:26">
      <c r="A919" s="878"/>
      <c r="B919" s="878"/>
      <c r="C919" s="878"/>
      <c r="F919" s="878"/>
      <c r="H919" s="878"/>
      <c r="I919" s="878"/>
      <c r="J919" s="878"/>
      <c r="K919" s="990"/>
      <c r="L919" s="990"/>
      <c r="M919" s="990"/>
      <c r="N919" s="990"/>
      <c r="O919" s="878"/>
      <c r="P919" s="878"/>
      <c r="Q919" s="878"/>
      <c r="R919" s="878"/>
      <c r="S919" s="878"/>
      <c r="T919" s="878"/>
      <c r="U919" s="878"/>
      <c r="V919" s="878"/>
      <c r="W919" s="878"/>
      <c r="X919" s="1015"/>
      <c r="Y919" s="878"/>
      <c r="Z919" s="975"/>
    </row>
    <row r="920" spans="1:26">
      <c r="A920" s="878"/>
      <c r="B920" s="878"/>
      <c r="C920" s="878"/>
      <c r="F920" s="878"/>
      <c r="H920" s="878"/>
      <c r="I920" s="878"/>
      <c r="J920" s="878"/>
      <c r="K920" s="990"/>
      <c r="L920" s="990"/>
      <c r="M920" s="990"/>
      <c r="N920" s="990"/>
      <c r="O920" s="878"/>
      <c r="P920" s="878"/>
      <c r="Q920" s="878"/>
      <c r="R920" s="878"/>
      <c r="S920" s="878"/>
      <c r="T920" s="878"/>
      <c r="U920" s="878"/>
      <c r="V920" s="878"/>
      <c r="W920" s="878"/>
      <c r="X920" s="1015"/>
      <c r="Y920" s="878"/>
      <c r="Z920" s="975"/>
    </row>
    <row r="921" spans="1:26">
      <c r="A921" s="878"/>
      <c r="B921" s="878"/>
      <c r="C921" s="878"/>
      <c r="F921" s="878"/>
      <c r="H921" s="878"/>
      <c r="I921" s="878"/>
      <c r="J921" s="878"/>
      <c r="K921" s="990"/>
      <c r="L921" s="990"/>
      <c r="M921" s="990"/>
      <c r="N921" s="990"/>
      <c r="O921" s="878"/>
      <c r="P921" s="878"/>
      <c r="Q921" s="878"/>
      <c r="R921" s="878"/>
      <c r="S921" s="878"/>
      <c r="T921" s="878"/>
      <c r="U921" s="878"/>
      <c r="V921" s="878"/>
      <c r="W921" s="878"/>
      <c r="X921" s="1015"/>
      <c r="Y921" s="878"/>
      <c r="Z921" s="975"/>
    </row>
    <row r="922" spans="1:26">
      <c r="A922" s="878"/>
      <c r="B922" s="878"/>
      <c r="C922" s="878"/>
      <c r="F922" s="878"/>
      <c r="H922" s="878"/>
      <c r="I922" s="878"/>
      <c r="J922" s="878"/>
      <c r="K922" s="990"/>
      <c r="L922" s="990"/>
      <c r="M922" s="990"/>
      <c r="N922" s="990"/>
      <c r="O922" s="878"/>
      <c r="P922" s="878"/>
      <c r="Q922" s="878"/>
      <c r="R922" s="878"/>
      <c r="S922" s="878"/>
      <c r="T922" s="878"/>
      <c r="U922" s="878"/>
      <c r="V922" s="878"/>
      <c r="W922" s="878"/>
      <c r="X922" s="1015"/>
      <c r="Y922" s="878"/>
      <c r="Z922" s="975"/>
    </row>
    <row r="923" spans="1:26">
      <c r="A923" s="878"/>
      <c r="B923" s="878"/>
      <c r="C923" s="878"/>
      <c r="F923" s="878"/>
      <c r="H923" s="878"/>
      <c r="I923" s="878"/>
      <c r="J923" s="878"/>
      <c r="K923" s="990"/>
      <c r="L923" s="990"/>
      <c r="M923" s="990"/>
      <c r="N923" s="990"/>
      <c r="O923" s="878"/>
      <c r="P923" s="878"/>
      <c r="Q923" s="878"/>
      <c r="R923" s="878"/>
      <c r="S923" s="878"/>
      <c r="T923" s="878"/>
      <c r="U923" s="878"/>
      <c r="V923" s="878"/>
      <c r="W923" s="878"/>
      <c r="X923" s="1015"/>
      <c r="Y923" s="878"/>
      <c r="Z923" s="975"/>
    </row>
    <row r="924" spans="1:26">
      <c r="A924" s="878"/>
      <c r="B924" s="878"/>
      <c r="C924" s="878"/>
      <c r="F924" s="878"/>
      <c r="H924" s="878"/>
      <c r="I924" s="878"/>
      <c r="J924" s="878"/>
      <c r="K924" s="990"/>
      <c r="L924" s="990"/>
      <c r="M924" s="990"/>
      <c r="N924" s="990"/>
      <c r="O924" s="878"/>
      <c r="P924" s="878"/>
      <c r="Q924" s="878"/>
      <c r="R924" s="878"/>
      <c r="S924" s="878"/>
      <c r="T924" s="878"/>
      <c r="U924" s="878"/>
      <c r="V924" s="878"/>
      <c r="W924" s="878"/>
      <c r="X924" s="1015"/>
      <c r="Y924" s="878"/>
      <c r="Z924" s="975"/>
    </row>
    <row r="925" spans="1:26">
      <c r="A925" s="878"/>
      <c r="B925" s="878"/>
      <c r="C925" s="878"/>
      <c r="F925" s="878"/>
      <c r="H925" s="878"/>
      <c r="I925" s="878"/>
      <c r="J925" s="878"/>
      <c r="K925" s="990"/>
      <c r="L925" s="990"/>
      <c r="M925" s="990"/>
      <c r="N925" s="990"/>
      <c r="O925" s="878"/>
      <c r="P925" s="878"/>
      <c r="Q925" s="878"/>
      <c r="R925" s="878"/>
      <c r="S925" s="878"/>
      <c r="T925" s="878"/>
      <c r="U925" s="878"/>
      <c r="V925" s="878"/>
      <c r="W925" s="878"/>
      <c r="X925" s="1015"/>
      <c r="Y925" s="878"/>
      <c r="Z925" s="975"/>
    </row>
    <row r="926" spans="1:26">
      <c r="A926" s="878"/>
      <c r="B926" s="878"/>
      <c r="C926" s="878"/>
      <c r="F926" s="878"/>
      <c r="H926" s="878"/>
      <c r="I926" s="878"/>
      <c r="J926" s="878"/>
      <c r="K926" s="990"/>
      <c r="L926" s="990"/>
      <c r="M926" s="990"/>
      <c r="N926" s="990"/>
      <c r="O926" s="878"/>
      <c r="P926" s="878"/>
      <c r="Q926" s="878"/>
      <c r="R926" s="878"/>
      <c r="S926" s="878"/>
      <c r="T926" s="878"/>
      <c r="U926" s="878"/>
      <c r="V926" s="878"/>
      <c r="W926" s="878"/>
      <c r="X926" s="1015"/>
      <c r="Y926" s="878"/>
      <c r="Z926" s="975"/>
    </row>
    <row r="927" spans="1:26">
      <c r="A927" s="878"/>
      <c r="B927" s="878"/>
      <c r="C927" s="878"/>
      <c r="F927" s="878"/>
      <c r="H927" s="878"/>
      <c r="I927" s="878"/>
      <c r="J927" s="878"/>
      <c r="K927" s="990"/>
      <c r="L927" s="990"/>
      <c r="M927" s="990"/>
      <c r="N927" s="990"/>
      <c r="O927" s="878"/>
      <c r="P927" s="878"/>
      <c r="Q927" s="878"/>
      <c r="R927" s="878"/>
      <c r="S927" s="878"/>
      <c r="T927" s="878"/>
      <c r="U927" s="878"/>
      <c r="V927" s="878"/>
      <c r="W927" s="878"/>
      <c r="X927" s="1015"/>
      <c r="Y927" s="878"/>
      <c r="Z927" s="975"/>
    </row>
    <row r="928" spans="1:26">
      <c r="A928" s="878"/>
      <c r="B928" s="878"/>
      <c r="C928" s="878"/>
      <c r="F928" s="878"/>
      <c r="H928" s="878"/>
      <c r="I928" s="878"/>
      <c r="J928" s="878"/>
      <c r="K928" s="990"/>
      <c r="L928" s="990"/>
      <c r="M928" s="990"/>
      <c r="N928" s="990"/>
      <c r="O928" s="878"/>
      <c r="P928" s="878"/>
      <c r="Q928" s="878"/>
      <c r="R928" s="878"/>
      <c r="S928" s="878"/>
      <c r="T928" s="878"/>
      <c r="U928" s="878"/>
      <c r="V928" s="878"/>
      <c r="W928" s="878"/>
      <c r="X928" s="1015"/>
      <c r="Y928" s="878"/>
      <c r="Z928" s="975"/>
    </row>
    <row r="929" spans="1:26">
      <c r="A929" s="878"/>
      <c r="B929" s="878"/>
      <c r="C929" s="878"/>
      <c r="F929" s="878"/>
      <c r="H929" s="878"/>
      <c r="I929" s="878"/>
      <c r="J929" s="878"/>
      <c r="K929" s="990"/>
      <c r="L929" s="990"/>
      <c r="M929" s="990"/>
      <c r="N929" s="990"/>
      <c r="O929" s="878"/>
      <c r="P929" s="878"/>
      <c r="Q929" s="878"/>
      <c r="R929" s="878"/>
      <c r="S929" s="878"/>
      <c r="T929" s="878"/>
      <c r="U929" s="878"/>
      <c r="V929" s="878"/>
      <c r="W929" s="878"/>
      <c r="X929" s="1015"/>
      <c r="Y929" s="878"/>
      <c r="Z929" s="975"/>
    </row>
    <row r="930" spans="1:26">
      <c r="A930" s="878"/>
      <c r="B930" s="878"/>
      <c r="C930" s="878"/>
      <c r="F930" s="878"/>
      <c r="H930" s="878"/>
      <c r="I930" s="878"/>
      <c r="J930" s="878"/>
      <c r="K930" s="990"/>
      <c r="L930" s="990"/>
      <c r="M930" s="990"/>
      <c r="N930" s="990"/>
      <c r="O930" s="878"/>
      <c r="P930" s="878"/>
      <c r="Q930" s="878"/>
      <c r="R930" s="878"/>
      <c r="S930" s="878"/>
      <c r="T930" s="878"/>
      <c r="U930" s="878"/>
      <c r="V930" s="878"/>
      <c r="W930" s="878"/>
      <c r="X930" s="1015"/>
      <c r="Y930" s="878"/>
      <c r="Z930" s="975"/>
    </row>
    <row r="931" spans="1:26">
      <c r="A931" s="878"/>
      <c r="B931" s="878"/>
      <c r="C931" s="878"/>
      <c r="F931" s="878"/>
      <c r="H931" s="878"/>
      <c r="I931" s="878"/>
      <c r="J931" s="878"/>
      <c r="K931" s="990"/>
      <c r="L931" s="990"/>
      <c r="M931" s="990"/>
      <c r="N931" s="990"/>
      <c r="O931" s="878"/>
      <c r="P931" s="878"/>
      <c r="Q931" s="878"/>
      <c r="R931" s="878"/>
      <c r="S931" s="878"/>
      <c r="T931" s="878"/>
      <c r="U931" s="878"/>
      <c r="V931" s="878"/>
      <c r="W931" s="878"/>
      <c r="X931" s="1015"/>
      <c r="Y931" s="878"/>
      <c r="Z931" s="975"/>
    </row>
    <row r="932" spans="1:26">
      <c r="A932" s="878"/>
      <c r="B932" s="878"/>
      <c r="C932" s="878"/>
      <c r="F932" s="878"/>
      <c r="H932" s="878"/>
      <c r="I932" s="878"/>
      <c r="J932" s="878"/>
      <c r="K932" s="990"/>
      <c r="L932" s="990"/>
      <c r="M932" s="990"/>
      <c r="N932" s="990"/>
      <c r="O932" s="878"/>
      <c r="P932" s="878"/>
      <c r="Q932" s="878"/>
      <c r="R932" s="878"/>
      <c r="S932" s="878"/>
      <c r="T932" s="878"/>
      <c r="U932" s="878"/>
      <c r="V932" s="878"/>
      <c r="W932" s="878"/>
      <c r="X932" s="1015"/>
      <c r="Y932" s="878"/>
      <c r="Z932" s="975"/>
    </row>
    <row r="933" spans="1:26">
      <c r="A933" s="878"/>
      <c r="B933" s="878"/>
      <c r="C933" s="878"/>
      <c r="F933" s="878"/>
      <c r="H933" s="878"/>
      <c r="I933" s="878"/>
      <c r="J933" s="878"/>
      <c r="K933" s="990"/>
      <c r="L933" s="990"/>
      <c r="M933" s="990"/>
      <c r="N933" s="990"/>
      <c r="O933" s="878"/>
      <c r="P933" s="878"/>
      <c r="Q933" s="878"/>
      <c r="R933" s="878"/>
      <c r="S933" s="878"/>
      <c r="T933" s="878"/>
      <c r="U933" s="878"/>
      <c r="V933" s="878"/>
      <c r="W933" s="878"/>
      <c r="X933" s="1015"/>
      <c r="Y933" s="878"/>
      <c r="Z933" s="975"/>
    </row>
    <row r="934" spans="1:26">
      <c r="A934" s="878"/>
      <c r="B934" s="878"/>
      <c r="C934" s="878"/>
      <c r="F934" s="878"/>
      <c r="H934" s="878"/>
      <c r="I934" s="878"/>
      <c r="J934" s="878"/>
      <c r="K934" s="990"/>
      <c r="L934" s="990"/>
      <c r="M934" s="990"/>
      <c r="N934" s="990"/>
      <c r="O934" s="878"/>
      <c r="P934" s="878"/>
      <c r="Q934" s="878"/>
      <c r="R934" s="878"/>
      <c r="S934" s="878"/>
      <c r="T934" s="878"/>
      <c r="U934" s="878"/>
      <c r="V934" s="878"/>
      <c r="W934" s="878"/>
      <c r="X934" s="1015"/>
      <c r="Y934" s="878"/>
      <c r="Z934" s="975"/>
    </row>
    <row r="935" spans="1:26">
      <c r="A935" s="878"/>
      <c r="B935" s="878"/>
      <c r="C935" s="878"/>
      <c r="F935" s="878"/>
      <c r="H935" s="878"/>
      <c r="I935" s="878"/>
      <c r="J935" s="878"/>
      <c r="K935" s="990"/>
      <c r="L935" s="990"/>
      <c r="M935" s="990"/>
      <c r="N935" s="990"/>
      <c r="O935" s="878"/>
      <c r="P935" s="878"/>
      <c r="Q935" s="878"/>
      <c r="R935" s="878"/>
      <c r="S935" s="878"/>
      <c r="T935" s="878"/>
      <c r="U935" s="878"/>
      <c r="V935" s="878"/>
      <c r="W935" s="878"/>
      <c r="X935" s="1015"/>
      <c r="Y935" s="878"/>
      <c r="Z935" s="975"/>
    </row>
    <row r="936" spans="1:26">
      <c r="A936" s="878"/>
      <c r="B936" s="878"/>
      <c r="C936" s="878"/>
      <c r="F936" s="878"/>
      <c r="H936" s="878"/>
      <c r="I936" s="878"/>
      <c r="J936" s="878"/>
      <c r="K936" s="990"/>
      <c r="L936" s="990"/>
      <c r="M936" s="990"/>
      <c r="N936" s="990"/>
      <c r="O936" s="878"/>
      <c r="P936" s="878"/>
      <c r="Q936" s="878"/>
      <c r="R936" s="878"/>
      <c r="S936" s="878"/>
      <c r="T936" s="878"/>
      <c r="U936" s="878"/>
      <c r="V936" s="878"/>
      <c r="W936" s="878"/>
      <c r="X936" s="1015"/>
      <c r="Y936" s="878"/>
      <c r="Z936" s="975"/>
    </row>
    <row r="937" spans="1:26">
      <c r="A937" s="878"/>
      <c r="B937" s="878"/>
      <c r="C937" s="878"/>
      <c r="F937" s="878"/>
      <c r="H937" s="878"/>
      <c r="I937" s="878"/>
      <c r="J937" s="878"/>
      <c r="K937" s="990"/>
      <c r="L937" s="990"/>
      <c r="M937" s="990"/>
      <c r="N937" s="990"/>
      <c r="O937" s="878"/>
      <c r="P937" s="878"/>
      <c r="Q937" s="878"/>
      <c r="R937" s="878"/>
      <c r="S937" s="878"/>
      <c r="T937" s="878"/>
      <c r="U937" s="878"/>
      <c r="V937" s="878"/>
      <c r="W937" s="878"/>
      <c r="X937" s="1015"/>
      <c r="Y937" s="878"/>
      <c r="Z937" s="975"/>
    </row>
    <row r="938" spans="1:26">
      <c r="A938" s="878"/>
      <c r="B938" s="878"/>
      <c r="C938" s="878"/>
      <c r="F938" s="878"/>
      <c r="H938" s="878"/>
      <c r="I938" s="878"/>
      <c r="J938" s="878"/>
      <c r="K938" s="990"/>
      <c r="L938" s="990"/>
      <c r="M938" s="990"/>
      <c r="N938" s="990"/>
      <c r="O938" s="878"/>
      <c r="P938" s="878"/>
      <c r="Q938" s="878"/>
      <c r="R938" s="878"/>
      <c r="S938" s="878"/>
      <c r="T938" s="878"/>
      <c r="U938" s="878"/>
      <c r="V938" s="878"/>
      <c r="W938" s="878"/>
      <c r="X938" s="1015"/>
      <c r="Y938" s="878"/>
      <c r="Z938" s="975"/>
    </row>
    <row r="939" spans="1:26">
      <c r="A939" s="878"/>
      <c r="B939" s="878"/>
      <c r="C939" s="878"/>
      <c r="F939" s="878"/>
      <c r="H939" s="878"/>
      <c r="I939" s="878"/>
      <c r="J939" s="878"/>
      <c r="K939" s="990"/>
      <c r="L939" s="990"/>
      <c r="M939" s="990"/>
      <c r="N939" s="990"/>
      <c r="O939" s="878"/>
      <c r="P939" s="878"/>
      <c r="Q939" s="878"/>
      <c r="R939" s="878"/>
      <c r="S939" s="878"/>
      <c r="T939" s="878"/>
      <c r="U939" s="878"/>
      <c r="V939" s="878"/>
      <c r="W939" s="878"/>
      <c r="X939" s="1015"/>
      <c r="Y939" s="878"/>
      <c r="Z939" s="975"/>
    </row>
    <row r="940" spans="1:26">
      <c r="A940" s="878"/>
      <c r="B940" s="878"/>
      <c r="C940" s="878"/>
      <c r="F940" s="878"/>
      <c r="H940" s="878"/>
      <c r="I940" s="878"/>
      <c r="J940" s="878"/>
      <c r="K940" s="990"/>
      <c r="L940" s="990"/>
      <c r="M940" s="990"/>
      <c r="N940" s="990"/>
      <c r="O940" s="878"/>
      <c r="P940" s="878"/>
      <c r="Q940" s="878"/>
      <c r="R940" s="878"/>
      <c r="S940" s="878"/>
      <c r="T940" s="878"/>
      <c r="U940" s="878"/>
      <c r="V940" s="878"/>
      <c r="W940" s="878"/>
      <c r="X940" s="1015"/>
      <c r="Y940" s="878"/>
      <c r="Z940" s="975"/>
    </row>
    <row r="941" spans="1:26">
      <c r="A941" s="878"/>
      <c r="B941" s="878"/>
      <c r="C941" s="878"/>
      <c r="F941" s="878"/>
      <c r="H941" s="878"/>
      <c r="I941" s="878"/>
      <c r="J941" s="878"/>
      <c r="K941" s="990"/>
      <c r="L941" s="990"/>
      <c r="M941" s="990"/>
      <c r="N941" s="990"/>
      <c r="O941" s="878"/>
      <c r="P941" s="878"/>
      <c r="Q941" s="878"/>
      <c r="R941" s="878"/>
      <c r="S941" s="878"/>
      <c r="T941" s="878"/>
      <c r="U941" s="878"/>
      <c r="V941" s="878"/>
      <c r="W941" s="878"/>
      <c r="X941" s="1015"/>
      <c r="Y941" s="878"/>
      <c r="Z941" s="975"/>
    </row>
    <row r="942" spans="1:26">
      <c r="A942" s="878"/>
      <c r="B942" s="878"/>
      <c r="C942" s="878"/>
      <c r="F942" s="878"/>
      <c r="H942" s="878"/>
      <c r="I942" s="878"/>
      <c r="J942" s="878"/>
      <c r="K942" s="990"/>
      <c r="L942" s="990"/>
      <c r="M942" s="990"/>
      <c r="N942" s="990"/>
      <c r="O942" s="878"/>
      <c r="P942" s="878"/>
      <c r="Q942" s="878"/>
      <c r="R942" s="878"/>
      <c r="S942" s="878"/>
      <c r="T942" s="878"/>
      <c r="U942" s="878"/>
      <c r="V942" s="878"/>
      <c r="W942" s="878"/>
      <c r="X942" s="1015"/>
      <c r="Y942" s="878"/>
      <c r="Z942" s="975"/>
    </row>
    <row r="943" spans="1:26">
      <c r="A943" s="878"/>
      <c r="B943" s="878"/>
      <c r="C943" s="878"/>
      <c r="F943" s="878"/>
      <c r="H943" s="878"/>
      <c r="I943" s="878"/>
      <c r="J943" s="878"/>
      <c r="K943" s="990"/>
      <c r="L943" s="990"/>
      <c r="M943" s="990"/>
      <c r="N943" s="990"/>
      <c r="O943" s="878"/>
      <c r="P943" s="878"/>
      <c r="Q943" s="878"/>
      <c r="R943" s="878"/>
      <c r="S943" s="878"/>
      <c r="T943" s="878"/>
      <c r="U943" s="878"/>
      <c r="V943" s="878"/>
      <c r="W943" s="878"/>
      <c r="X943" s="1015"/>
      <c r="Y943" s="878"/>
      <c r="Z943" s="975"/>
    </row>
    <row r="944" spans="1:26">
      <c r="A944" s="878"/>
      <c r="B944" s="878"/>
      <c r="C944" s="878"/>
      <c r="F944" s="878"/>
      <c r="H944" s="878"/>
      <c r="I944" s="878"/>
      <c r="J944" s="878"/>
      <c r="K944" s="990"/>
      <c r="L944" s="990"/>
      <c r="M944" s="990"/>
      <c r="N944" s="990"/>
      <c r="O944" s="878"/>
      <c r="P944" s="878"/>
      <c r="Q944" s="878"/>
      <c r="R944" s="878"/>
      <c r="S944" s="878"/>
      <c r="T944" s="878"/>
      <c r="U944" s="878"/>
      <c r="V944" s="878"/>
      <c r="W944" s="878"/>
      <c r="X944" s="1015"/>
      <c r="Y944" s="878"/>
      <c r="Z944" s="975"/>
    </row>
    <row r="945" spans="1:26">
      <c r="A945" s="878"/>
      <c r="B945" s="878"/>
      <c r="C945" s="878"/>
      <c r="F945" s="878"/>
      <c r="H945" s="878"/>
      <c r="I945" s="878"/>
      <c r="J945" s="878"/>
      <c r="K945" s="990"/>
      <c r="L945" s="990"/>
      <c r="M945" s="990"/>
      <c r="N945" s="990"/>
      <c r="O945" s="878"/>
      <c r="P945" s="878"/>
      <c r="Q945" s="878"/>
      <c r="R945" s="878"/>
      <c r="S945" s="878"/>
      <c r="T945" s="878"/>
      <c r="U945" s="878"/>
      <c r="V945" s="878"/>
      <c r="W945" s="878"/>
      <c r="X945" s="1015"/>
      <c r="Y945" s="878"/>
      <c r="Z945" s="975"/>
    </row>
    <row r="946" spans="1:26">
      <c r="A946" s="878"/>
      <c r="B946" s="878"/>
      <c r="C946" s="878"/>
      <c r="F946" s="878"/>
      <c r="H946" s="878"/>
      <c r="I946" s="878"/>
      <c r="J946" s="878"/>
      <c r="K946" s="990"/>
      <c r="L946" s="990"/>
      <c r="M946" s="990"/>
      <c r="N946" s="990"/>
      <c r="O946" s="878"/>
      <c r="P946" s="878"/>
      <c r="Q946" s="878"/>
      <c r="R946" s="878"/>
      <c r="S946" s="878"/>
      <c r="T946" s="878"/>
      <c r="U946" s="878"/>
      <c r="V946" s="878"/>
      <c r="W946" s="878"/>
      <c r="X946" s="1015"/>
      <c r="Y946" s="878"/>
      <c r="Z946" s="975"/>
    </row>
    <row r="947" spans="1:26">
      <c r="A947" s="878"/>
      <c r="B947" s="878"/>
      <c r="C947" s="878"/>
      <c r="F947" s="878"/>
      <c r="H947" s="878"/>
      <c r="I947" s="878"/>
      <c r="J947" s="878"/>
      <c r="K947" s="990"/>
      <c r="L947" s="990"/>
      <c r="M947" s="990"/>
      <c r="N947" s="990"/>
      <c r="O947" s="878"/>
      <c r="P947" s="878"/>
      <c r="Q947" s="878"/>
      <c r="R947" s="878"/>
      <c r="S947" s="878"/>
      <c r="T947" s="878"/>
      <c r="U947" s="878"/>
      <c r="V947" s="878"/>
      <c r="W947" s="878"/>
      <c r="X947" s="1015"/>
      <c r="Y947" s="878"/>
      <c r="Z947" s="975"/>
    </row>
    <row r="948" spans="1:26">
      <c r="A948" s="878"/>
      <c r="B948" s="878"/>
      <c r="C948" s="878"/>
      <c r="F948" s="878"/>
      <c r="H948" s="878"/>
      <c r="I948" s="878"/>
      <c r="J948" s="878"/>
      <c r="K948" s="990"/>
      <c r="L948" s="990"/>
      <c r="M948" s="990"/>
      <c r="N948" s="990"/>
      <c r="O948" s="878"/>
      <c r="P948" s="878"/>
      <c r="Q948" s="878"/>
      <c r="R948" s="878"/>
      <c r="S948" s="878"/>
      <c r="T948" s="878"/>
      <c r="U948" s="878"/>
      <c r="V948" s="878"/>
      <c r="W948" s="878"/>
      <c r="X948" s="1015"/>
      <c r="Y948" s="878"/>
      <c r="Z948" s="975"/>
    </row>
    <row r="949" spans="1:26">
      <c r="A949" s="878"/>
      <c r="B949" s="878"/>
      <c r="C949" s="878"/>
      <c r="F949" s="878"/>
      <c r="H949" s="878"/>
      <c r="I949" s="878"/>
      <c r="J949" s="878"/>
      <c r="K949" s="990"/>
      <c r="L949" s="990"/>
      <c r="M949" s="990"/>
      <c r="N949" s="990"/>
      <c r="O949" s="878"/>
      <c r="P949" s="878"/>
      <c r="Q949" s="878"/>
      <c r="R949" s="878"/>
      <c r="S949" s="878"/>
      <c r="T949" s="878"/>
      <c r="U949" s="878"/>
      <c r="V949" s="878"/>
      <c r="W949" s="878"/>
      <c r="X949" s="1015"/>
      <c r="Y949" s="878"/>
      <c r="Z949" s="975"/>
    </row>
    <row r="950" spans="1:26">
      <c r="A950" s="878"/>
      <c r="B950" s="878"/>
      <c r="C950" s="878"/>
      <c r="F950" s="878"/>
      <c r="H950" s="878"/>
      <c r="I950" s="878"/>
      <c r="J950" s="878"/>
      <c r="K950" s="990"/>
      <c r="L950" s="990"/>
      <c r="M950" s="990"/>
      <c r="N950" s="990"/>
      <c r="O950" s="878"/>
      <c r="P950" s="878"/>
      <c r="Q950" s="878"/>
      <c r="R950" s="878"/>
      <c r="S950" s="878"/>
      <c r="T950" s="878"/>
      <c r="U950" s="878"/>
      <c r="V950" s="878"/>
      <c r="W950" s="878"/>
      <c r="X950" s="1015"/>
      <c r="Y950" s="878"/>
      <c r="Z950" s="975"/>
    </row>
    <row r="951" spans="1:26">
      <c r="A951" s="878"/>
      <c r="B951" s="878"/>
      <c r="C951" s="878"/>
      <c r="F951" s="878"/>
      <c r="H951" s="878"/>
      <c r="I951" s="878"/>
      <c r="J951" s="878"/>
      <c r="K951" s="990"/>
      <c r="L951" s="990"/>
      <c r="M951" s="990"/>
      <c r="N951" s="990"/>
      <c r="O951" s="878"/>
      <c r="P951" s="878"/>
      <c r="Q951" s="878"/>
      <c r="R951" s="878"/>
      <c r="S951" s="878"/>
      <c r="T951" s="878"/>
      <c r="U951" s="878"/>
      <c r="V951" s="878"/>
      <c r="W951" s="878"/>
      <c r="X951" s="1015"/>
      <c r="Y951" s="878"/>
      <c r="Z951" s="975"/>
    </row>
    <row r="952" spans="1:26">
      <c r="A952" s="878"/>
      <c r="B952" s="878"/>
      <c r="C952" s="878"/>
      <c r="F952" s="878"/>
      <c r="H952" s="878"/>
      <c r="I952" s="878"/>
      <c r="J952" s="878"/>
      <c r="K952" s="990"/>
      <c r="L952" s="990"/>
      <c r="M952" s="990"/>
      <c r="N952" s="990"/>
      <c r="O952" s="878"/>
      <c r="P952" s="878"/>
      <c r="Q952" s="878"/>
      <c r="R952" s="878"/>
      <c r="S952" s="878"/>
      <c r="T952" s="878"/>
      <c r="U952" s="878"/>
      <c r="V952" s="878"/>
      <c r="W952" s="878"/>
      <c r="X952" s="1015"/>
      <c r="Y952" s="878"/>
      <c r="Z952" s="975"/>
    </row>
    <row r="953" spans="1:26">
      <c r="A953" s="878"/>
      <c r="B953" s="878"/>
      <c r="C953" s="878"/>
      <c r="F953" s="878"/>
      <c r="H953" s="878"/>
      <c r="I953" s="878"/>
      <c r="J953" s="878"/>
      <c r="K953" s="990"/>
      <c r="L953" s="990"/>
      <c r="M953" s="990"/>
      <c r="N953" s="990"/>
      <c r="O953" s="878"/>
      <c r="P953" s="878"/>
      <c r="Q953" s="878"/>
      <c r="R953" s="878"/>
      <c r="S953" s="878"/>
      <c r="T953" s="878"/>
      <c r="U953" s="878"/>
      <c r="V953" s="878"/>
      <c r="W953" s="878"/>
      <c r="X953" s="1015"/>
      <c r="Y953" s="878"/>
      <c r="Z953" s="975"/>
    </row>
    <row r="954" spans="1:26">
      <c r="A954" s="878"/>
      <c r="B954" s="878"/>
      <c r="C954" s="878"/>
      <c r="F954" s="878"/>
      <c r="H954" s="878"/>
      <c r="I954" s="878"/>
      <c r="J954" s="878"/>
      <c r="K954" s="990"/>
      <c r="L954" s="990"/>
      <c r="M954" s="990"/>
      <c r="N954" s="990"/>
      <c r="O954" s="878"/>
      <c r="P954" s="878"/>
      <c r="Q954" s="878"/>
      <c r="R954" s="878"/>
      <c r="S954" s="878"/>
      <c r="T954" s="878"/>
      <c r="U954" s="878"/>
      <c r="V954" s="878"/>
      <c r="W954" s="878"/>
      <c r="X954" s="1015"/>
      <c r="Y954" s="878"/>
      <c r="Z954" s="975"/>
    </row>
    <row r="955" spans="1:26">
      <c r="A955" s="878"/>
      <c r="B955" s="878"/>
      <c r="C955" s="878"/>
      <c r="F955" s="878"/>
      <c r="H955" s="878"/>
      <c r="I955" s="878"/>
      <c r="J955" s="878"/>
      <c r="K955" s="990"/>
      <c r="L955" s="990"/>
      <c r="M955" s="990"/>
      <c r="N955" s="990"/>
      <c r="O955" s="878"/>
      <c r="P955" s="878"/>
      <c r="Q955" s="878"/>
      <c r="R955" s="878"/>
      <c r="S955" s="878"/>
      <c r="T955" s="878"/>
      <c r="U955" s="878"/>
      <c r="V955" s="878"/>
      <c r="W955" s="878"/>
      <c r="X955" s="1015"/>
      <c r="Y955" s="878"/>
      <c r="Z955" s="975"/>
    </row>
    <row r="956" spans="1:26">
      <c r="A956" s="878"/>
      <c r="B956" s="878"/>
      <c r="C956" s="878"/>
      <c r="F956" s="878"/>
      <c r="H956" s="878"/>
      <c r="I956" s="878"/>
      <c r="J956" s="878"/>
      <c r="K956" s="990"/>
      <c r="L956" s="990"/>
      <c r="M956" s="990"/>
      <c r="N956" s="990"/>
      <c r="O956" s="878"/>
      <c r="P956" s="878"/>
      <c r="Q956" s="878"/>
      <c r="R956" s="878"/>
      <c r="S956" s="878"/>
      <c r="T956" s="878"/>
      <c r="U956" s="878"/>
      <c r="V956" s="878"/>
      <c r="W956" s="878"/>
      <c r="X956" s="1015"/>
      <c r="Y956" s="878"/>
      <c r="Z956" s="975"/>
    </row>
    <row r="957" spans="1:26">
      <c r="A957" s="878"/>
      <c r="B957" s="878"/>
      <c r="C957" s="878"/>
      <c r="F957" s="878"/>
      <c r="H957" s="878"/>
      <c r="I957" s="878"/>
      <c r="J957" s="878"/>
      <c r="K957" s="990"/>
      <c r="L957" s="990"/>
      <c r="M957" s="990"/>
      <c r="N957" s="990"/>
      <c r="O957" s="878"/>
      <c r="P957" s="878"/>
      <c r="Q957" s="878"/>
      <c r="R957" s="878"/>
      <c r="S957" s="878"/>
      <c r="T957" s="878"/>
      <c r="U957" s="878"/>
      <c r="V957" s="878"/>
      <c r="W957" s="878"/>
      <c r="X957" s="1015"/>
      <c r="Y957" s="878"/>
      <c r="Z957" s="975"/>
    </row>
    <row r="958" spans="1:26">
      <c r="A958" s="878"/>
      <c r="B958" s="878"/>
      <c r="C958" s="878"/>
      <c r="F958" s="878"/>
      <c r="H958" s="878"/>
      <c r="I958" s="878"/>
      <c r="J958" s="878"/>
      <c r="K958" s="990"/>
      <c r="L958" s="990"/>
      <c r="M958" s="990"/>
      <c r="N958" s="990"/>
      <c r="O958" s="878"/>
      <c r="P958" s="878"/>
      <c r="Q958" s="878"/>
      <c r="R958" s="878"/>
      <c r="S958" s="878"/>
      <c r="T958" s="878"/>
      <c r="U958" s="878"/>
      <c r="V958" s="878"/>
      <c r="W958" s="878"/>
      <c r="X958" s="1015"/>
      <c r="Y958" s="878"/>
      <c r="Z958" s="975"/>
    </row>
    <row r="959" spans="1:26">
      <c r="A959" s="878"/>
      <c r="B959" s="878"/>
      <c r="C959" s="878"/>
      <c r="F959" s="878"/>
      <c r="H959" s="878"/>
      <c r="I959" s="878"/>
      <c r="J959" s="878"/>
      <c r="K959" s="990"/>
      <c r="L959" s="990"/>
      <c r="M959" s="990"/>
      <c r="N959" s="990"/>
      <c r="O959" s="878"/>
      <c r="P959" s="878"/>
      <c r="Q959" s="878"/>
      <c r="R959" s="878"/>
      <c r="S959" s="878"/>
      <c r="T959" s="878"/>
      <c r="U959" s="878"/>
      <c r="V959" s="878"/>
      <c r="W959" s="878"/>
      <c r="X959" s="1015"/>
      <c r="Y959" s="878"/>
      <c r="Z959" s="975"/>
    </row>
    <row r="960" spans="1:26">
      <c r="A960" s="878"/>
      <c r="B960" s="878"/>
      <c r="C960" s="878"/>
      <c r="F960" s="878"/>
      <c r="H960" s="878"/>
      <c r="I960" s="878"/>
      <c r="J960" s="878"/>
      <c r="K960" s="990"/>
      <c r="L960" s="990"/>
      <c r="M960" s="990"/>
      <c r="N960" s="990"/>
      <c r="O960" s="878"/>
      <c r="P960" s="878"/>
      <c r="Q960" s="878"/>
      <c r="R960" s="878"/>
      <c r="S960" s="878"/>
      <c r="T960" s="878"/>
      <c r="U960" s="878"/>
      <c r="V960" s="878"/>
      <c r="W960" s="878"/>
      <c r="X960" s="1015"/>
      <c r="Y960" s="878"/>
      <c r="Z960" s="975"/>
    </row>
    <row r="961" spans="1:26">
      <c r="A961" s="878"/>
      <c r="B961" s="878"/>
      <c r="C961" s="878"/>
      <c r="F961" s="878"/>
      <c r="H961" s="878"/>
      <c r="I961" s="878"/>
      <c r="J961" s="878"/>
      <c r="K961" s="990"/>
      <c r="L961" s="990"/>
      <c r="M961" s="990"/>
      <c r="N961" s="990"/>
      <c r="O961" s="878"/>
      <c r="P961" s="878"/>
      <c r="Q961" s="878"/>
      <c r="R961" s="878"/>
      <c r="S961" s="878"/>
      <c r="T961" s="878"/>
      <c r="U961" s="878"/>
      <c r="V961" s="878"/>
      <c r="W961" s="878"/>
      <c r="X961" s="1015"/>
      <c r="Y961" s="878"/>
      <c r="Z961" s="975"/>
    </row>
    <row r="962" spans="1:26">
      <c r="A962" s="878"/>
      <c r="B962" s="878"/>
      <c r="C962" s="878"/>
      <c r="F962" s="878"/>
      <c r="H962" s="878"/>
      <c r="I962" s="878"/>
      <c r="J962" s="878"/>
      <c r="K962" s="990"/>
      <c r="L962" s="990"/>
      <c r="M962" s="990"/>
      <c r="N962" s="990"/>
      <c r="O962" s="878"/>
      <c r="P962" s="878"/>
      <c r="Q962" s="878"/>
      <c r="R962" s="878"/>
      <c r="S962" s="878"/>
      <c r="T962" s="878"/>
      <c r="U962" s="878"/>
      <c r="V962" s="878"/>
      <c r="W962" s="878"/>
      <c r="X962" s="1015"/>
      <c r="Y962" s="878"/>
      <c r="Z962" s="975"/>
    </row>
    <row r="963" spans="1:26">
      <c r="A963" s="878"/>
      <c r="B963" s="878"/>
      <c r="C963" s="878"/>
      <c r="F963" s="878"/>
      <c r="H963" s="878"/>
      <c r="I963" s="878"/>
      <c r="J963" s="878"/>
      <c r="K963" s="990"/>
      <c r="L963" s="990"/>
      <c r="M963" s="990"/>
      <c r="N963" s="990"/>
      <c r="O963" s="878"/>
      <c r="P963" s="878"/>
      <c r="Q963" s="878"/>
      <c r="R963" s="878"/>
      <c r="S963" s="878"/>
      <c r="T963" s="878"/>
      <c r="U963" s="878"/>
      <c r="V963" s="878"/>
      <c r="W963" s="878"/>
      <c r="X963" s="1015"/>
      <c r="Y963" s="878"/>
      <c r="Z963" s="975"/>
    </row>
    <row r="964" spans="1:26">
      <c r="A964" s="878"/>
      <c r="B964" s="878"/>
      <c r="C964" s="878"/>
      <c r="F964" s="878"/>
      <c r="H964" s="878"/>
      <c r="I964" s="878"/>
      <c r="J964" s="878"/>
      <c r="K964" s="990"/>
      <c r="L964" s="990"/>
      <c r="M964" s="990"/>
      <c r="N964" s="990"/>
      <c r="O964" s="878"/>
      <c r="P964" s="878"/>
      <c r="Q964" s="878"/>
      <c r="R964" s="878"/>
      <c r="S964" s="878"/>
      <c r="T964" s="878"/>
      <c r="U964" s="878"/>
      <c r="V964" s="878"/>
      <c r="W964" s="878"/>
      <c r="X964" s="1015"/>
      <c r="Y964" s="878"/>
      <c r="Z964" s="975"/>
    </row>
    <row r="965" spans="1:26">
      <c r="A965" s="878"/>
      <c r="B965" s="878"/>
      <c r="C965" s="878"/>
      <c r="F965" s="878"/>
      <c r="H965" s="878"/>
      <c r="I965" s="878"/>
      <c r="J965" s="878"/>
      <c r="K965" s="990"/>
      <c r="L965" s="990"/>
      <c r="M965" s="990"/>
      <c r="N965" s="990"/>
      <c r="O965" s="878"/>
      <c r="P965" s="878"/>
      <c r="Q965" s="878"/>
      <c r="R965" s="878"/>
      <c r="S965" s="878"/>
      <c r="T965" s="878"/>
      <c r="U965" s="878"/>
      <c r="V965" s="878"/>
      <c r="W965" s="878"/>
      <c r="X965" s="1015"/>
      <c r="Y965" s="878"/>
      <c r="Z965" s="975"/>
    </row>
    <row r="966" spans="1:26">
      <c r="A966" s="878"/>
      <c r="B966" s="878"/>
      <c r="C966" s="878"/>
      <c r="F966" s="878"/>
      <c r="H966" s="878"/>
      <c r="I966" s="878"/>
      <c r="J966" s="878"/>
      <c r="K966" s="990"/>
      <c r="L966" s="990"/>
      <c r="M966" s="990"/>
      <c r="N966" s="990"/>
      <c r="O966" s="878"/>
      <c r="P966" s="878"/>
      <c r="Q966" s="878"/>
      <c r="R966" s="878"/>
      <c r="S966" s="878"/>
      <c r="T966" s="878"/>
      <c r="U966" s="878"/>
      <c r="V966" s="878"/>
      <c r="W966" s="878"/>
      <c r="X966" s="1015"/>
      <c r="Y966" s="878"/>
      <c r="Z966" s="975"/>
    </row>
    <row r="967" spans="1:26">
      <c r="A967" s="878"/>
      <c r="B967" s="878"/>
      <c r="C967" s="878"/>
      <c r="F967" s="878"/>
      <c r="H967" s="878"/>
      <c r="I967" s="878"/>
      <c r="J967" s="878"/>
      <c r="K967" s="990"/>
      <c r="L967" s="990"/>
      <c r="M967" s="990"/>
      <c r="N967" s="990"/>
      <c r="O967" s="878"/>
      <c r="P967" s="878"/>
      <c r="Q967" s="878"/>
      <c r="R967" s="878"/>
      <c r="S967" s="878"/>
      <c r="T967" s="878"/>
      <c r="U967" s="878"/>
      <c r="V967" s="878"/>
      <c r="W967" s="878"/>
      <c r="X967" s="1015"/>
      <c r="Y967" s="878"/>
      <c r="Z967" s="975"/>
    </row>
    <row r="968" spans="1:26">
      <c r="A968" s="878"/>
      <c r="B968" s="878"/>
      <c r="C968" s="878"/>
      <c r="F968" s="878"/>
      <c r="H968" s="878"/>
      <c r="I968" s="878"/>
      <c r="J968" s="878"/>
      <c r="K968" s="990"/>
      <c r="L968" s="990"/>
      <c r="M968" s="990"/>
      <c r="N968" s="990"/>
      <c r="O968" s="878"/>
      <c r="P968" s="878"/>
      <c r="Q968" s="878"/>
      <c r="R968" s="878"/>
      <c r="S968" s="878"/>
      <c r="T968" s="878"/>
      <c r="U968" s="878"/>
      <c r="V968" s="878"/>
      <c r="W968" s="878"/>
      <c r="X968" s="1015"/>
      <c r="Y968" s="878"/>
      <c r="Z968" s="975"/>
    </row>
    <row r="969" spans="1:26">
      <c r="A969" s="878"/>
      <c r="B969" s="878"/>
      <c r="C969" s="878"/>
      <c r="F969" s="878"/>
      <c r="H969" s="878"/>
      <c r="I969" s="878"/>
      <c r="J969" s="878"/>
      <c r="K969" s="990"/>
      <c r="L969" s="990"/>
      <c r="M969" s="990"/>
      <c r="N969" s="990"/>
      <c r="O969" s="878"/>
      <c r="P969" s="878"/>
      <c r="Q969" s="878"/>
      <c r="R969" s="878"/>
      <c r="S969" s="878"/>
      <c r="T969" s="878"/>
      <c r="U969" s="878"/>
      <c r="V969" s="878"/>
      <c r="W969" s="878"/>
      <c r="X969" s="1015"/>
      <c r="Y969" s="878"/>
      <c r="Z969" s="975"/>
    </row>
    <row r="970" spans="1:26">
      <c r="A970" s="878"/>
      <c r="B970" s="878"/>
      <c r="C970" s="878"/>
      <c r="F970" s="878"/>
      <c r="H970" s="878"/>
      <c r="I970" s="878"/>
      <c r="J970" s="878"/>
      <c r="K970" s="990"/>
      <c r="L970" s="990"/>
      <c r="M970" s="990"/>
      <c r="N970" s="990"/>
      <c r="O970" s="878"/>
      <c r="P970" s="878"/>
      <c r="Q970" s="878"/>
      <c r="R970" s="878"/>
      <c r="S970" s="878"/>
      <c r="T970" s="878"/>
      <c r="U970" s="878"/>
      <c r="V970" s="878"/>
      <c r="W970" s="878"/>
      <c r="X970" s="1015"/>
      <c r="Y970" s="878"/>
      <c r="Z970" s="975"/>
    </row>
    <row r="971" spans="1:26">
      <c r="A971" s="878"/>
      <c r="B971" s="878"/>
      <c r="C971" s="878"/>
      <c r="F971" s="878"/>
      <c r="H971" s="878"/>
      <c r="I971" s="878"/>
      <c r="J971" s="878"/>
      <c r="K971" s="990"/>
      <c r="L971" s="990"/>
      <c r="M971" s="990"/>
      <c r="N971" s="990"/>
      <c r="O971" s="878"/>
      <c r="P971" s="878"/>
      <c r="Q971" s="878"/>
      <c r="R971" s="878"/>
      <c r="S971" s="878"/>
      <c r="T971" s="878"/>
      <c r="U971" s="878"/>
      <c r="V971" s="878"/>
      <c r="W971" s="878"/>
      <c r="X971" s="1015"/>
      <c r="Y971" s="878"/>
      <c r="Z971" s="975"/>
    </row>
    <row r="972" spans="1:26">
      <c r="A972" s="878"/>
      <c r="B972" s="878"/>
      <c r="C972" s="878"/>
      <c r="F972" s="878"/>
      <c r="H972" s="878"/>
      <c r="I972" s="878"/>
      <c r="J972" s="878"/>
      <c r="K972" s="990"/>
      <c r="L972" s="990"/>
      <c r="M972" s="990"/>
      <c r="N972" s="990"/>
      <c r="O972" s="878"/>
      <c r="P972" s="878"/>
      <c r="Q972" s="878"/>
      <c r="R972" s="878"/>
      <c r="S972" s="878"/>
      <c r="T972" s="878"/>
      <c r="U972" s="878"/>
      <c r="V972" s="878"/>
      <c r="W972" s="878"/>
      <c r="X972" s="1015"/>
      <c r="Y972" s="878"/>
      <c r="Z972" s="975"/>
    </row>
    <row r="973" spans="1:26">
      <c r="A973" s="878"/>
      <c r="B973" s="878"/>
      <c r="C973" s="878"/>
      <c r="F973" s="878"/>
      <c r="H973" s="878"/>
      <c r="I973" s="878"/>
      <c r="J973" s="878"/>
      <c r="K973" s="990"/>
      <c r="L973" s="990"/>
      <c r="M973" s="990"/>
      <c r="N973" s="990"/>
      <c r="O973" s="878"/>
      <c r="P973" s="878"/>
      <c r="Q973" s="878"/>
      <c r="R973" s="878"/>
      <c r="S973" s="878"/>
      <c r="T973" s="878"/>
      <c r="U973" s="878"/>
      <c r="V973" s="878"/>
      <c r="W973" s="878"/>
      <c r="X973" s="1015"/>
      <c r="Y973" s="878"/>
      <c r="Z973" s="975"/>
    </row>
    <row r="974" spans="1:26">
      <c r="A974" s="878"/>
      <c r="B974" s="878"/>
      <c r="C974" s="878"/>
      <c r="F974" s="878"/>
      <c r="H974" s="878"/>
      <c r="I974" s="878"/>
      <c r="J974" s="878"/>
      <c r="K974" s="990"/>
      <c r="L974" s="990"/>
      <c r="M974" s="990"/>
      <c r="N974" s="990"/>
      <c r="O974" s="878"/>
      <c r="P974" s="878"/>
      <c r="Q974" s="878"/>
      <c r="R974" s="878"/>
      <c r="S974" s="878"/>
      <c r="T974" s="878"/>
      <c r="U974" s="878"/>
      <c r="V974" s="878"/>
      <c r="W974" s="878"/>
      <c r="X974" s="1015"/>
      <c r="Y974" s="878"/>
      <c r="Z974" s="975"/>
    </row>
    <row r="975" spans="1:26">
      <c r="A975" s="878"/>
      <c r="B975" s="878"/>
      <c r="C975" s="878"/>
      <c r="F975" s="878"/>
      <c r="H975" s="878"/>
      <c r="I975" s="878"/>
      <c r="J975" s="878"/>
      <c r="K975" s="990"/>
      <c r="L975" s="990"/>
      <c r="M975" s="990"/>
      <c r="N975" s="990"/>
      <c r="O975" s="878"/>
      <c r="P975" s="878"/>
      <c r="Q975" s="878"/>
      <c r="R975" s="878"/>
      <c r="S975" s="878"/>
      <c r="T975" s="878"/>
      <c r="U975" s="878"/>
      <c r="V975" s="878"/>
      <c r="W975" s="878"/>
      <c r="X975" s="1015"/>
      <c r="Y975" s="878"/>
      <c r="Z975" s="975"/>
    </row>
    <row r="976" spans="1:26">
      <c r="A976" s="878"/>
      <c r="B976" s="878"/>
      <c r="C976" s="878"/>
      <c r="F976" s="878"/>
      <c r="H976" s="878"/>
      <c r="I976" s="878"/>
      <c r="J976" s="878"/>
      <c r="K976" s="990"/>
      <c r="L976" s="990"/>
      <c r="M976" s="990"/>
      <c r="N976" s="990"/>
      <c r="O976" s="878"/>
      <c r="P976" s="878"/>
      <c r="Q976" s="878"/>
      <c r="R976" s="878"/>
      <c r="S976" s="878"/>
      <c r="T976" s="878"/>
      <c r="U976" s="878"/>
      <c r="V976" s="878"/>
      <c r="W976" s="878"/>
      <c r="X976" s="1015"/>
      <c r="Y976" s="878"/>
      <c r="Z976" s="975"/>
    </row>
    <row r="977" spans="1:26">
      <c r="A977" s="878"/>
      <c r="B977" s="878"/>
      <c r="C977" s="878"/>
      <c r="F977" s="878"/>
      <c r="H977" s="878"/>
      <c r="I977" s="878"/>
      <c r="J977" s="878"/>
      <c r="K977" s="990"/>
      <c r="L977" s="990"/>
      <c r="M977" s="990"/>
      <c r="N977" s="990"/>
      <c r="O977" s="878"/>
      <c r="P977" s="878"/>
      <c r="Q977" s="878"/>
      <c r="R977" s="878"/>
      <c r="S977" s="878"/>
      <c r="T977" s="878"/>
      <c r="U977" s="878"/>
      <c r="V977" s="878"/>
      <c r="W977" s="878"/>
      <c r="X977" s="1015"/>
      <c r="Y977" s="878"/>
      <c r="Z977" s="975"/>
    </row>
    <row r="978" spans="1:26">
      <c r="A978" s="878"/>
      <c r="B978" s="878"/>
      <c r="C978" s="878"/>
      <c r="F978" s="878"/>
      <c r="H978" s="878"/>
      <c r="I978" s="878"/>
      <c r="J978" s="878"/>
      <c r="K978" s="990"/>
      <c r="L978" s="990"/>
      <c r="M978" s="990"/>
      <c r="N978" s="990"/>
      <c r="O978" s="878"/>
      <c r="P978" s="878"/>
      <c r="Q978" s="878"/>
      <c r="R978" s="878"/>
      <c r="S978" s="878"/>
      <c r="T978" s="878"/>
      <c r="U978" s="878"/>
      <c r="V978" s="878"/>
      <c r="W978" s="878"/>
      <c r="X978" s="1015"/>
      <c r="Y978" s="878"/>
      <c r="Z978" s="975"/>
    </row>
    <row r="979" spans="1:26">
      <c r="A979" s="878"/>
      <c r="B979" s="878"/>
      <c r="C979" s="878"/>
      <c r="F979" s="878"/>
      <c r="H979" s="878"/>
      <c r="I979" s="878"/>
      <c r="J979" s="878"/>
      <c r="K979" s="990"/>
      <c r="L979" s="990"/>
      <c r="M979" s="990"/>
      <c r="N979" s="990"/>
      <c r="O979" s="878"/>
      <c r="P979" s="878"/>
      <c r="Q979" s="878"/>
      <c r="R979" s="878"/>
      <c r="S979" s="878"/>
      <c r="T979" s="878"/>
      <c r="U979" s="878"/>
      <c r="V979" s="878"/>
      <c r="W979" s="878"/>
      <c r="X979" s="1015"/>
      <c r="Y979" s="878"/>
      <c r="Z979" s="975"/>
    </row>
    <row r="980" spans="1:26">
      <c r="A980" s="878"/>
      <c r="B980" s="878"/>
      <c r="C980" s="878"/>
      <c r="F980" s="878"/>
      <c r="H980" s="878"/>
      <c r="I980" s="878"/>
      <c r="J980" s="878"/>
      <c r="K980" s="990"/>
      <c r="L980" s="990"/>
      <c r="M980" s="990"/>
      <c r="N980" s="990"/>
      <c r="O980" s="878"/>
      <c r="P980" s="878"/>
      <c r="Q980" s="878"/>
      <c r="R980" s="878"/>
      <c r="S980" s="878"/>
      <c r="T980" s="878"/>
      <c r="U980" s="878"/>
      <c r="V980" s="878"/>
      <c r="W980" s="878"/>
      <c r="X980" s="1015"/>
      <c r="Y980" s="878"/>
      <c r="Z980" s="975"/>
    </row>
    <row r="981" spans="1:26">
      <c r="A981" s="878"/>
      <c r="B981" s="878"/>
      <c r="C981" s="878"/>
      <c r="F981" s="878"/>
      <c r="H981" s="878"/>
      <c r="I981" s="878"/>
      <c r="J981" s="878"/>
      <c r="K981" s="990"/>
      <c r="L981" s="990"/>
      <c r="M981" s="990"/>
      <c r="N981" s="990"/>
      <c r="O981" s="878"/>
      <c r="P981" s="878"/>
      <c r="Q981" s="878"/>
      <c r="R981" s="878"/>
      <c r="S981" s="878"/>
      <c r="T981" s="878"/>
      <c r="U981" s="878"/>
      <c r="V981" s="878"/>
      <c r="W981" s="878"/>
      <c r="X981" s="1015"/>
      <c r="Y981" s="878"/>
      <c r="Z981" s="975"/>
    </row>
    <row r="982" spans="1:26">
      <c r="A982" s="878"/>
      <c r="B982" s="878"/>
      <c r="C982" s="878"/>
      <c r="F982" s="878"/>
      <c r="H982" s="878"/>
      <c r="I982" s="878"/>
      <c r="J982" s="878"/>
      <c r="K982" s="990"/>
      <c r="L982" s="990"/>
      <c r="M982" s="990"/>
      <c r="N982" s="990"/>
      <c r="O982" s="878"/>
      <c r="P982" s="878"/>
      <c r="Q982" s="878"/>
      <c r="R982" s="878"/>
      <c r="S982" s="878"/>
      <c r="T982" s="878"/>
      <c r="U982" s="878"/>
      <c r="V982" s="878"/>
      <c r="W982" s="878"/>
      <c r="X982" s="1015"/>
      <c r="Y982" s="878"/>
      <c r="Z982" s="975"/>
    </row>
    <row r="983" spans="1:26">
      <c r="A983" s="878"/>
      <c r="B983" s="878"/>
      <c r="C983" s="878"/>
      <c r="F983" s="878"/>
      <c r="H983" s="878"/>
      <c r="I983" s="878"/>
      <c r="J983" s="878"/>
      <c r="K983" s="990"/>
      <c r="L983" s="990"/>
      <c r="M983" s="990"/>
      <c r="N983" s="990"/>
      <c r="O983" s="878"/>
      <c r="P983" s="878"/>
      <c r="Q983" s="878"/>
      <c r="R983" s="878"/>
      <c r="S983" s="878"/>
      <c r="T983" s="878"/>
      <c r="U983" s="878"/>
      <c r="V983" s="878"/>
      <c r="W983" s="878"/>
      <c r="X983" s="1015"/>
      <c r="Y983" s="878"/>
      <c r="Z983" s="975"/>
    </row>
    <row r="984" spans="1:26">
      <c r="A984" s="878"/>
      <c r="B984" s="878"/>
      <c r="C984" s="878"/>
      <c r="F984" s="878"/>
      <c r="H984" s="878"/>
      <c r="I984" s="878"/>
      <c r="J984" s="878"/>
      <c r="K984" s="990"/>
      <c r="L984" s="990"/>
      <c r="M984" s="990"/>
      <c r="N984" s="990"/>
      <c r="O984" s="878"/>
      <c r="P984" s="878"/>
      <c r="Q984" s="878"/>
      <c r="R984" s="878"/>
      <c r="S984" s="878"/>
      <c r="T984" s="878"/>
      <c r="U984" s="878"/>
      <c r="V984" s="878"/>
      <c r="W984" s="878"/>
      <c r="X984" s="1015"/>
      <c r="Y984" s="878"/>
      <c r="Z984" s="975"/>
    </row>
    <row r="985" spans="1:26">
      <c r="A985" s="878"/>
      <c r="B985" s="878"/>
      <c r="C985" s="878"/>
      <c r="F985" s="878"/>
      <c r="H985" s="878"/>
      <c r="I985" s="878"/>
      <c r="J985" s="878"/>
      <c r="K985" s="990"/>
      <c r="L985" s="990"/>
      <c r="M985" s="990"/>
      <c r="N985" s="990"/>
      <c r="O985" s="878"/>
      <c r="P985" s="878"/>
      <c r="Q985" s="878"/>
      <c r="R985" s="878"/>
      <c r="S985" s="878"/>
      <c r="T985" s="878"/>
      <c r="U985" s="878"/>
      <c r="V985" s="878"/>
      <c r="W985" s="878"/>
      <c r="X985" s="1015"/>
      <c r="Y985" s="878"/>
      <c r="Z985" s="975"/>
    </row>
    <row r="986" spans="1:26">
      <c r="A986" s="878"/>
      <c r="B986" s="878"/>
      <c r="C986" s="878"/>
      <c r="F986" s="878"/>
      <c r="H986" s="878"/>
      <c r="I986" s="878"/>
      <c r="J986" s="878"/>
      <c r="K986" s="990"/>
      <c r="L986" s="990"/>
      <c r="M986" s="990"/>
      <c r="N986" s="990"/>
      <c r="O986" s="878"/>
      <c r="P986" s="878"/>
      <c r="Q986" s="878"/>
      <c r="R986" s="878"/>
      <c r="S986" s="878"/>
      <c r="T986" s="878"/>
      <c r="U986" s="878"/>
      <c r="V986" s="878"/>
      <c r="W986" s="878"/>
      <c r="X986" s="1015"/>
      <c r="Y986" s="878"/>
      <c r="Z986" s="975"/>
    </row>
    <row r="987" spans="1:26">
      <c r="A987" s="878"/>
      <c r="B987" s="878"/>
      <c r="C987" s="878"/>
      <c r="F987" s="878"/>
      <c r="H987" s="878"/>
      <c r="I987" s="878"/>
      <c r="J987" s="878"/>
      <c r="K987" s="990"/>
      <c r="L987" s="990"/>
      <c r="M987" s="990"/>
      <c r="N987" s="990"/>
      <c r="O987" s="878"/>
      <c r="P987" s="878"/>
      <c r="Q987" s="878"/>
      <c r="R987" s="878"/>
      <c r="S987" s="878"/>
      <c r="T987" s="878"/>
      <c r="U987" s="878"/>
      <c r="V987" s="878"/>
      <c r="W987" s="878"/>
      <c r="X987" s="1015"/>
      <c r="Y987" s="878"/>
      <c r="Z987" s="975"/>
    </row>
    <row r="988" spans="1:26">
      <c r="A988" s="878"/>
      <c r="B988" s="878"/>
      <c r="C988" s="878"/>
      <c r="F988" s="878"/>
      <c r="H988" s="878"/>
      <c r="I988" s="878"/>
      <c r="J988" s="878"/>
      <c r="K988" s="990"/>
      <c r="L988" s="990"/>
      <c r="M988" s="990"/>
      <c r="N988" s="990"/>
      <c r="O988" s="878"/>
      <c r="P988" s="878"/>
      <c r="Q988" s="878"/>
      <c r="R988" s="878"/>
      <c r="S988" s="878"/>
      <c r="T988" s="878"/>
      <c r="U988" s="878"/>
      <c r="V988" s="878"/>
      <c r="W988" s="878"/>
      <c r="X988" s="1015"/>
      <c r="Y988" s="878"/>
      <c r="Z988" s="975"/>
    </row>
    <row r="989" spans="1:26">
      <c r="A989" s="878"/>
      <c r="B989" s="878"/>
      <c r="C989" s="878"/>
      <c r="F989" s="878"/>
      <c r="H989" s="878"/>
      <c r="I989" s="878"/>
      <c r="J989" s="878"/>
      <c r="K989" s="990"/>
      <c r="L989" s="990"/>
      <c r="M989" s="990"/>
      <c r="N989" s="990"/>
      <c r="O989" s="878"/>
      <c r="P989" s="878"/>
      <c r="Q989" s="878"/>
      <c r="R989" s="878"/>
      <c r="S989" s="878"/>
      <c r="T989" s="878"/>
      <c r="U989" s="878"/>
      <c r="V989" s="878"/>
      <c r="W989" s="878"/>
      <c r="X989" s="1015"/>
      <c r="Y989" s="878"/>
      <c r="Z989" s="975"/>
    </row>
    <row r="990" spans="1:26">
      <c r="A990" s="878"/>
      <c r="B990" s="878"/>
      <c r="C990" s="878"/>
      <c r="F990" s="878"/>
      <c r="H990" s="878"/>
      <c r="I990" s="878"/>
      <c r="J990" s="878"/>
      <c r="K990" s="990"/>
      <c r="L990" s="990"/>
      <c r="M990" s="990"/>
      <c r="N990" s="990"/>
      <c r="O990" s="878"/>
      <c r="P990" s="878"/>
      <c r="Q990" s="878"/>
      <c r="R990" s="878"/>
      <c r="S990" s="878"/>
      <c r="T990" s="878"/>
      <c r="U990" s="878"/>
      <c r="V990" s="878"/>
      <c r="W990" s="878"/>
      <c r="X990" s="1015"/>
      <c r="Y990" s="878"/>
      <c r="Z990" s="975"/>
    </row>
    <row r="991" spans="1:26">
      <c r="A991" s="878"/>
      <c r="B991" s="878"/>
      <c r="C991" s="878"/>
      <c r="F991" s="878"/>
      <c r="H991" s="878"/>
      <c r="I991" s="878"/>
      <c r="J991" s="878"/>
      <c r="K991" s="990"/>
      <c r="L991" s="990"/>
      <c r="M991" s="990"/>
      <c r="N991" s="990"/>
      <c r="O991" s="878"/>
      <c r="P991" s="878"/>
      <c r="Q991" s="878"/>
      <c r="R991" s="878"/>
      <c r="S991" s="878"/>
      <c r="T991" s="878"/>
      <c r="U991" s="878"/>
      <c r="V991" s="878"/>
      <c r="W991" s="878"/>
      <c r="X991" s="1015"/>
      <c r="Y991" s="878"/>
      <c r="Z991" s="975"/>
    </row>
    <row r="992" spans="1:26">
      <c r="A992" s="878"/>
      <c r="B992" s="878"/>
      <c r="C992" s="878"/>
      <c r="F992" s="878"/>
      <c r="H992" s="878"/>
      <c r="I992" s="878"/>
      <c r="J992" s="878"/>
      <c r="K992" s="990"/>
      <c r="L992" s="990"/>
      <c r="M992" s="990"/>
      <c r="N992" s="990"/>
      <c r="O992" s="878"/>
      <c r="P992" s="878"/>
      <c r="Q992" s="878"/>
      <c r="R992" s="878"/>
      <c r="S992" s="878"/>
      <c r="T992" s="878"/>
      <c r="U992" s="878"/>
      <c r="V992" s="878"/>
      <c r="W992" s="878"/>
      <c r="X992" s="1015"/>
      <c r="Y992" s="878"/>
      <c r="Z992" s="975"/>
    </row>
    <row r="993" spans="1:26">
      <c r="A993" s="878"/>
      <c r="B993" s="878"/>
      <c r="C993" s="878"/>
      <c r="F993" s="878"/>
      <c r="H993" s="878"/>
      <c r="I993" s="878"/>
      <c r="J993" s="878"/>
      <c r="K993" s="990"/>
      <c r="L993" s="990"/>
      <c r="M993" s="990"/>
      <c r="N993" s="990"/>
      <c r="O993" s="878"/>
      <c r="P993" s="878"/>
      <c r="Q993" s="878"/>
      <c r="R993" s="878"/>
      <c r="S993" s="878"/>
      <c r="T993" s="878"/>
      <c r="U993" s="878"/>
      <c r="V993" s="878"/>
      <c r="W993" s="878"/>
      <c r="X993" s="1015"/>
      <c r="Y993" s="878"/>
      <c r="Z993" s="975"/>
    </row>
    <row r="994" spans="1:26">
      <c r="A994" s="878"/>
      <c r="B994" s="878"/>
      <c r="C994" s="878"/>
      <c r="F994" s="878"/>
      <c r="H994" s="878"/>
      <c r="I994" s="878"/>
      <c r="J994" s="878"/>
      <c r="K994" s="990"/>
      <c r="L994" s="990"/>
      <c r="M994" s="990"/>
      <c r="N994" s="990"/>
      <c r="O994" s="878"/>
      <c r="P994" s="878"/>
      <c r="Q994" s="878"/>
      <c r="R994" s="878"/>
      <c r="S994" s="878"/>
      <c r="T994" s="878"/>
      <c r="U994" s="878"/>
      <c r="V994" s="878"/>
      <c r="W994" s="878"/>
      <c r="X994" s="1015"/>
      <c r="Y994" s="878"/>
      <c r="Z994" s="975"/>
    </row>
    <row r="995" spans="1:26">
      <c r="A995" s="878"/>
      <c r="B995" s="878"/>
      <c r="C995" s="878"/>
      <c r="F995" s="878"/>
      <c r="H995" s="878"/>
      <c r="I995" s="878"/>
      <c r="J995" s="878"/>
      <c r="K995" s="990"/>
      <c r="L995" s="990"/>
      <c r="M995" s="990"/>
      <c r="N995" s="990"/>
      <c r="O995" s="878"/>
      <c r="P995" s="878"/>
      <c r="Q995" s="878"/>
      <c r="R995" s="878"/>
      <c r="S995" s="878"/>
      <c r="T995" s="878"/>
      <c r="U995" s="878"/>
      <c r="V995" s="878"/>
      <c r="W995" s="878"/>
      <c r="X995" s="1015"/>
      <c r="Y995" s="878"/>
      <c r="Z995" s="975"/>
    </row>
    <row r="996" spans="1:26">
      <c r="A996" s="878"/>
      <c r="B996" s="878"/>
      <c r="C996" s="878"/>
      <c r="F996" s="878"/>
      <c r="H996" s="878"/>
      <c r="I996" s="878"/>
      <c r="J996" s="878"/>
      <c r="K996" s="990"/>
      <c r="L996" s="990"/>
      <c r="M996" s="990"/>
      <c r="N996" s="990"/>
      <c r="O996" s="878"/>
      <c r="P996" s="878"/>
      <c r="Q996" s="878"/>
      <c r="R996" s="878"/>
      <c r="S996" s="878"/>
      <c r="T996" s="878"/>
      <c r="U996" s="878"/>
      <c r="V996" s="878"/>
      <c r="W996" s="878"/>
      <c r="X996" s="1015"/>
      <c r="Y996" s="878"/>
      <c r="Z996" s="975"/>
    </row>
    <row r="997" spans="1:26">
      <c r="A997" s="878"/>
      <c r="B997" s="878"/>
      <c r="C997" s="878"/>
      <c r="F997" s="878"/>
      <c r="H997" s="878"/>
      <c r="I997" s="878"/>
      <c r="J997" s="878"/>
      <c r="K997" s="990"/>
      <c r="L997" s="990"/>
      <c r="M997" s="990"/>
      <c r="N997" s="990"/>
      <c r="O997" s="878"/>
      <c r="P997" s="878"/>
      <c r="Q997" s="878"/>
      <c r="R997" s="878"/>
      <c r="S997" s="878"/>
      <c r="T997" s="878"/>
      <c r="U997" s="878"/>
      <c r="V997" s="878"/>
      <c r="W997" s="878"/>
      <c r="X997" s="1015"/>
      <c r="Y997" s="878"/>
      <c r="Z997" s="975"/>
    </row>
    <row r="998" spans="1:26">
      <c r="A998" s="878"/>
      <c r="B998" s="878"/>
      <c r="C998" s="878"/>
      <c r="F998" s="878"/>
      <c r="H998" s="878"/>
      <c r="I998" s="878"/>
      <c r="J998" s="878"/>
      <c r="K998" s="990"/>
      <c r="L998" s="990"/>
      <c r="M998" s="990"/>
      <c r="N998" s="990"/>
      <c r="O998" s="878"/>
      <c r="P998" s="878"/>
      <c r="Q998" s="878"/>
      <c r="R998" s="878"/>
      <c r="S998" s="878"/>
      <c r="T998" s="878"/>
      <c r="U998" s="878"/>
      <c r="V998" s="878"/>
      <c r="W998" s="878"/>
      <c r="X998" s="1015"/>
      <c r="Y998" s="878"/>
      <c r="Z998" s="975"/>
    </row>
    <row r="999" spans="1:26">
      <c r="A999" s="878"/>
      <c r="B999" s="878"/>
      <c r="C999" s="878"/>
      <c r="F999" s="878"/>
      <c r="H999" s="878"/>
      <c r="I999" s="878"/>
      <c r="J999" s="878"/>
      <c r="K999" s="990"/>
      <c r="L999" s="990"/>
      <c r="M999" s="990"/>
      <c r="N999" s="990"/>
      <c r="O999" s="878"/>
      <c r="P999" s="878"/>
      <c r="Q999" s="878"/>
      <c r="R999" s="878"/>
      <c r="S999" s="878"/>
      <c r="T999" s="878"/>
      <c r="U999" s="878"/>
      <c r="V999" s="878"/>
      <c r="W999" s="878"/>
      <c r="X999" s="1015"/>
      <c r="Y999" s="878"/>
      <c r="Z999" s="975"/>
    </row>
    <row r="1000" spans="1:26">
      <c r="A1000" s="878"/>
      <c r="B1000" s="878"/>
      <c r="C1000" s="878"/>
      <c r="F1000" s="878"/>
      <c r="H1000" s="878"/>
      <c r="I1000" s="878"/>
      <c r="J1000" s="878"/>
      <c r="K1000" s="990"/>
      <c r="L1000" s="990"/>
      <c r="M1000" s="990"/>
      <c r="N1000" s="990"/>
      <c r="O1000" s="878"/>
      <c r="P1000" s="878"/>
      <c r="Q1000" s="878"/>
      <c r="R1000" s="878"/>
      <c r="S1000" s="878"/>
      <c r="T1000" s="878"/>
      <c r="U1000" s="878"/>
      <c r="V1000" s="878"/>
      <c r="W1000" s="878"/>
      <c r="X1000" s="1015"/>
      <c r="Y1000" s="878"/>
      <c r="Z1000" s="975"/>
    </row>
    <row r="1001" spans="1:26">
      <c r="A1001" s="878"/>
      <c r="B1001" s="878"/>
      <c r="C1001" s="878"/>
      <c r="F1001" s="878"/>
      <c r="H1001" s="878"/>
      <c r="I1001" s="878"/>
      <c r="J1001" s="878"/>
      <c r="K1001" s="990"/>
      <c r="L1001" s="990"/>
      <c r="M1001" s="990"/>
      <c r="N1001" s="990"/>
      <c r="O1001" s="878"/>
      <c r="P1001" s="878"/>
      <c r="Q1001" s="878"/>
      <c r="R1001" s="878"/>
      <c r="S1001" s="878"/>
      <c r="T1001" s="878"/>
      <c r="U1001" s="878"/>
      <c r="V1001" s="878"/>
      <c r="W1001" s="878"/>
      <c r="X1001" s="1015"/>
      <c r="Y1001" s="878"/>
      <c r="Z1001" s="975"/>
    </row>
    <row r="1002" spans="1:26">
      <c r="A1002" s="878"/>
      <c r="B1002" s="878"/>
      <c r="C1002" s="878"/>
      <c r="F1002" s="878"/>
      <c r="H1002" s="878"/>
      <c r="I1002" s="878"/>
      <c r="J1002" s="878"/>
      <c r="K1002" s="990"/>
      <c r="L1002" s="990"/>
      <c r="M1002" s="990"/>
      <c r="N1002" s="990"/>
      <c r="O1002" s="878"/>
      <c r="P1002" s="878"/>
      <c r="Q1002" s="878"/>
      <c r="R1002" s="878"/>
      <c r="S1002" s="878"/>
      <c r="T1002" s="878"/>
      <c r="U1002" s="878"/>
      <c r="V1002" s="878"/>
      <c r="W1002" s="878"/>
      <c r="X1002" s="1015"/>
      <c r="Y1002" s="878"/>
      <c r="Z1002" s="975"/>
    </row>
    <row r="1003" spans="1:26">
      <c r="A1003" s="878"/>
      <c r="B1003" s="878"/>
      <c r="C1003" s="878"/>
      <c r="F1003" s="878"/>
      <c r="H1003" s="878"/>
      <c r="I1003" s="878"/>
      <c r="J1003" s="878"/>
      <c r="K1003" s="990"/>
      <c r="L1003" s="990"/>
      <c r="M1003" s="990"/>
      <c r="N1003" s="990"/>
      <c r="O1003" s="878"/>
      <c r="P1003" s="878"/>
      <c r="Q1003" s="878"/>
      <c r="R1003" s="878"/>
      <c r="S1003" s="878"/>
      <c r="T1003" s="878"/>
      <c r="U1003" s="878"/>
      <c r="V1003" s="878"/>
      <c r="W1003" s="878"/>
      <c r="X1003" s="1015"/>
      <c r="Y1003" s="878"/>
      <c r="Z1003" s="975"/>
    </row>
    <row r="1004" spans="1:26">
      <c r="A1004" s="878"/>
      <c r="B1004" s="878"/>
      <c r="C1004" s="878"/>
      <c r="F1004" s="878"/>
      <c r="H1004" s="878"/>
      <c r="I1004" s="878"/>
      <c r="J1004" s="878"/>
      <c r="K1004" s="990"/>
      <c r="L1004" s="990"/>
      <c r="M1004" s="990"/>
      <c r="N1004" s="990"/>
      <c r="O1004" s="878"/>
      <c r="P1004" s="878"/>
      <c r="Q1004" s="878"/>
      <c r="R1004" s="878"/>
      <c r="S1004" s="878"/>
      <c r="T1004" s="878"/>
      <c r="U1004" s="878"/>
      <c r="V1004" s="878"/>
      <c r="W1004" s="878"/>
      <c r="X1004" s="1015"/>
      <c r="Y1004" s="878"/>
      <c r="Z1004" s="975"/>
    </row>
    <row r="1005" spans="1:26">
      <c r="A1005" s="878"/>
      <c r="B1005" s="878"/>
      <c r="C1005" s="878"/>
      <c r="F1005" s="878"/>
      <c r="H1005" s="878"/>
      <c r="I1005" s="878"/>
      <c r="J1005" s="878"/>
      <c r="K1005" s="990"/>
      <c r="L1005" s="990"/>
      <c r="M1005" s="990"/>
      <c r="N1005" s="990"/>
      <c r="O1005" s="878"/>
      <c r="P1005" s="878"/>
      <c r="Q1005" s="878"/>
      <c r="R1005" s="878"/>
      <c r="S1005" s="878"/>
      <c r="T1005" s="878"/>
      <c r="U1005" s="878"/>
      <c r="V1005" s="878"/>
      <c r="W1005" s="878"/>
      <c r="X1005" s="1015"/>
      <c r="Y1005" s="878"/>
      <c r="Z1005" s="975"/>
    </row>
    <row r="1006" spans="1:26">
      <c r="A1006" s="878"/>
      <c r="B1006" s="878"/>
      <c r="C1006" s="878"/>
      <c r="F1006" s="878"/>
      <c r="H1006" s="878"/>
      <c r="I1006" s="878"/>
      <c r="J1006" s="878"/>
      <c r="K1006" s="990"/>
      <c r="L1006" s="990"/>
      <c r="M1006" s="990"/>
      <c r="N1006" s="990"/>
      <c r="O1006" s="878"/>
      <c r="P1006" s="878"/>
      <c r="Q1006" s="878"/>
      <c r="R1006" s="878"/>
      <c r="S1006" s="878"/>
      <c r="T1006" s="878"/>
      <c r="U1006" s="878"/>
      <c r="V1006" s="878"/>
      <c r="W1006" s="878"/>
      <c r="X1006" s="1015"/>
      <c r="Y1006" s="878"/>
      <c r="Z1006" s="975"/>
    </row>
    <row r="1007" spans="1:26">
      <c r="A1007" s="878"/>
      <c r="B1007" s="878"/>
      <c r="C1007" s="878"/>
      <c r="F1007" s="878"/>
      <c r="H1007" s="878"/>
      <c r="I1007" s="878"/>
      <c r="J1007" s="878"/>
      <c r="K1007" s="990"/>
      <c r="L1007" s="990"/>
      <c r="M1007" s="990"/>
      <c r="N1007" s="990"/>
      <c r="O1007" s="878"/>
      <c r="P1007" s="878"/>
      <c r="Q1007" s="878"/>
      <c r="R1007" s="878"/>
      <c r="S1007" s="878"/>
      <c r="T1007" s="878"/>
      <c r="U1007" s="878"/>
      <c r="V1007" s="878"/>
      <c r="W1007" s="878"/>
      <c r="X1007" s="1015"/>
      <c r="Y1007" s="878"/>
      <c r="Z1007" s="975"/>
    </row>
    <row r="1008" spans="1:26">
      <c r="A1008" s="878"/>
      <c r="B1008" s="878"/>
      <c r="C1008" s="878"/>
      <c r="F1008" s="878"/>
      <c r="H1008" s="878"/>
      <c r="I1008" s="878"/>
      <c r="J1008" s="878"/>
      <c r="K1008" s="990"/>
      <c r="L1008" s="990"/>
      <c r="M1008" s="990"/>
      <c r="N1008" s="990"/>
      <c r="O1008" s="878"/>
      <c r="P1008" s="878"/>
      <c r="Q1008" s="878"/>
      <c r="R1008" s="878"/>
      <c r="S1008" s="878"/>
      <c r="T1008" s="878"/>
      <c r="U1008" s="878"/>
      <c r="V1008" s="878"/>
      <c r="W1008" s="878"/>
      <c r="X1008" s="1015"/>
      <c r="Y1008" s="878"/>
      <c r="Z1008" s="975"/>
    </row>
    <row r="1009" spans="1:26">
      <c r="A1009" s="878"/>
      <c r="B1009" s="878"/>
      <c r="C1009" s="878"/>
      <c r="F1009" s="878"/>
      <c r="H1009" s="878"/>
      <c r="I1009" s="878"/>
      <c r="J1009" s="878"/>
      <c r="K1009" s="990"/>
      <c r="L1009" s="990"/>
      <c r="M1009" s="990"/>
      <c r="N1009" s="990"/>
      <c r="O1009" s="878"/>
      <c r="P1009" s="878"/>
      <c r="Q1009" s="878"/>
      <c r="R1009" s="878"/>
      <c r="S1009" s="878"/>
      <c r="T1009" s="878"/>
      <c r="U1009" s="878"/>
      <c r="V1009" s="878"/>
      <c r="W1009" s="878"/>
      <c r="X1009" s="1015"/>
      <c r="Y1009" s="878"/>
      <c r="Z1009" s="975"/>
    </row>
    <row r="1010" spans="1:26">
      <c r="A1010" s="878"/>
      <c r="B1010" s="878"/>
      <c r="C1010" s="878"/>
      <c r="F1010" s="878"/>
      <c r="H1010" s="878"/>
      <c r="I1010" s="878"/>
      <c r="J1010" s="878"/>
      <c r="K1010" s="990"/>
      <c r="L1010" s="990"/>
      <c r="M1010" s="990"/>
      <c r="N1010" s="990"/>
      <c r="O1010" s="878"/>
      <c r="P1010" s="878"/>
      <c r="Q1010" s="878"/>
      <c r="R1010" s="878"/>
      <c r="S1010" s="878"/>
      <c r="T1010" s="878"/>
      <c r="U1010" s="878"/>
      <c r="V1010" s="878"/>
      <c r="W1010" s="878"/>
      <c r="X1010" s="1015"/>
      <c r="Y1010" s="878"/>
      <c r="Z1010" s="975"/>
    </row>
    <row r="1011" spans="1:26">
      <c r="A1011" s="878"/>
      <c r="B1011" s="878"/>
      <c r="C1011" s="878"/>
      <c r="F1011" s="878"/>
      <c r="H1011" s="878"/>
      <c r="I1011" s="878"/>
      <c r="J1011" s="878"/>
      <c r="K1011" s="990"/>
      <c r="L1011" s="990"/>
      <c r="M1011" s="990"/>
      <c r="N1011" s="990"/>
      <c r="O1011" s="878"/>
      <c r="P1011" s="878"/>
      <c r="Q1011" s="878"/>
      <c r="R1011" s="878"/>
      <c r="S1011" s="878"/>
      <c r="T1011" s="878"/>
      <c r="U1011" s="878"/>
      <c r="V1011" s="878"/>
      <c r="W1011" s="878"/>
      <c r="X1011" s="1015"/>
      <c r="Y1011" s="878"/>
      <c r="Z1011" s="975"/>
    </row>
    <row r="1012" spans="1:26">
      <c r="A1012" s="878"/>
      <c r="B1012" s="878"/>
      <c r="C1012" s="878"/>
      <c r="F1012" s="878"/>
      <c r="H1012" s="878"/>
      <c r="I1012" s="878"/>
      <c r="J1012" s="878"/>
      <c r="K1012" s="990"/>
      <c r="L1012" s="990"/>
      <c r="M1012" s="990"/>
      <c r="N1012" s="990"/>
      <c r="O1012" s="878"/>
      <c r="P1012" s="878"/>
      <c r="Q1012" s="878"/>
      <c r="R1012" s="878"/>
      <c r="S1012" s="878"/>
      <c r="T1012" s="878"/>
      <c r="U1012" s="878"/>
      <c r="V1012" s="878"/>
      <c r="W1012" s="878"/>
      <c r="X1012" s="1015"/>
      <c r="Y1012" s="878"/>
      <c r="Z1012" s="975"/>
    </row>
    <row r="1013" spans="1:26">
      <c r="A1013" s="878"/>
      <c r="B1013" s="878"/>
      <c r="C1013" s="878"/>
      <c r="F1013" s="878"/>
      <c r="H1013" s="878"/>
      <c r="I1013" s="878"/>
      <c r="J1013" s="878"/>
      <c r="K1013" s="990"/>
      <c r="L1013" s="990"/>
      <c r="M1013" s="990"/>
      <c r="N1013" s="990"/>
      <c r="O1013" s="878"/>
      <c r="P1013" s="878"/>
      <c r="Q1013" s="878"/>
      <c r="R1013" s="878"/>
      <c r="S1013" s="878"/>
      <c r="T1013" s="878"/>
      <c r="U1013" s="878"/>
      <c r="V1013" s="878"/>
      <c r="W1013" s="878"/>
      <c r="X1013" s="1015"/>
      <c r="Y1013" s="878"/>
      <c r="Z1013" s="975"/>
    </row>
    <row r="1014" spans="1:26">
      <c r="A1014" s="878"/>
      <c r="B1014" s="878"/>
      <c r="C1014" s="878"/>
      <c r="F1014" s="878"/>
      <c r="H1014" s="878"/>
      <c r="I1014" s="878"/>
      <c r="J1014" s="878"/>
      <c r="K1014" s="990"/>
      <c r="L1014" s="990"/>
      <c r="M1014" s="990"/>
      <c r="N1014" s="990"/>
      <c r="O1014" s="878"/>
      <c r="P1014" s="878"/>
      <c r="Q1014" s="878"/>
      <c r="R1014" s="878"/>
      <c r="S1014" s="878"/>
      <c r="T1014" s="878"/>
      <c r="U1014" s="878"/>
      <c r="V1014" s="878"/>
      <c r="W1014" s="878"/>
      <c r="X1014" s="1015"/>
      <c r="Y1014" s="878"/>
      <c r="Z1014" s="975"/>
    </row>
    <row r="1015" spans="1:26">
      <c r="A1015" s="878"/>
      <c r="B1015" s="878"/>
      <c r="C1015" s="878"/>
      <c r="F1015" s="878"/>
      <c r="H1015" s="878"/>
      <c r="I1015" s="878"/>
      <c r="J1015" s="878"/>
      <c r="K1015" s="990"/>
      <c r="L1015" s="990"/>
      <c r="M1015" s="990"/>
      <c r="N1015" s="990"/>
      <c r="O1015" s="878"/>
      <c r="P1015" s="878"/>
      <c r="Q1015" s="878"/>
      <c r="R1015" s="878"/>
      <c r="S1015" s="878"/>
      <c r="T1015" s="878"/>
      <c r="U1015" s="878"/>
      <c r="V1015" s="878"/>
      <c r="W1015" s="878"/>
      <c r="X1015" s="1015"/>
      <c r="Y1015" s="878"/>
      <c r="Z1015" s="975"/>
    </row>
    <row r="1016" spans="1:26">
      <c r="A1016" s="878"/>
      <c r="B1016" s="878"/>
      <c r="C1016" s="878"/>
      <c r="F1016" s="878"/>
      <c r="H1016" s="878"/>
      <c r="I1016" s="878"/>
      <c r="J1016" s="878"/>
      <c r="K1016" s="990"/>
      <c r="L1016" s="990"/>
      <c r="M1016" s="990"/>
      <c r="N1016" s="990"/>
      <c r="O1016" s="878"/>
      <c r="P1016" s="878"/>
      <c r="Q1016" s="878"/>
      <c r="R1016" s="878"/>
      <c r="S1016" s="878"/>
      <c r="T1016" s="878"/>
      <c r="U1016" s="878"/>
      <c r="V1016" s="878"/>
      <c r="W1016" s="878"/>
      <c r="X1016" s="1015"/>
      <c r="Y1016" s="878"/>
      <c r="Z1016" s="975"/>
    </row>
    <row r="1017" spans="1:26">
      <c r="A1017" s="878"/>
      <c r="B1017" s="878"/>
      <c r="C1017" s="878"/>
      <c r="F1017" s="878"/>
      <c r="H1017" s="878"/>
      <c r="I1017" s="878"/>
      <c r="J1017" s="878"/>
      <c r="K1017" s="990"/>
      <c r="L1017" s="990"/>
      <c r="M1017" s="990"/>
      <c r="N1017" s="990"/>
      <c r="O1017" s="878"/>
      <c r="P1017" s="878"/>
      <c r="Q1017" s="878"/>
      <c r="R1017" s="878"/>
      <c r="S1017" s="878"/>
      <c r="T1017" s="878"/>
      <c r="U1017" s="878"/>
      <c r="V1017" s="878"/>
      <c r="W1017" s="878"/>
      <c r="X1017" s="1015"/>
      <c r="Y1017" s="878"/>
      <c r="Z1017" s="975"/>
    </row>
    <row r="1018" spans="1:26">
      <c r="A1018" s="878"/>
      <c r="B1018" s="878"/>
      <c r="C1018" s="878"/>
      <c r="F1018" s="878"/>
      <c r="H1018" s="878"/>
      <c r="I1018" s="878"/>
      <c r="J1018" s="878"/>
      <c r="K1018" s="990"/>
      <c r="L1018" s="990"/>
      <c r="M1018" s="990"/>
      <c r="N1018" s="990"/>
      <c r="O1018" s="878"/>
      <c r="P1018" s="878"/>
      <c r="Q1018" s="878"/>
      <c r="R1018" s="878"/>
      <c r="S1018" s="878"/>
      <c r="T1018" s="878"/>
      <c r="U1018" s="878"/>
      <c r="V1018" s="878"/>
      <c r="W1018" s="878"/>
      <c r="X1018" s="1015"/>
      <c r="Y1018" s="878"/>
      <c r="Z1018" s="975"/>
    </row>
    <row r="1019" spans="1:26">
      <c r="A1019" s="878"/>
      <c r="B1019" s="878"/>
      <c r="C1019" s="878"/>
      <c r="F1019" s="878"/>
      <c r="H1019" s="878"/>
      <c r="I1019" s="878"/>
      <c r="J1019" s="878"/>
      <c r="K1019" s="990"/>
      <c r="L1019" s="990"/>
      <c r="M1019" s="990"/>
      <c r="N1019" s="990"/>
      <c r="O1019" s="878"/>
      <c r="P1019" s="878"/>
      <c r="Q1019" s="878"/>
      <c r="R1019" s="878"/>
      <c r="S1019" s="878"/>
      <c r="T1019" s="878"/>
      <c r="U1019" s="878"/>
      <c r="V1019" s="878"/>
      <c r="W1019" s="878"/>
      <c r="X1019" s="1015"/>
      <c r="Y1019" s="878"/>
      <c r="Z1019" s="975"/>
    </row>
    <row r="1020" spans="1:26">
      <c r="A1020" s="878"/>
      <c r="B1020" s="878"/>
      <c r="C1020" s="878"/>
      <c r="F1020" s="878"/>
      <c r="H1020" s="878"/>
      <c r="I1020" s="878"/>
      <c r="J1020" s="878"/>
      <c r="K1020" s="990"/>
      <c r="L1020" s="990"/>
      <c r="M1020" s="990"/>
      <c r="N1020" s="990"/>
      <c r="O1020" s="878"/>
      <c r="P1020" s="878"/>
      <c r="Q1020" s="878"/>
      <c r="R1020" s="878"/>
      <c r="S1020" s="878"/>
      <c r="T1020" s="878"/>
      <c r="U1020" s="878"/>
      <c r="V1020" s="878"/>
      <c r="W1020" s="878"/>
      <c r="X1020" s="1015"/>
      <c r="Y1020" s="878"/>
      <c r="Z1020" s="975"/>
    </row>
    <row r="1021" spans="1:26">
      <c r="A1021" s="878"/>
      <c r="B1021" s="878"/>
      <c r="C1021" s="878"/>
      <c r="F1021" s="878"/>
      <c r="H1021" s="878"/>
      <c r="I1021" s="878"/>
      <c r="J1021" s="878"/>
      <c r="K1021" s="990"/>
      <c r="L1021" s="990"/>
      <c r="M1021" s="990"/>
      <c r="N1021" s="990"/>
      <c r="O1021" s="878"/>
      <c r="P1021" s="878"/>
      <c r="Q1021" s="878"/>
      <c r="R1021" s="878"/>
      <c r="S1021" s="878"/>
      <c r="T1021" s="878"/>
      <c r="U1021" s="878"/>
      <c r="V1021" s="878"/>
      <c r="W1021" s="878"/>
      <c r="X1021" s="1015"/>
      <c r="Y1021" s="878"/>
      <c r="Z1021" s="975"/>
    </row>
    <row r="1022" spans="1:26">
      <c r="A1022" s="878"/>
      <c r="B1022" s="878"/>
      <c r="C1022" s="878"/>
      <c r="F1022" s="878"/>
      <c r="H1022" s="878"/>
      <c r="I1022" s="878"/>
      <c r="J1022" s="878"/>
      <c r="K1022" s="990"/>
      <c r="L1022" s="990"/>
      <c r="M1022" s="990"/>
      <c r="N1022" s="990"/>
      <c r="O1022" s="878"/>
      <c r="P1022" s="878"/>
      <c r="Q1022" s="878"/>
      <c r="R1022" s="878"/>
      <c r="S1022" s="878"/>
      <c r="T1022" s="878"/>
      <c r="U1022" s="878"/>
      <c r="V1022" s="878"/>
      <c r="W1022" s="878"/>
      <c r="X1022" s="1015"/>
      <c r="Y1022" s="878"/>
      <c r="Z1022" s="975"/>
    </row>
    <row r="1023" spans="1:26">
      <c r="A1023" s="878"/>
      <c r="B1023" s="878"/>
      <c r="C1023" s="878"/>
      <c r="F1023" s="878"/>
      <c r="H1023" s="878"/>
      <c r="I1023" s="878"/>
      <c r="J1023" s="878"/>
      <c r="K1023" s="990"/>
      <c r="L1023" s="990"/>
      <c r="M1023" s="990"/>
      <c r="N1023" s="990"/>
      <c r="O1023" s="878"/>
      <c r="P1023" s="878"/>
      <c r="Q1023" s="878"/>
      <c r="R1023" s="878"/>
      <c r="S1023" s="878"/>
      <c r="T1023" s="878"/>
      <c r="U1023" s="878"/>
      <c r="V1023" s="878"/>
      <c r="W1023" s="878"/>
      <c r="X1023" s="1015"/>
      <c r="Y1023" s="878"/>
      <c r="Z1023" s="975"/>
    </row>
    <row r="1024" spans="1:26">
      <c r="A1024" s="878"/>
      <c r="B1024" s="878"/>
      <c r="C1024" s="878"/>
      <c r="F1024" s="878"/>
      <c r="H1024" s="878"/>
      <c r="I1024" s="878"/>
      <c r="J1024" s="878"/>
      <c r="K1024" s="990"/>
      <c r="L1024" s="990"/>
      <c r="M1024" s="990"/>
      <c r="N1024" s="990"/>
      <c r="O1024" s="878"/>
      <c r="P1024" s="878"/>
      <c r="Q1024" s="878"/>
      <c r="R1024" s="878"/>
      <c r="S1024" s="878"/>
      <c r="T1024" s="878"/>
      <c r="U1024" s="878"/>
      <c r="V1024" s="878"/>
      <c r="W1024" s="878"/>
      <c r="X1024" s="1015"/>
      <c r="Y1024" s="878"/>
      <c r="Z1024" s="975"/>
    </row>
    <row r="1025" spans="1:26">
      <c r="A1025" s="878"/>
      <c r="B1025" s="878"/>
      <c r="C1025" s="878"/>
      <c r="F1025" s="878"/>
      <c r="H1025" s="878"/>
      <c r="I1025" s="878"/>
      <c r="J1025" s="878"/>
      <c r="K1025" s="990"/>
      <c r="L1025" s="990"/>
      <c r="M1025" s="990"/>
      <c r="N1025" s="990"/>
      <c r="O1025" s="878"/>
      <c r="P1025" s="878"/>
      <c r="Q1025" s="878"/>
      <c r="R1025" s="878"/>
      <c r="S1025" s="878"/>
      <c r="T1025" s="878"/>
      <c r="U1025" s="878"/>
      <c r="V1025" s="878"/>
      <c r="W1025" s="878"/>
      <c r="X1025" s="1015"/>
      <c r="Y1025" s="878"/>
      <c r="Z1025" s="975"/>
    </row>
    <row r="1026" spans="1:26">
      <c r="A1026" s="878"/>
      <c r="B1026" s="878"/>
      <c r="C1026" s="878"/>
      <c r="F1026" s="878"/>
      <c r="H1026" s="878"/>
      <c r="I1026" s="878"/>
      <c r="J1026" s="878"/>
      <c r="K1026" s="990"/>
      <c r="L1026" s="990"/>
      <c r="M1026" s="990"/>
      <c r="N1026" s="990"/>
      <c r="O1026" s="878"/>
      <c r="P1026" s="878"/>
      <c r="Q1026" s="878"/>
      <c r="R1026" s="878"/>
      <c r="S1026" s="878"/>
      <c r="T1026" s="878"/>
      <c r="U1026" s="878"/>
      <c r="V1026" s="878"/>
      <c r="W1026" s="878"/>
      <c r="X1026" s="1015"/>
      <c r="Y1026" s="878"/>
      <c r="Z1026" s="975"/>
    </row>
    <row r="1027" spans="1:26">
      <c r="A1027" s="878"/>
      <c r="B1027" s="878"/>
      <c r="C1027" s="878"/>
      <c r="F1027" s="878"/>
      <c r="H1027" s="878"/>
      <c r="I1027" s="878"/>
      <c r="J1027" s="878"/>
      <c r="K1027" s="990"/>
      <c r="L1027" s="990"/>
      <c r="M1027" s="990"/>
      <c r="N1027" s="990"/>
      <c r="O1027" s="878"/>
      <c r="P1027" s="878"/>
      <c r="Q1027" s="878"/>
      <c r="R1027" s="878"/>
      <c r="S1027" s="878"/>
      <c r="T1027" s="878"/>
      <c r="U1027" s="878"/>
      <c r="V1027" s="878"/>
      <c r="W1027" s="878"/>
      <c r="X1027" s="1015"/>
      <c r="Y1027" s="878"/>
      <c r="Z1027" s="975"/>
    </row>
    <row r="1028" spans="1:26">
      <c r="A1028" s="878"/>
      <c r="B1028" s="878"/>
      <c r="C1028" s="878"/>
      <c r="F1028" s="878"/>
      <c r="H1028" s="878"/>
      <c r="I1028" s="878"/>
      <c r="J1028" s="878"/>
      <c r="K1028" s="990"/>
      <c r="L1028" s="990"/>
      <c r="M1028" s="990"/>
      <c r="N1028" s="990"/>
      <c r="O1028" s="878"/>
      <c r="P1028" s="878"/>
      <c r="Q1028" s="878"/>
      <c r="R1028" s="878"/>
      <c r="S1028" s="878"/>
      <c r="T1028" s="878"/>
      <c r="U1028" s="878"/>
      <c r="V1028" s="878"/>
      <c r="W1028" s="878"/>
      <c r="X1028" s="1015"/>
      <c r="Y1028" s="878"/>
      <c r="Z1028" s="975"/>
    </row>
    <row r="1029" spans="1:26">
      <c r="A1029" s="878"/>
      <c r="B1029" s="878"/>
      <c r="C1029" s="878"/>
      <c r="F1029" s="878"/>
      <c r="H1029" s="878"/>
      <c r="I1029" s="878"/>
      <c r="J1029" s="878"/>
      <c r="K1029" s="990"/>
      <c r="L1029" s="990"/>
      <c r="M1029" s="990"/>
      <c r="N1029" s="990"/>
      <c r="O1029" s="878"/>
      <c r="P1029" s="878"/>
      <c r="Q1029" s="878"/>
      <c r="R1029" s="878"/>
      <c r="S1029" s="878"/>
      <c r="T1029" s="878"/>
      <c r="U1029" s="878"/>
      <c r="V1029" s="878"/>
      <c r="W1029" s="878"/>
      <c r="X1029" s="1015"/>
      <c r="Y1029" s="878"/>
      <c r="Z1029" s="975"/>
    </row>
    <row r="1030" spans="1:26">
      <c r="A1030" s="878"/>
      <c r="B1030" s="878"/>
      <c r="C1030" s="878"/>
      <c r="F1030" s="878"/>
      <c r="H1030" s="878"/>
      <c r="I1030" s="878"/>
      <c r="J1030" s="878"/>
      <c r="K1030" s="990"/>
      <c r="L1030" s="990"/>
      <c r="M1030" s="990"/>
      <c r="N1030" s="990"/>
      <c r="O1030" s="878"/>
      <c r="P1030" s="878"/>
      <c r="Q1030" s="878"/>
      <c r="R1030" s="878"/>
      <c r="S1030" s="878"/>
      <c r="T1030" s="878"/>
      <c r="U1030" s="878"/>
      <c r="V1030" s="878"/>
      <c r="W1030" s="878"/>
      <c r="X1030" s="1015"/>
      <c r="Y1030" s="878"/>
      <c r="Z1030" s="975"/>
    </row>
    <row r="1031" spans="1:26">
      <c r="A1031" s="878"/>
      <c r="B1031" s="878"/>
      <c r="C1031" s="878"/>
      <c r="F1031" s="878"/>
      <c r="H1031" s="878"/>
      <c r="I1031" s="878"/>
      <c r="J1031" s="878"/>
      <c r="K1031" s="990"/>
      <c r="L1031" s="990"/>
      <c r="M1031" s="990"/>
      <c r="N1031" s="990"/>
      <c r="O1031" s="878"/>
      <c r="P1031" s="878"/>
      <c r="Q1031" s="878"/>
      <c r="R1031" s="878"/>
      <c r="S1031" s="878"/>
      <c r="T1031" s="878"/>
      <c r="U1031" s="878"/>
      <c r="V1031" s="878"/>
      <c r="W1031" s="878"/>
      <c r="X1031" s="1015"/>
      <c r="Y1031" s="878"/>
      <c r="Z1031" s="975"/>
    </row>
    <row r="1032" spans="1:26">
      <c r="A1032" s="878"/>
      <c r="B1032" s="878"/>
      <c r="C1032" s="878"/>
      <c r="F1032" s="878"/>
      <c r="H1032" s="878"/>
      <c r="I1032" s="878"/>
      <c r="J1032" s="878"/>
      <c r="K1032" s="990"/>
      <c r="L1032" s="990"/>
      <c r="M1032" s="990"/>
      <c r="N1032" s="990"/>
      <c r="O1032" s="878"/>
      <c r="P1032" s="878"/>
      <c r="Q1032" s="878"/>
      <c r="R1032" s="878"/>
      <c r="S1032" s="878"/>
      <c r="T1032" s="878"/>
      <c r="U1032" s="878"/>
      <c r="V1032" s="878"/>
      <c r="W1032" s="878"/>
      <c r="X1032" s="1015"/>
      <c r="Y1032" s="878"/>
      <c r="Z1032" s="975"/>
    </row>
    <row r="1033" spans="1:26">
      <c r="A1033" s="878"/>
      <c r="B1033" s="878"/>
      <c r="C1033" s="878"/>
      <c r="F1033" s="878"/>
      <c r="H1033" s="878"/>
      <c r="I1033" s="878"/>
      <c r="J1033" s="878"/>
      <c r="K1033" s="990"/>
      <c r="L1033" s="990"/>
      <c r="M1033" s="990"/>
      <c r="N1033" s="990"/>
      <c r="O1033" s="878"/>
      <c r="P1033" s="878"/>
      <c r="Q1033" s="878"/>
      <c r="R1033" s="878"/>
      <c r="S1033" s="878"/>
      <c r="T1033" s="878"/>
      <c r="U1033" s="878"/>
      <c r="V1033" s="878"/>
      <c r="W1033" s="878"/>
      <c r="X1033" s="1015"/>
      <c r="Y1033" s="878"/>
      <c r="Z1033" s="975"/>
    </row>
    <row r="1034" spans="1:26">
      <c r="A1034" s="878"/>
      <c r="B1034" s="878"/>
      <c r="C1034" s="878"/>
      <c r="F1034" s="878"/>
      <c r="H1034" s="878"/>
      <c r="I1034" s="878"/>
      <c r="J1034" s="878"/>
      <c r="K1034" s="990"/>
      <c r="L1034" s="990"/>
      <c r="M1034" s="990"/>
      <c r="N1034" s="990"/>
      <c r="O1034" s="878"/>
      <c r="P1034" s="878"/>
      <c r="Q1034" s="878"/>
      <c r="R1034" s="878"/>
      <c r="S1034" s="878"/>
      <c r="T1034" s="878"/>
      <c r="U1034" s="878"/>
      <c r="V1034" s="878"/>
      <c r="W1034" s="878"/>
      <c r="X1034" s="1015"/>
      <c r="Y1034" s="878"/>
      <c r="Z1034" s="975"/>
    </row>
    <row r="1035" spans="1:26">
      <c r="A1035" s="878"/>
      <c r="B1035" s="878"/>
      <c r="C1035" s="878"/>
      <c r="F1035" s="878"/>
      <c r="H1035" s="878"/>
      <c r="I1035" s="878"/>
      <c r="J1035" s="878"/>
      <c r="K1035" s="990"/>
      <c r="L1035" s="990"/>
      <c r="M1035" s="990"/>
      <c r="N1035" s="990"/>
      <c r="O1035" s="878"/>
      <c r="P1035" s="878"/>
      <c r="Q1035" s="878"/>
      <c r="R1035" s="878"/>
      <c r="S1035" s="878"/>
      <c r="T1035" s="878"/>
      <c r="U1035" s="878"/>
      <c r="V1035" s="878"/>
      <c r="W1035" s="878"/>
      <c r="X1035" s="1015"/>
      <c r="Y1035" s="878"/>
      <c r="Z1035" s="975"/>
    </row>
    <row r="1036" spans="1:26">
      <c r="A1036" s="878"/>
      <c r="B1036" s="878"/>
      <c r="C1036" s="878"/>
      <c r="F1036" s="878"/>
      <c r="H1036" s="878"/>
      <c r="I1036" s="878"/>
      <c r="J1036" s="878"/>
      <c r="K1036" s="990"/>
      <c r="L1036" s="990"/>
      <c r="M1036" s="990"/>
      <c r="N1036" s="990"/>
      <c r="O1036" s="878"/>
      <c r="P1036" s="878"/>
      <c r="Q1036" s="878"/>
      <c r="R1036" s="878"/>
      <c r="S1036" s="878"/>
      <c r="T1036" s="878"/>
      <c r="U1036" s="878"/>
      <c r="V1036" s="878"/>
      <c r="W1036" s="878"/>
      <c r="X1036" s="1015"/>
      <c r="Y1036" s="878"/>
      <c r="Z1036" s="975"/>
    </row>
    <row r="1037" spans="1:26">
      <c r="A1037" s="878"/>
      <c r="B1037" s="878"/>
      <c r="C1037" s="878"/>
      <c r="F1037" s="878"/>
      <c r="H1037" s="878"/>
      <c r="I1037" s="878"/>
      <c r="J1037" s="878"/>
      <c r="K1037" s="990"/>
      <c r="L1037" s="990"/>
      <c r="M1037" s="990"/>
      <c r="N1037" s="990"/>
      <c r="O1037" s="878"/>
      <c r="P1037" s="878"/>
      <c r="Q1037" s="878"/>
      <c r="R1037" s="878"/>
      <c r="S1037" s="878"/>
      <c r="T1037" s="878"/>
      <c r="U1037" s="878"/>
      <c r="V1037" s="878"/>
      <c r="W1037" s="878"/>
      <c r="X1037" s="1015"/>
      <c r="Y1037" s="878"/>
      <c r="Z1037" s="975"/>
    </row>
    <row r="1038" spans="1:26">
      <c r="A1038" s="878"/>
      <c r="B1038" s="878"/>
      <c r="C1038" s="878"/>
      <c r="F1038" s="878"/>
      <c r="H1038" s="878"/>
      <c r="I1038" s="878"/>
      <c r="J1038" s="878"/>
      <c r="K1038" s="990"/>
      <c r="L1038" s="990"/>
      <c r="M1038" s="990"/>
      <c r="N1038" s="990"/>
      <c r="O1038" s="878"/>
      <c r="P1038" s="878"/>
      <c r="Q1038" s="878"/>
      <c r="R1038" s="878"/>
      <c r="S1038" s="878"/>
      <c r="T1038" s="878"/>
      <c r="U1038" s="878"/>
      <c r="V1038" s="878"/>
      <c r="W1038" s="878"/>
      <c r="X1038" s="1015"/>
      <c r="Y1038" s="878"/>
      <c r="Z1038" s="975"/>
    </row>
    <row r="1039" spans="1:26">
      <c r="A1039" s="878"/>
      <c r="B1039" s="878"/>
      <c r="C1039" s="878"/>
      <c r="F1039" s="878"/>
      <c r="H1039" s="878"/>
      <c r="I1039" s="878"/>
      <c r="J1039" s="878"/>
      <c r="K1039" s="990"/>
      <c r="L1039" s="990"/>
      <c r="M1039" s="990"/>
      <c r="N1039" s="990"/>
      <c r="O1039" s="878"/>
      <c r="P1039" s="878"/>
      <c r="Q1039" s="878"/>
      <c r="R1039" s="878"/>
      <c r="S1039" s="878"/>
      <c r="T1039" s="878"/>
      <c r="U1039" s="878"/>
      <c r="V1039" s="878"/>
      <c r="W1039" s="878"/>
      <c r="X1039" s="1015"/>
      <c r="Y1039" s="878"/>
      <c r="Z1039" s="975"/>
    </row>
    <row r="1040" spans="1:26">
      <c r="A1040" s="878"/>
      <c r="B1040" s="878"/>
      <c r="C1040" s="878"/>
      <c r="F1040" s="878"/>
      <c r="H1040" s="878"/>
      <c r="I1040" s="878"/>
      <c r="J1040" s="878"/>
      <c r="K1040" s="990"/>
      <c r="L1040" s="990"/>
      <c r="M1040" s="990"/>
      <c r="N1040" s="990"/>
      <c r="O1040" s="878"/>
      <c r="P1040" s="878"/>
      <c r="Q1040" s="878"/>
      <c r="R1040" s="878"/>
      <c r="S1040" s="878"/>
      <c r="T1040" s="878"/>
      <c r="U1040" s="878"/>
      <c r="V1040" s="878"/>
      <c r="W1040" s="878"/>
      <c r="X1040" s="1015"/>
      <c r="Y1040" s="878"/>
      <c r="Z1040" s="975"/>
    </row>
    <row r="1041" spans="1:26">
      <c r="A1041" s="878"/>
      <c r="B1041" s="878"/>
      <c r="C1041" s="878"/>
      <c r="F1041" s="878"/>
      <c r="H1041" s="878"/>
      <c r="I1041" s="878"/>
      <c r="J1041" s="878"/>
      <c r="K1041" s="990"/>
      <c r="L1041" s="990"/>
      <c r="M1041" s="990"/>
      <c r="N1041" s="990"/>
      <c r="O1041" s="878"/>
      <c r="P1041" s="878"/>
      <c r="Q1041" s="878"/>
      <c r="R1041" s="878"/>
      <c r="S1041" s="878"/>
      <c r="T1041" s="878"/>
      <c r="U1041" s="878"/>
      <c r="V1041" s="878"/>
      <c r="W1041" s="878"/>
      <c r="X1041" s="1015"/>
      <c r="Y1041" s="878"/>
      <c r="Z1041" s="975"/>
    </row>
    <row r="1042" spans="1:26">
      <c r="A1042" s="878"/>
      <c r="B1042" s="878"/>
      <c r="C1042" s="878"/>
      <c r="F1042" s="878"/>
      <c r="H1042" s="878"/>
      <c r="I1042" s="878"/>
      <c r="J1042" s="878"/>
      <c r="K1042" s="990"/>
      <c r="L1042" s="990"/>
      <c r="M1042" s="990"/>
      <c r="N1042" s="990"/>
      <c r="O1042" s="878"/>
      <c r="P1042" s="878"/>
      <c r="Q1042" s="878"/>
      <c r="R1042" s="878"/>
      <c r="S1042" s="878"/>
      <c r="T1042" s="878"/>
      <c r="U1042" s="878"/>
      <c r="V1042" s="878"/>
      <c r="W1042" s="878"/>
      <c r="X1042" s="1015"/>
      <c r="Y1042" s="878"/>
      <c r="Z1042" s="975"/>
    </row>
    <row r="1043" spans="1:26">
      <c r="A1043" s="878"/>
      <c r="B1043" s="878"/>
      <c r="C1043" s="878"/>
      <c r="F1043" s="878"/>
      <c r="H1043" s="878"/>
      <c r="I1043" s="878"/>
      <c r="J1043" s="878"/>
      <c r="K1043" s="990"/>
      <c r="L1043" s="990"/>
      <c r="M1043" s="990"/>
      <c r="N1043" s="990"/>
      <c r="O1043" s="878"/>
      <c r="P1043" s="878"/>
      <c r="Q1043" s="878"/>
      <c r="R1043" s="878"/>
      <c r="S1043" s="878"/>
      <c r="T1043" s="878"/>
      <c r="U1043" s="878"/>
      <c r="V1043" s="878"/>
      <c r="W1043" s="878"/>
      <c r="X1043" s="1015"/>
      <c r="Y1043" s="878"/>
      <c r="Z1043" s="975"/>
    </row>
    <row r="1044" spans="1:26">
      <c r="A1044" s="878"/>
      <c r="B1044" s="878"/>
      <c r="C1044" s="878"/>
      <c r="F1044" s="878"/>
      <c r="H1044" s="878"/>
      <c r="I1044" s="878"/>
      <c r="J1044" s="878"/>
      <c r="K1044" s="990"/>
      <c r="L1044" s="990"/>
      <c r="M1044" s="990"/>
      <c r="N1044" s="990"/>
      <c r="O1044" s="878"/>
      <c r="P1044" s="878"/>
      <c r="Q1044" s="878"/>
      <c r="R1044" s="878"/>
      <c r="S1044" s="878"/>
      <c r="T1044" s="878"/>
      <c r="U1044" s="878"/>
      <c r="V1044" s="878"/>
      <c r="W1044" s="878"/>
      <c r="X1044" s="1015"/>
      <c r="Y1044" s="878"/>
      <c r="Z1044" s="975"/>
    </row>
    <row r="1045" spans="1:26">
      <c r="A1045" s="878"/>
      <c r="B1045" s="878"/>
      <c r="C1045" s="878"/>
      <c r="F1045" s="878"/>
      <c r="H1045" s="878"/>
      <c r="I1045" s="878"/>
      <c r="J1045" s="878"/>
      <c r="K1045" s="990"/>
      <c r="L1045" s="990"/>
      <c r="M1045" s="990"/>
      <c r="N1045" s="990"/>
      <c r="O1045" s="878"/>
      <c r="P1045" s="878"/>
      <c r="Q1045" s="878"/>
      <c r="R1045" s="878"/>
      <c r="S1045" s="878"/>
      <c r="T1045" s="878"/>
      <c r="U1045" s="878"/>
      <c r="V1045" s="878"/>
      <c r="W1045" s="878"/>
      <c r="X1045" s="1015"/>
      <c r="Y1045" s="878"/>
      <c r="Z1045" s="975"/>
    </row>
    <row r="1046" spans="1:26">
      <c r="A1046" s="878"/>
      <c r="B1046" s="878"/>
      <c r="C1046" s="878"/>
      <c r="F1046" s="878"/>
      <c r="H1046" s="878"/>
      <c r="I1046" s="878"/>
      <c r="J1046" s="878"/>
      <c r="K1046" s="990"/>
      <c r="L1046" s="990"/>
      <c r="M1046" s="990"/>
      <c r="N1046" s="990"/>
      <c r="O1046" s="878"/>
      <c r="P1046" s="878"/>
      <c r="Q1046" s="878"/>
      <c r="R1046" s="878"/>
      <c r="S1046" s="878"/>
      <c r="T1046" s="878"/>
      <c r="U1046" s="878"/>
      <c r="V1046" s="878"/>
      <c r="W1046" s="878"/>
      <c r="X1046" s="1015"/>
      <c r="Y1046" s="878"/>
      <c r="Z1046" s="975"/>
    </row>
    <row r="1047" spans="1:26">
      <c r="A1047" s="878"/>
      <c r="B1047" s="878"/>
      <c r="C1047" s="878"/>
      <c r="F1047" s="878"/>
      <c r="H1047" s="878"/>
      <c r="I1047" s="878"/>
      <c r="J1047" s="878"/>
      <c r="K1047" s="990"/>
      <c r="L1047" s="990"/>
      <c r="M1047" s="990"/>
      <c r="N1047" s="990"/>
      <c r="O1047" s="878"/>
      <c r="P1047" s="878"/>
      <c r="Q1047" s="878"/>
      <c r="R1047" s="878"/>
      <c r="S1047" s="878"/>
      <c r="T1047" s="878"/>
      <c r="U1047" s="878"/>
      <c r="V1047" s="878"/>
      <c r="W1047" s="878"/>
      <c r="X1047" s="1015"/>
      <c r="Y1047" s="878"/>
      <c r="Z1047" s="975"/>
    </row>
    <row r="1048" spans="1:26">
      <c r="A1048" s="878"/>
      <c r="B1048" s="878"/>
      <c r="C1048" s="878"/>
      <c r="F1048" s="878"/>
      <c r="H1048" s="878"/>
      <c r="I1048" s="878"/>
      <c r="J1048" s="878"/>
      <c r="K1048" s="990"/>
      <c r="L1048" s="990"/>
      <c r="M1048" s="990"/>
      <c r="N1048" s="990"/>
      <c r="O1048" s="878"/>
      <c r="P1048" s="878"/>
      <c r="Q1048" s="878"/>
      <c r="R1048" s="878"/>
      <c r="S1048" s="878"/>
      <c r="T1048" s="878"/>
      <c r="U1048" s="878"/>
      <c r="V1048" s="878"/>
      <c r="W1048" s="878"/>
      <c r="X1048" s="1015"/>
      <c r="Y1048" s="878"/>
      <c r="Z1048" s="975"/>
    </row>
    <row r="1049" spans="1:26">
      <c r="A1049" s="878"/>
      <c r="B1049" s="878"/>
      <c r="C1049" s="878"/>
      <c r="F1049" s="878"/>
      <c r="H1049" s="878"/>
      <c r="I1049" s="878"/>
      <c r="J1049" s="878"/>
      <c r="K1049" s="990"/>
      <c r="L1049" s="990"/>
      <c r="M1049" s="990"/>
      <c r="N1049" s="990"/>
      <c r="O1049" s="878"/>
      <c r="P1049" s="878"/>
      <c r="Q1049" s="878"/>
      <c r="R1049" s="878"/>
      <c r="S1049" s="878"/>
      <c r="T1049" s="878"/>
      <c r="U1049" s="878"/>
      <c r="V1049" s="878"/>
      <c r="W1049" s="878"/>
      <c r="X1049" s="1015"/>
      <c r="Y1049" s="878"/>
      <c r="Z1049" s="975"/>
    </row>
    <row r="1050" spans="1:26">
      <c r="A1050" s="878"/>
      <c r="B1050" s="878"/>
      <c r="C1050" s="878"/>
      <c r="F1050" s="878"/>
      <c r="H1050" s="878"/>
      <c r="I1050" s="878"/>
      <c r="J1050" s="878"/>
      <c r="K1050" s="990"/>
      <c r="L1050" s="990"/>
      <c r="M1050" s="990"/>
      <c r="N1050" s="990"/>
      <c r="O1050" s="878"/>
      <c r="P1050" s="878"/>
      <c r="Q1050" s="878"/>
      <c r="R1050" s="878"/>
      <c r="S1050" s="878"/>
      <c r="T1050" s="878"/>
      <c r="U1050" s="878"/>
      <c r="V1050" s="878"/>
      <c r="W1050" s="878"/>
      <c r="X1050" s="1015"/>
      <c r="Y1050" s="878"/>
      <c r="Z1050" s="975"/>
    </row>
    <row r="1051" spans="1:26">
      <c r="A1051" s="878"/>
      <c r="B1051" s="878"/>
      <c r="C1051" s="878"/>
      <c r="F1051" s="878"/>
      <c r="H1051" s="878"/>
      <c r="I1051" s="878"/>
      <c r="J1051" s="878"/>
      <c r="K1051" s="990"/>
      <c r="L1051" s="990"/>
      <c r="M1051" s="990"/>
      <c r="N1051" s="990"/>
      <c r="O1051" s="878"/>
      <c r="P1051" s="878"/>
      <c r="Q1051" s="878"/>
      <c r="R1051" s="878"/>
      <c r="S1051" s="878"/>
      <c r="T1051" s="878"/>
      <c r="U1051" s="878"/>
      <c r="V1051" s="878"/>
      <c r="W1051" s="878"/>
      <c r="X1051" s="1015"/>
      <c r="Y1051" s="878"/>
      <c r="Z1051" s="975"/>
    </row>
    <row r="1052" spans="1:26">
      <c r="A1052" s="878"/>
      <c r="B1052" s="878"/>
      <c r="C1052" s="878"/>
      <c r="F1052" s="878"/>
      <c r="H1052" s="878"/>
      <c r="I1052" s="878"/>
      <c r="J1052" s="878"/>
      <c r="K1052" s="990"/>
      <c r="L1052" s="990"/>
      <c r="M1052" s="990"/>
      <c r="N1052" s="990"/>
      <c r="O1052" s="878"/>
      <c r="P1052" s="878"/>
      <c r="Q1052" s="878"/>
      <c r="R1052" s="878"/>
      <c r="S1052" s="878"/>
      <c r="T1052" s="878"/>
      <c r="U1052" s="878"/>
      <c r="V1052" s="878"/>
      <c r="W1052" s="878"/>
      <c r="X1052" s="1015"/>
      <c r="Y1052" s="878"/>
      <c r="Z1052" s="975"/>
    </row>
    <row r="1053" spans="1:26">
      <c r="A1053" s="878"/>
      <c r="B1053" s="878"/>
      <c r="C1053" s="878"/>
      <c r="F1053" s="878"/>
      <c r="H1053" s="878"/>
      <c r="I1053" s="878"/>
      <c r="J1053" s="878"/>
      <c r="K1053" s="990"/>
      <c r="L1053" s="990"/>
      <c r="M1053" s="990"/>
      <c r="N1053" s="990"/>
      <c r="O1053" s="878"/>
      <c r="P1053" s="878"/>
      <c r="Q1053" s="878"/>
      <c r="R1053" s="878"/>
      <c r="S1053" s="878"/>
      <c r="T1053" s="878"/>
      <c r="U1053" s="878"/>
      <c r="V1053" s="878"/>
      <c r="W1053" s="878"/>
      <c r="X1053" s="1015"/>
      <c r="Y1053" s="878"/>
      <c r="Z1053" s="975"/>
    </row>
    <row r="1054" spans="1:26">
      <c r="A1054" s="878"/>
      <c r="B1054" s="878"/>
      <c r="C1054" s="878"/>
      <c r="F1054" s="878"/>
      <c r="H1054" s="878"/>
      <c r="I1054" s="878"/>
      <c r="J1054" s="878"/>
      <c r="K1054" s="990"/>
      <c r="L1054" s="990"/>
      <c r="M1054" s="990"/>
      <c r="N1054" s="990"/>
      <c r="O1054" s="878"/>
      <c r="P1054" s="878"/>
      <c r="Q1054" s="878"/>
      <c r="R1054" s="878"/>
      <c r="S1054" s="878"/>
      <c r="T1054" s="878"/>
      <c r="U1054" s="878"/>
      <c r="V1054" s="878"/>
      <c r="W1054" s="878"/>
      <c r="X1054" s="1015"/>
      <c r="Y1054" s="878"/>
      <c r="Z1054" s="975"/>
    </row>
    <row r="1055" spans="1:26">
      <c r="A1055" s="878"/>
      <c r="B1055" s="878"/>
      <c r="C1055" s="878"/>
      <c r="F1055" s="878"/>
      <c r="H1055" s="878"/>
      <c r="I1055" s="878"/>
      <c r="J1055" s="878"/>
      <c r="K1055" s="990"/>
      <c r="L1055" s="990"/>
      <c r="M1055" s="990"/>
      <c r="N1055" s="990"/>
      <c r="O1055" s="878"/>
      <c r="P1055" s="878"/>
      <c r="Q1055" s="878"/>
      <c r="R1055" s="878"/>
      <c r="S1055" s="878"/>
      <c r="T1055" s="878"/>
      <c r="U1055" s="878"/>
      <c r="V1055" s="878"/>
      <c r="W1055" s="878"/>
      <c r="X1055" s="1015"/>
      <c r="Y1055" s="878"/>
      <c r="Z1055" s="975"/>
    </row>
    <row r="1056" spans="1:26">
      <c r="A1056" s="878"/>
      <c r="B1056" s="878"/>
      <c r="C1056" s="878"/>
      <c r="F1056" s="878"/>
      <c r="H1056" s="878"/>
      <c r="I1056" s="878"/>
      <c r="J1056" s="878"/>
      <c r="K1056" s="990"/>
      <c r="L1056" s="990"/>
      <c r="M1056" s="990"/>
      <c r="N1056" s="990"/>
      <c r="O1056" s="878"/>
      <c r="P1056" s="878"/>
      <c r="Q1056" s="878"/>
      <c r="R1056" s="878"/>
      <c r="S1056" s="878"/>
      <c r="T1056" s="878"/>
      <c r="U1056" s="878"/>
      <c r="V1056" s="878"/>
      <c r="W1056" s="878"/>
      <c r="X1056" s="1015"/>
      <c r="Y1056" s="878"/>
      <c r="Z1056" s="975"/>
    </row>
    <row r="1057" spans="1:26">
      <c r="A1057" s="878"/>
      <c r="B1057" s="878"/>
      <c r="C1057" s="878"/>
      <c r="F1057" s="878"/>
      <c r="H1057" s="878"/>
      <c r="I1057" s="878"/>
      <c r="J1057" s="878"/>
      <c r="K1057" s="990"/>
      <c r="L1057" s="990"/>
      <c r="M1057" s="990"/>
      <c r="N1057" s="990"/>
      <c r="O1057" s="878"/>
      <c r="P1057" s="878"/>
      <c r="Q1057" s="878"/>
      <c r="R1057" s="878"/>
      <c r="S1057" s="878"/>
      <c r="T1057" s="878"/>
      <c r="U1057" s="878"/>
      <c r="V1057" s="878"/>
      <c r="W1057" s="878"/>
      <c r="X1057" s="1015"/>
      <c r="Y1057" s="878"/>
      <c r="Z1057" s="975"/>
    </row>
    <row r="1058" spans="1:26">
      <c r="A1058" s="878"/>
      <c r="B1058" s="878"/>
      <c r="C1058" s="878"/>
      <c r="F1058" s="878"/>
      <c r="H1058" s="878"/>
      <c r="I1058" s="878"/>
      <c r="J1058" s="878"/>
      <c r="K1058" s="990"/>
      <c r="L1058" s="990"/>
      <c r="M1058" s="990"/>
      <c r="N1058" s="990"/>
      <c r="O1058" s="878"/>
      <c r="P1058" s="878"/>
      <c r="Q1058" s="878"/>
      <c r="R1058" s="878"/>
      <c r="S1058" s="878"/>
      <c r="T1058" s="878"/>
      <c r="U1058" s="878"/>
      <c r="V1058" s="878"/>
      <c r="W1058" s="878"/>
      <c r="X1058" s="1015"/>
      <c r="Y1058" s="878"/>
      <c r="Z1058" s="975"/>
    </row>
    <row r="1059" spans="1:26">
      <c r="A1059" s="878"/>
      <c r="B1059" s="878"/>
      <c r="C1059" s="878"/>
      <c r="F1059" s="878"/>
      <c r="H1059" s="878"/>
      <c r="I1059" s="878"/>
      <c r="J1059" s="878"/>
      <c r="K1059" s="990"/>
      <c r="L1059" s="990"/>
      <c r="M1059" s="990"/>
      <c r="N1059" s="990"/>
      <c r="O1059" s="878"/>
      <c r="P1059" s="878"/>
      <c r="Q1059" s="878"/>
      <c r="R1059" s="878"/>
      <c r="S1059" s="878"/>
      <c r="T1059" s="878"/>
      <c r="U1059" s="878"/>
      <c r="V1059" s="878"/>
      <c r="W1059" s="878"/>
      <c r="X1059" s="1015"/>
      <c r="Y1059" s="878"/>
      <c r="Z1059" s="975"/>
    </row>
    <row r="1060" spans="1:26">
      <c r="A1060" s="878"/>
      <c r="B1060" s="878"/>
      <c r="C1060" s="878"/>
      <c r="F1060" s="878"/>
      <c r="H1060" s="878"/>
      <c r="I1060" s="878"/>
      <c r="J1060" s="878"/>
      <c r="K1060" s="990"/>
      <c r="L1060" s="990"/>
      <c r="M1060" s="990"/>
      <c r="N1060" s="990"/>
      <c r="O1060" s="878"/>
      <c r="P1060" s="878"/>
      <c r="Q1060" s="878"/>
      <c r="R1060" s="878"/>
      <c r="S1060" s="878"/>
      <c r="T1060" s="878"/>
      <c r="U1060" s="878"/>
      <c r="V1060" s="878"/>
      <c r="W1060" s="878"/>
      <c r="X1060" s="1015"/>
      <c r="Y1060" s="878"/>
      <c r="Z1060" s="975"/>
    </row>
    <row r="1061" spans="1:26">
      <c r="A1061" s="878"/>
      <c r="B1061" s="878"/>
      <c r="C1061" s="878"/>
      <c r="F1061" s="878"/>
      <c r="H1061" s="878"/>
      <c r="I1061" s="878"/>
      <c r="J1061" s="878"/>
      <c r="K1061" s="990"/>
      <c r="L1061" s="990"/>
      <c r="M1061" s="990"/>
      <c r="N1061" s="990"/>
      <c r="O1061" s="878"/>
      <c r="P1061" s="878"/>
      <c r="Q1061" s="878"/>
      <c r="R1061" s="878"/>
      <c r="S1061" s="878"/>
      <c r="T1061" s="878"/>
      <c r="U1061" s="878"/>
      <c r="V1061" s="878"/>
      <c r="W1061" s="878"/>
      <c r="X1061" s="1015"/>
      <c r="Y1061" s="878"/>
      <c r="Z1061" s="975"/>
    </row>
    <row r="1062" spans="1:26">
      <c r="A1062" s="878"/>
      <c r="B1062" s="878"/>
      <c r="C1062" s="878"/>
      <c r="F1062" s="878"/>
      <c r="H1062" s="878"/>
      <c r="I1062" s="878"/>
      <c r="J1062" s="878"/>
      <c r="K1062" s="990"/>
      <c r="L1062" s="990"/>
      <c r="M1062" s="990"/>
      <c r="N1062" s="990"/>
      <c r="O1062" s="878"/>
      <c r="P1062" s="878"/>
      <c r="Q1062" s="878"/>
      <c r="R1062" s="878"/>
      <c r="S1062" s="878"/>
      <c r="T1062" s="878"/>
      <c r="U1062" s="878"/>
      <c r="V1062" s="878"/>
      <c r="W1062" s="878"/>
      <c r="X1062" s="1015"/>
      <c r="Y1062" s="878"/>
      <c r="Z1062" s="975"/>
    </row>
    <row r="1063" spans="1:26">
      <c r="A1063" s="878"/>
      <c r="B1063" s="878"/>
      <c r="C1063" s="878"/>
      <c r="F1063" s="878"/>
      <c r="H1063" s="878"/>
      <c r="I1063" s="878"/>
      <c r="J1063" s="878"/>
      <c r="K1063" s="990"/>
      <c r="L1063" s="990"/>
      <c r="M1063" s="990"/>
      <c r="N1063" s="990"/>
      <c r="O1063" s="878"/>
      <c r="P1063" s="878"/>
      <c r="Q1063" s="878"/>
      <c r="R1063" s="878"/>
      <c r="S1063" s="878"/>
      <c r="T1063" s="878"/>
      <c r="U1063" s="878"/>
      <c r="V1063" s="878"/>
      <c r="W1063" s="878"/>
      <c r="X1063" s="1015"/>
      <c r="Y1063" s="878"/>
      <c r="Z1063" s="975"/>
    </row>
    <row r="1064" spans="1:26">
      <c r="A1064" s="878"/>
      <c r="B1064" s="878"/>
      <c r="C1064" s="878"/>
      <c r="F1064" s="878"/>
      <c r="H1064" s="878"/>
      <c r="I1064" s="878"/>
      <c r="J1064" s="878"/>
      <c r="K1064" s="990"/>
      <c r="L1064" s="990"/>
      <c r="M1064" s="990"/>
      <c r="N1064" s="990"/>
      <c r="O1064" s="878"/>
      <c r="P1064" s="878"/>
      <c r="Q1064" s="878"/>
      <c r="R1064" s="878"/>
      <c r="S1064" s="878"/>
      <c r="T1064" s="878"/>
      <c r="U1064" s="878"/>
      <c r="V1064" s="878"/>
      <c r="W1064" s="878"/>
      <c r="X1064" s="1015"/>
      <c r="Y1064" s="878"/>
      <c r="Z1064" s="975"/>
    </row>
    <row r="1065" spans="1:26">
      <c r="A1065" s="878"/>
      <c r="B1065" s="878"/>
      <c r="C1065" s="878"/>
      <c r="F1065" s="878"/>
      <c r="H1065" s="878"/>
      <c r="I1065" s="878"/>
      <c r="J1065" s="878"/>
      <c r="K1065" s="990"/>
      <c r="L1065" s="990"/>
      <c r="M1065" s="990"/>
      <c r="N1065" s="990"/>
      <c r="O1065" s="878"/>
      <c r="P1065" s="878"/>
      <c r="Q1065" s="878"/>
      <c r="R1065" s="878"/>
      <c r="S1065" s="878"/>
      <c r="T1065" s="878"/>
      <c r="U1065" s="878"/>
      <c r="V1065" s="878"/>
      <c r="W1065" s="878"/>
      <c r="X1065" s="1015"/>
      <c r="Y1065" s="878"/>
      <c r="Z1065" s="975"/>
    </row>
    <row r="1066" spans="1:26">
      <c r="A1066" s="878"/>
      <c r="B1066" s="878"/>
      <c r="C1066" s="878"/>
      <c r="F1066" s="878"/>
      <c r="H1066" s="878"/>
      <c r="I1066" s="878"/>
      <c r="J1066" s="878"/>
      <c r="K1066" s="990"/>
      <c r="L1066" s="990"/>
      <c r="M1066" s="990"/>
      <c r="N1066" s="990"/>
      <c r="O1066" s="878"/>
      <c r="P1066" s="878"/>
      <c r="Q1066" s="878"/>
      <c r="R1066" s="878"/>
      <c r="S1066" s="878"/>
      <c r="T1066" s="878"/>
      <c r="U1066" s="878"/>
      <c r="V1066" s="878"/>
      <c r="W1066" s="878"/>
      <c r="X1066" s="1015"/>
      <c r="Y1066" s="878"/>
      <c r="Z1066" s="975"/>
    </row>
    <row r="1067" spans="1:26">
      <c r="A1067" s="878"/>
      <c r="B1067" s="878"/>
      <c r="C1067" s="878"/>
      <c r="F1067" s="878"/>
      <c r="H1067" s="878"/>
      <c r="I1067" s="878"/>
      <c r="J1067" s="878"/>
      <c r="K1067" s="990"/>
      <c r="L1067" s="990"/>
      <c r="M1067" s="990"/>
      <c r="N1067" s="990"/>
      <c r="O1067" s="878"/>
      <c r="P1067" s="878"/>
      <c r="Q1067" s="878"/>
      <c r="R1067" s="878"/>
      <c r="S1067" s="878"/>
      <c r="T1067" s="878"/>
      <c r="U1067" s="878"/>
      <c r="V1067" s="878"/>
      <c r="W1067" s="878"/>
      <c r="X1067" s="1015"/>
      <c r="Y1067" s="878"/>
      <c r="Z1067" s="975"/>
    </row>
    <row r="1068" spans="1:26">
      <c r="A1068" s="878"/>
      <c r="B1068" s="878"/>
      <c r="C1068" s="878"/>
      <c r="F1068" s="878"/>
      <c r="H1068" s="878"/>
      <c r="I1068" s="878"/>
      <c r="J1068" s="878"/>
      <c r="K1068" s="990"/>
      <c r="L1068" s="990"/>
      <c r="M1068" s="990"/>
      <c r="N1068" s="990"/>
      <c r="O1068" s="878"/>
      <c r="P1068" s="878"/>
      <c r="Q1068" s="878"/>
      <c r="R1068" s="878"/>
      <c r="S1068" s="878"/>
      <c r="T1068" s="878"/>
      <c r="U1068" s="878"/>
      <c r="V1068" s="878"/>
      <c r="W1068" s="878"/>
      <c r="X1068" s="1015"/>
      <c r="Y1068" s="878"/>
      <c r="Z1068" s="975"/>
    </row>
    <row r="1069" spans="1:26">
      <c r="A1069" s="878"/>
      <c r="B1069" s="878"/>
      <c r="C1069" s="878"/>
      <c r="F1069" s="878"/>
      <c r="H1069" s="878"/>
      <c r="I1069" s="878"/>
      <c r="J1069" s="878"/>
      <c r="K1069" s="990"/>
      <c r="L1069" s="990"/>
      <c r="M1069" s="990"/>
      <c r="N1069" s="990"/>
      <c r="O1069" s="878"/>
      <c r="P1069" s="878"/>
      <c r="Q1069" s="878"/>
      <c r="R1069" s="878"/>
      <c r="S1069" s="878"/>
      <c r="T1069" s="878"/>
      <c r="U1069" s="878"/>
      <c r="V1069" s="878"/>
      <c r="W1069" s="878"/>
      <c r="X1069" s="1015"/>
      <c r="Y1069" s="878"/>
      <c r="Z1069" s="975"/>
    </row>
    <row r="1070" spans="1:26">
      <c r="A1070" s="878"/>
      <c r="B1070" s="878"/>
      <c r="C1070" s="878"/>
      <c r="F1070" s="878"/>
      <c r="H1070" s="878"/>
      <c r="I1070" s="878"/>
      <c r="J1070" s="878"/>
      <c r="K1070" s="990"/>
      <c r="L1070" s="990"/>
      <c r="M1070" s="990"/>
      <c r="N1070" s="990"/>
      <c r="O1070" s="878"/>
      <c r="P1070" s="878"/>
      <c r="Q1070" s="878"/>
      <c r="R1070" s="878"/>
      <c r="S1070" s="878"/>
      <c r="T1070" s="878"/>
      <c r="U1070" s="878"/>
      <c r="V1070" s="878"/>
      <c r="W1070" s="878"/>
      <c r="X1070" s="1015"/>
      <c r="Y1070" s="878"/>
      <c r="Z1070" s="975"/>
    </row>
    <row r="1071" spans="1:26">
      <c r="A1071" s="878"/>
      <c r="B1071" s="878"/>
      <c r="C1071" s="878"/>
      <c r="F1071" s="878"/>
      <c r="H1071" s="878"/>
      <c r="I1071" s="878"/>
      <c r="J1071" s="878"/>
      <c r="K1071" s="990"/>
      <c r="L1071" s="990"/>
      <c r="M1071" s="990"/>
      <c r="N1071" s="990"/>
      <c r="O1071" s="878"/>
      <c r="P1071" s="878"/>
      <c r="Q1071" s="878"/>
      <c r="R1071" s="878"/>
      <c r="S1071" s="878"/>
      <c r="T1071" s="878"/>
      <c r="U1071" s="878"/>
      <c r="V1071" s="878"/>
      <c r="W1071" s="878"/>
      <c r="X1071" s="1015"/>
      <c r="Y1071" s="878"/>
      <c r="Z1071" s="975"/>
    </row>
    <row r="1072" spans="1:26">
      <c r="A1072" s="878"/>
      <c r="B1072" s="878"/>
      <c r="C1072" s="878"/>
      <c r="F1072" s="878"/>
      <c r="H1072" s="878"/>
      <c r="I1072" s="878"/>
      <c r="J1072" s="878"/>
      <c r="K1072" s="990"/>
      <c r="L1072" s="990"/>
      <c r="M1072" s="990"/>
      <c r="N1072" s="990"/>
      <c r="O1072" s="878"/>
      <c r="P1072" s="878"/>
      <c r="Q1072" s="878"/>
      <c r="R1072" s="878"/>
      <c r="S1072" s="878"/>
      <c r="T1072" s="878"/>
      <c r="U1072" s="878"/>
      <c r="V1072" s="878"/>
      <c r="W1072" s="878"/>
      <c r="X1072" s="1015"/>
      <c r="Y1072" s="878"/>
      <c r="Z1072" s="975"/>
    </row>
    <row r="1073" spans="1:26">
      <c r="A1073" s="878"/>
      <c r="B1073" s="878"/>
      <c r="C1073" s="878"/>
      <c r="F1073" s="878"/>
      <c r="H1073" s="878"/>
      <c r="I1073" s="878"/>
      <c r="J1073" s="878"/>
      <c r="K1073" s="990"/>
      <c r="L1073" s="990"/>
      <c r="M1073" s="990"/>
      <c r="N1073" s="990"/>
      <c r="O1073" s="878"/>
      <c r="P1073" s="878"/>
      <c r="Q1073" s="878"/>
      <c r="R1073" s="878"/>
      <c r="S1073" s="878"/>
      <c r="T1073" s="878"/>
      <c r="U1073" s="878"/>
      <c r="V1073" s="878"/>
      <c r="W1073" s="878"/>
      <c r="X1073" s="1015"/>
      <c r="Y1073" s="878"/>
      <c r="Z1073" s="975"/>
    </row>
    <row r="1074" spans="1:26">
      <c r="A1074" s="878"/>
      <c r="B1074" s="878"/>
      <c r="C1074" s="878"/>
      <c r="F1074" s="878"/>
      <c r="H1074" s="878"/>
      <c r="I1074" s="878"/>
      <c r="J1074" s="878"/>
      <c r="K1074" s="990"/>
      <c r="L1074" s="990"/>
      <c r="M1074" s="990"/>
      <c r="N1074" s="990"/>
      <c r="O1074" s="878"/>
      <c r="P1074" s="878"/>
      <c r="Q1074" s="878"/>
      <c r="R1074" s="878"/>
      <c r="S1074" s="878"/>
      <c r="T1074" s="878"/>
      <c r="U1074" s="878"/>
      <c r="V1074" s="878"/>
      <c r="W1074" s="878"/>
      <c r="X1074" s="1015"/>
      <c r="Y1074" s="878"/>
      <c r="Z1074" s="975"/>
    </row>
    <row r="1075" spans="1:26">
      <c r="A1075" s="878"/>
      <c r="B1075" s="878"/>
      <c r="C1075" s="878"/>
      <c r="F1075" s="878"/>
      <c r="H1075" s="878"/>
      <c r="I1075" s="878"/>
      <c r="J1075" s="878"/>
      <c r="K1075" s="990"/>
      <c r="L1075" s="990"/>
      <c r="M1075" s="990"/>
      <c r="N1075" s="990"/>
      <c r="O1075" s="878"/>
      <c r="P1075" s="878"/>
      <c r="Q1075" s="878"/>
      <c r="R1075" s="878"/>
      <c r="S1075" s="878"/>
      <c r="T1075" s="878"/>
      <c r="U1075" s="878"/>
      <c r="V1075" s="878"/>
      <c r="W1075" s="878"/>
      <c r="X1075" s="1015"/>
      <c r="Y1075" s="878"/>
      <c r="Z1075" s="975"/>
    </row>
    <row r="1076" spans="1:26">
      <c r="A1076" s="878"/>
      <c r="B1076" s="878"/>
      <c r="C1076" s="878"/>
      <c r="F1076" s="878"/>
      <c r="H1076" s="878"/>
      <c r="I1076" s="878"/>
      <c r="J1076" s="878"/>
      <c r="K1076" s="990"/>
      <c r="L1076" s="990"/>
      <c r="M1076" s="990"/>
      <c r="N1076" s="990"/>
      <c r="O1076" s="878"/>
      <c r="P1076" s="878"/>
      <c r="Q1076" s="878"/>
      <c r="R1076" s="878"/>
      <c r="S1076" s="878"/>
      <c r="T1076" s="878"/>
      <c r="U1076" s="878"/>
      <c r="V1076" s="878"/>
      <c r="W1076" s="878"/>
      <c r="X1076" s="1015"/>
      <c r="Y1076" s="878"/>
      <c r="Z1076" s="975"/>
    </row>
    <row r="1077" spans="1:26">
      <c r="A1077" s="878"/>
      <c r="B1077" s="878"/>
      <c r="C1077" s="878"/>
      <c r="F1077" s="878"/>
      <c r="H1077" s="878"/>
      <c r="I1077" s="878"/>
      <c r="J1077" s="878"/>
      <c r="K1077" s="990"/>
      <c r="L1077" s="990"/>
      <c r="M1077" s="990"/>
      <c r="N1077" s="990"/>
      <c r="O1077" s="878"/>
      <c r="P1077" s="878"/>
      <c r="Q1077" s="878"/>
      <c r="R1077" s="878"/>
      <c r="S1077" s="878"/>
      <c r="T1077" s="878"/>
      <c r="U1077" s="878"/>
      <c r="V1077" s="878"/>
      <c r="W1077" s="878"/>
      <c r="X1077" s="1015"/>
      <c r="Y1077" s="878"/>
      <c r="Z1077" s="975"/>
    </row>
    <row r="1078" spans="1:26">
      <c r="A1078" s="878"/>
      <c r="B1078" s="878"/>
      <c r="C1078" s="878"/>
      <c r="F1078" s="878"/>
      <c r="H1078" s="878"/>
      <c r="I1078" s="878"/>
      <c r="J1078" s="878"/>
      <c r="K1078" s="990"/>
      <c r="L1078" s="990"/>
      <c r="M1078" s="990"/>
      <c r="N1078" s="990"/>
      <c r="O1078" s="878"/>
      <c r="P1078" s="878"/>
      <c r="Q1078" s="878"/>
      <c r="R1078" s="878"/>
      <c r="S1078" s="878"/>
      <c r="T1078" s="878"/>
      <c r="U1078" s="878"/>
      <c r="V1078" s="878"/>
      <c r="W1078" s="878"/>
      <c r="X1078" s="1015"/>
      <c r="Y1078" s="878"/>
      <c r="Z1078" s="975"/>
    </row>
    <row r="1079" spans="1:26">
      <c r="A1079" s="878"/>
      <c r="B1079" s="878"/>
      <c r="C1079" s="878"/>
      <c r="F1079" s="878"/>
      <c r="H1079" s="878"/>
      <c r="I1079" s="878"/>
      <c r="J1079" s="878"/>
      <c r="K1079" s="990"/>
      <c r="L1079" s="990"/>
      <c r="M1079" s="990"/>
      <c r="N1079" s="990"/>
      <c r="O1079" s="878"/>
      <c r="P1079" s="878"/>
      <c r="Q1079" s="878"/>
      <c r="R1079" s="878"/>
      <c r="S1079" s="878"/>
      <c r="T1079" s="878"/>
      <c r="U1079" s="878"/>
      <c r="V1079" s="878"/>
      <c r="W1079" s="878"/>
      <c r="X1079" s="1015"/>
      <c r="Y1079" s="878"/>
      <c r="Z1079" s="975"/>
    </row>
    <row r="1080" spans="1:26">
      <c r="A1080" s="878"/>
      <c r="B1080" s="878"/>
      <c r="C1080" s="878"/>
      <c r="F1080" s="878"/>
      <c r="H1080" s="878"/>
      <c r="I1080" s="878"/>
      <c r="J1080" s="878"/>
      <c r="K1080" s="990"/>
      <c r="L1080" s="990"/>
      <c r="M1080" s="990"/>
      <c r="N1080" s="990"/>
      <c r="O1080" s="878"/>
      <c r="P1080" s="878"/>
      <c r="Q1080" s="878"/>
      <c r="R1080" s="878"/>
      <c r="S1080" s="878"/>
      <c r="T1080" s="878"/>
      <c r="U1080" s="878"/>
      <c r="V1080" s="878"/>
      <c r="W1080" s="878"/>
      <c r="X1080" s="1015"/>
      <c r="Y1080" s="878"/>
      <c r="Z1080" s="975"/>
    </row>
    <row r="1081" spans="1:26">
      <c r="A1081" s="878"/>
      <c r="B1081" s="878"/>
      <c r="C1081" s="878"/>
      <c r="F1081" s="878"/>
      <c r="H1081" s="878"/>
      <c r="I1081" s="878"/>
      <c r="J1081" s="878"/>
      <c r="K1081" s="990"/>
      <c r="L1081" s="990"/>
      <c r="M1081" s="990"/>
      <c r="N1081" s="990"/>
      <c r="O1081" s="878"/>
      <c r="P1081" s="878"/>
      <c r="Q1081" s="878"/>
      <c r="R1081" s="878"/>
      <c r="S1081" s="878"/>
      <c r="T1081" s="878"/>
      <c r="U1081" s="878"/>
      <c r="V1081" s="878"/>
      <c r="W1081" s="878"/>
      <c r="X1081" s="1015"/>
      <c r="Y1081" s="878"/>
      <c r="Z1081" s="975"/>
    </row>
    <row r="1082" spans="1:26">
      <c r="A1082" s="878"/>
      <c r="B1082" s="878"/>
      <c r="C1082" s="878"/>
      <c r="F1082" s="878"/>
      <c r="H1082" s="878"/>
      <c r="I1082" s="878"/>
      <c r="J1082" s="878"/>
      <c r="K1082" s="990"/>
      <c r="L1082" s="990"/>
      <c r="M1082" s="990"/>
      <c r="N1082" s="990"/>
      <c r="O1082" s="878"/>
      <c r="P1082" s="878"/>
      <c r="Q1082" s="878"/>
      <c r="R1082" s="878"/>
      <c r="S1082" s="878"/>
      <c r="T1082" s="878"/>
      <c r="U1082" s="878"/>
      <c r="V1082" s="878"/>
      <c r="W1082" s="878"/>
      <c r="X1082" s="1015"/>
      <c r="Y1082" s="878"/>
      <c r="Z1082" s="975"/>
    </row>
    <row r="1083" spans="1:26">
      <c r="A1083" s="878"/>
      <c r="B1083" s="878"/>
      <c r="C1083" s="878"/>
      <c r="F1083" s="878"/>
      <c r="H1083" s="878"/>
      <c r="I1083" s="878"/>
      <c r="J1083" s="878"/>
      <c r="K1083" s="990"/>
      <c r="L1083" s="990"/>
      <c r="M1083" s="990"/>
      <c r="N1083" s="990"/>
      <c r="O1083" s="878"/>
      <c r="P1083" s="878"/>
      <c r="Q1083" s="878"/>
      <c r="R1083" s="878"/>
      <c r="S1083" s="878"/>
      <c r="T1083" s="878"/>
      <c r="U1083" s="878"/>
      <c r="V1083" s="878"/>
      <c r="W1083" s="878"/>
      <c r="X1083" s="1015"/>
      <c r="Y1083" s="878"/>
      <c r="Z1083" s="975"/>
    </row>
    <row r="1084" spans="1:26">
      <c r="A1084" s="878"/>
      <c r="B1084" s="878"/>
      <c r="C1084" s="878"/>
      <c r="F1084" s="878"/>
      <c r="H1084" s="878"/>
      <c r="I1084" s="878"/>
      <c r="J1084" s="878"/>
      <c r="K1084" s="990"/>
      <c r="L1084" s="990"/>
      <c r="M1084" s="990"/>
      <c r="N1084" s="990"/>
      <c r="O1084" s="878"/>
      <c r="P1084" s="878"/>
      <c r="Q1084" s="878"/>
      <c r="R1084" s="878"/>
      <c r="S1084" s="878"/>
      <c r="T1084" s="878"/>
      <c r="U1084" s="878"/>
      <c r="V1084" s="878"/>
      <c r="W1084" s="878"/>
      <c r="X1084" s="1015"/>
      <c r="Y1084" s="878"/>
      <c r="Z1084" s="975"/>
    </row>
    <row r="1085" spans="1:26">
      <c r="A1085" s="878"/>
      <c r="B1085" s="878"/>
      <c r="C1085" s="878"/>
      <c r="F1085" s="878"/>
      <c r="H1085" s="878"/>
      <c r="I1085" s="878"/>
      <c r="J1085" s="878"/>
      <c r="K1085" s="990"/>
      <c r="L1085" s="990"/>
      <c r="M1085" s="990"/>
      <c r="N1085" s="990"/>
      <c r="O1085" s="878"/>
      <c r="P1085" s="878"/>
      <c r="Q1085" s="878"/>
      <c r="R1085" s="878"/>
      <c r="S1085" s="878"/>
      <c r="T1085" s="878"/>
      <c r="U1085" s="878"/>
      <c r="V1085" s="878"/>
      <c r="W1085" s="878"/>
      <c r="X1085" s="1015"/>
      <c r="Y1085" s="878"/>
      <c r="Z1085" s="975"/>
    </row>
    <row r="1086" spans="1:26">
      <c r="A1086" s="878"/>
      <c r="B1086" s="878"/>
      <c r="C1086" s="878"/>
      <c r="F1086" s="878"/>
      <c r="H1086" s="878"/>
      <c r="I1086" s="878"/>
      <c r="J1086" s="878"/>
      <c r="K1086" s="990"/>
      <c r="L1086" s="990"/>
      <c r="M1086" s="990"/>
      <c r="N1086" s="990"/>
      <c r="O1086" s="878"/>
      <c r="P1086" s="878"/>
      <c r="Q1086" s="878"/>
      <c r="R1086" s="878"/>
      <c r="S1086" s="878"/>
      <c r="T1086" s="878"/>
      <c r="U1086" s="878"/>
      <c r="V1086" s="878"/>
      <c r="W1086" s="878"/>
      <c r="X1086" s="1015"/>
      <c r="Y1086" s="878"/>
      <c r="Z1086" s="975"/>
    </row>
    <row r="1087" spans="1:26">
      <c r="A1087" s="878"/>
      <c r="B1087" s="878"/>
      <c r="C1087" s="878"/>
      <c r="F1087" s="878"/>
      <c r="H1087" s="878"/>
      <c r="I1087" s="878"/>
      <c r="J1087" s="878"/>
      <c r="K1087" s="990"/>
      <c r="L1087" s="990"/>
      <c r="M1087" s="990"/>
      <c r="N1087" s="990"/>
      <c r="O1087" s="878"/>
      <c r="P1087" s="878"/>
      <c r="Q1087" s="878"/>
      <c r="R1087" s="878"/>
      <c r="S1087" s="878"/>
      <c r="T1087" s="878"/>
      <c r="U1087" s="878"/>
      <c r="V1087" s="878"/>
      <c r="W1087" s="878"/>
      <c r="X1087" s="1015"/>
      <c r="Y1087" s="878"/>
      <c r="Z1087" s="975"/>
    </row>
    <row r="1088" spans="1:26">
      <c r="A1088" s="878"/>
      <c r="B1088" s="878"/>
      <c r="C1088" s="878"/>
      <c r="F1088" s="878"/>
      <c r="H1088" s="878"/>
      <c r="I1088" s="878"/>
      <c r="J1088" s="878"/>
      <c r="K1088" s="990"/>
      <c r="L1088" s="990"/>
      <c r="M1088" s="990"/>
      <c r="N1088" s="990"/>
      <c r="O1088" s="878"/>
      <c r="P1088" s="878"/>
      <c r="Q1088" s="878"/>
      <c r="R1088" s="878"/>
      <c r="S1088" s="878"/>
      <c r="T1088" s="878"/>
      <c r="U1088" s="878"/>
      <c r="V1088" s="878"/>
      <c r="W1088" s="878"/>
      <c r="X1088" s="1015"/>
      <c r="Y1088" s="878"/>
      <c r="Z1088" s="975"/>
    </row>
    <row r="1089" spans="1:26">
      <c r="A1089" s="878"/>
      <c r="B1089" s="878"/>
      <c r="C1089" s="878"/>
      <c r="F1089" s="878"/>
      <c r="H1089" s="878"/>
      <c r="I1089" s="878"/>
      <c r="J1089" s="878"/>
      <c r="K1089" s="990"/>
      <c r="L1089" s="990"/>
      <c r="M1089" s="990"/>
      <c r="N1089" s="990"/>
      <c r="O1089" s="878"/>
      <c r="P1089" s="878"/>
      <c r="Q1089" s="878"/>
      <c r="R1089" s="878"/>
      <c r="S1089" s="878"/>
      <c r="T1089" s="878"/>
      <c r="U1089" s="878"/>
      <c r="V1089" s="878"/>
      <c r="W1089" s="878"/>
      <c r="X1089" s="1015"/>
      <c r="Y1089" s="878"/>
      <c r="Z1089" s="975"/>
    </row>
    <row r="1090" spans="1:26">
      <c r="A1090" s="878"/>
      <c r="B1090" s="878"/>
      <c r="C1090" s="878"/>
      <c r="F1090" s="878"/>
      <c r="H1090" s="878"/>
      <c r="I1090" s="878"/>
      <c r="J1090" s="878"/>
      <c r="K1090" s="990"/>
      <c r="L1090" s="990"/>
      <c r="M1090" s="990"/>
      <c r="N1090" s="990"/>
      <c r="O1090" s="878"/>
      <c r="P1090" s="878"/>
      <c r="Q1090" s="878"/>
      <c r="R1090" s="878"/>
      <c r="S1090" s="878"/>
      <c r="T1090" s="878"/>
      <c r="U1090" s="878"/>
      <c r="V1090" s="878"/>
      <c r="W1090" s="878"/>
      <c r="X1090" s="1015"/>
      <c r="Y1090" s="878"/>
      <c r="Z1090" s="975"/>
    </row>
    <row r="1091" spans="1:26">
      <c r="A1091" s="878"/>
      <c r="B1091" s="878"/>
      <c r="C1091" s="878"/>
      <c r="F1091" s="878"/>
      <c r="H1091" s="878"/>
      <c r="I1091" s="878"/>
      <c r="J1091" s="878"/>
      <c r="K1091" s="990"/>
      <c r="L1091" s="990"/>
      <c r="M1091" s="990"/>
      <c r="N1091" s="990"/>
      <c r="O1091" s="878"/>
      <c r="P1091" s="878"/>
      <c r="Q1091" s="878"/>
      <c r="R1091" s="878"/>
      <c r="S1091" s="878"/>
      <c r="T1091" s="878"/>
      <c r="U1091" s="878"/>
      <c r="V1091" s="878"/>
      <c r="W1091" s="878"/>
      <c r="X1091" s="1015"/>
      <c r="Y1091" s="878"/>
      <c r="Z1091" s="975"/>
    </row>
    <row r="1092" spans="1:26">
      <c r="A1092" s="878"/>
      <c r="B1092" s="878"/>
      <c r="C1092" s="878"/>
      <c r="F1092" s="878"/>
      <c r="H1092" s="878"/>
      <c r="I1092" s="878"/>
      <c r="J1092" s="878"/>
      <c r="K1092" s="990"/>
      <c r="L1092" s="990"/>
      <c r="M1092" s="990"/>
      <c r="N1092" s="990"/>
      <c r="O1092" s="878"/>
      <c r="P1092" s="878"/>
      <c r="Q1092" s="878"/>
      <c r="R1092" s="878"/>
      <c r="S1092" s="878"/>
      <c r="T1092" s="878"/>
      <c r="U1092" s="878"/>
      <c r="V1092" s="878"/>
      <c r="W1092" s="878"/>
      <c r="X1092" s="1015"/>
      <c r="Y1092" s="878"/>
      <c r="Z1092" s="975"/>
    </row>
    <row r="1093" spans="1:26">
      <c r="A1093" s="878"/>
      <c r="B1093" s="878"/>
      <c r="C1093" s="878"/>
      <c r="F1093" s="878"/>
      <c r="H1093" s="878"/>
      <c r="I1093" s="878"/>
      <c r="J1093" s="878"/>
      <c r="K1093" s="990"/>
      <c r="L1093" s="990"/>
      <c r="M1093" s="990"/>
      <c r="N1093" s="990"/>
      <c r="O1093" s="878"/>
      <c r="P1093" s="878"/>
      <c r="Q1093" s="878"/>
      <c r="R1093" s="878"/>
      <c r="S1093" s="878"/>
      <c r="T1093" s="878"/>
      <c r="U1093" s="878"/>
      <c r="V1093" s="878"/>
      <c r="W1093" s="878"/>
      <c r="X1093" s="1015"/>
      <c r="Y1093" s="878"/>
      <c r="Z1093" s="975"/>
    </row>
    <row r="1094" spans="1:26">
      <c r="A1094" s="878"/>
      <c r="B1094" s="878"/>
      <c r="C1094" s="878"/>
      <c r="F1094" s="878"/>
      <c r="H1094" s="878"/>
      <c r="I1094" s="878"/>
      <c r="J1094" s="878"/>
      <c r="K1094" s="990"/>
      <c r="L1094" s="990"/>
      <c r="M1094" s="990"/>
      <c r="N1094" s="990"/>
      <c r="O1094" s="878"/>
      <c r="P1094" s="878"/>
      <c r="Q1094" s="878"/>
      <c r="R1094" s="878"/>
      <c r="S1094" s="878"/>
      <c r="T1094" s="878"/>
      <c r="U1094" s="878"/>
      <c r="V1094" s="878"/>
      <c r="W1094" s="878"/>
      <c r="X1094" s="1015"/>
      <c r="Y1094" s="878"/>
      <c r="Z1094" s="975"/>
    </row>
    <row r="1095" spans="1:26">
      <c r="A1095" s="878"/>
      <c r="B1095" s="878"/>
      <c r="C1095" s="878"/>
      <c r="F1095" s="878"/>
      <c r="H1095" s="878"/>
      <c r="I1095" s="878"/>
      <c r="J1095" s="878"/>
      <c r="K1095" s="990"/>
      <c r="L1095" s="990"/>
      <c r="M1095" s="990"/>
      <c r="N1095" s="990"/>
      <c r="O1095" s="878"/>
      <c r="P1095" s="878"/>
      <c r="Q1095" s="878"/>
      <c r="R1095" s="878"/>
      <c r="S1095" s="878"/>
      <c r="T1095" s="878"/>
      <c r="U1095" s="878"/>
      <c r="V1095" s="878"/>
      <c r="W1095" s="878"/>
      <c r="X1095" s="1015"/>
      <c r="Y1095" s="878"/>
      <c r="Z1095" s="975"/>
    </row>
    <row r="1096" spans="1:26">
      <c r="A1096" s="878"/>
      <c r="B1096" s="878"/>
      <c r="C1096" s="878"/>
      <c r="F1096" s="878"/>
      <c r="H1096" s="878"/>
      <c r="I1096" s="878"/>
      <c r="J1096" s="878"/>
      <c r="K1096" s="990"/>
      <c r="L1096" s="990"/>
      <c r="M1096" s="990"/>
      <c r="N1096" s="990"/>
      <c r="O1096" s="878"/>
      <c r="P1096" s="878"/>
      <c r="Q1096" s="878"/>
      <c r="R1096" s="878"/>
      <c r="S1096" s="878"/>
      <c r="T1096" s="878"/>
      <c r="U1096" s="878"/>
      <c r="V1096" s="878"/>
      <c r="W1096" s="878"/>
      <c r="X1096" s="1015"/>
      <c r="Y1096" s="878"/>
      <c r="Z1096" s="975"/>
    </row>
    <row r="1097" spans="1:26">
      <c r="A1097" s="878"/>
      <c r="B1097" s="878"/>
      <c r="C1097" s="878"/>
      <c r="F1097" s="878"/>
      <c r="H1097" s="878"/>
      <c r="I1097" s="878"/>
      <c r="J1097" s="878"/>
      <c r="K1097" s="990"/>
      <c r="L1097" s="990"/>
      <c r="M1097" s="990"/>
      <c r="N1097" s="990"/>
      <c r="O1097" s="878"/>
      <c r="P1097" s="878"/>
      <c r="Q1097" s="878"/>
      <c r="R1097" s="878"/>
      <c r="S1097" s="878"/>
      <c r="T1097" s="878"/>
      <c r="U1097" s="878"/>
      <c r="V1097" s="878"/>
      <c r="W1097" s="878"/>
      <c r="X1097" s="1015"/>
      <c r="Y1097" s="878"/>
      <c r="Z1097" s="975"/>
    </row>
    <row r="1098" spans="1:26">
      <c r="A1098" s="878"/>
      <c r="B1098" s="878"/>
      <c r="C1098" s="878"/>
      <c r="F1098" s="878"/>
      <c r="H1098" s="878"/>
      <c r="I1098" s="878"/>
      <c r="J1098" s="878"/>
      <c r="K1098" s="990"/>
      <c r="L1098" s="990"/>
      <c r="M1098" s="990"/>
      <c r="N1098" s="990"/>
      <c r="O1098" s="878"/>
      <c r="P1098" s="878"/>
      <c r="Q1098" s="878"/>
      <c r="R1098" s="878"/>
      <c r="S1098" s="878"/>
      <c r="T1098" s="878"/>
      <c r="U1098" s="878"/>
      <c r="V1098" s="878"/>
      <c r="W1098" s="878"/>
      <c r="X1098" s="1015"/>
      <c r="Y1098" s="878"/>
      <c r="Z1098" s="975"/>
    </row>
    <row r="1099" spans="1:26">
      <c r="A1099" s="878"/>
      <c r="B1099" s="878"/>
      <c r="C1099" s="878"/>
      <c r="F1099" s="878"/>
      <c r="H1099" s="878"/>
      <c r="I1099" s="878"/>
      <c r="J1099" s="878"/>
      <c r="K1099" s="990"/>
      <c r="L1099" s="990"/>
      <c r="M1099" s="990"/>
      <c r="N1099" s="990"/>
      <c r="O1099" s="878"/>
      <c r="P1099" s="878"/>
      <c r="Q1099" s="878"/>
      <c r="R1099" s="878"/>
      <c r="S1099" s="878"/>
      <c r="T1099" s="878"/>
      <c r="U1099" s="878"/>
      <c r="V1099" s="878"/>
      <c r="W1099" s="878"/>
      <c r="X1099" s="1015"/>
      <c r="Y1099" s="878"/>
      <c r="Z1099" s="975"/>
    </row>
    <row r="1100" spans="1:26">
      <c r="A1100" s="878"/>
      <c r="B1100" s="878"/>
      <c r="C1100" s="878"/>
      <c r="F1100" s="878"/>
      <c r="H1100" s="878"/>
      <c r="I1100" s="878"/>
      <c r="J1100" s="878"/>
      <c r="K1100" s="990"/>
      <c r="L1100" s="990"/>
      <c r="M1100" s="990"/>
      <c r="N1100" s="990"/>
      <c r="O1100" s="878"/>
      <c r="P1100" s="878"/>
      <c r="Q1100" s="878"/>
      <c r="R1100" s="878"/>
      <c r="S1100" s="878"/>
      <c r="T1100" s="878"/>
      <c r="U1100" s="878"/>
      <c r="V1100" s="878"/>
      <c r="W1100" s="878"/>
      <c r="X1100" s="1015"/>
      <c r="Y1100" s="878"/>
      <c r="Z1100" s="975"/>
    </row>
    <row r="1101" spans="1:26">
      <c r="A1101" s="878"/>
      <c r="B1101" s="878"/>
      <c r="C1101" s="878"/>
      <c r="F1101" s="878"/>
      <c r="H1101" s="878"/>
      <c r="I1101" s="878"/>
      <c r="J1101" s="878"/>
      <c r="K1101" s="990"/>
      <c r="L1101" s="990"/>
      <c r="M1101" s="990"/>
      <c r="N1101" s="990"/>
      <c r="O1101" s="878"/>
      <c r="P1101" s="878"/>
      <c r="Q1101" s="878"/>
      <c r="R1101" s="878"/>
      <c r="S1101" s="878"/>
      <c r="T1101" s="878"/>
      <c r="U1101" s="878"/>
      <c r="V1101" s="878"/>
      <c r="W1101" s="878"/>
      <c r="X1101" s="1015"/>
      <c r="Y1101" s="878"/>
      <c r="Z1101" s="975"/>
    </row>
    <row r="1102" spans="1:26">
      <c r="A1102" s="878"/>
      <c r="B1102" s="878"/>
      <c r="C1102" s="878"/>
      <c r="F1102" s="878"/>
      <c r="H1102" s="878"/>
      <c r="I1102" s="878"/>
      <c r="J1102" s="878"/>
      <c r="K1102" s="990"/>
      <c r="L1102" s="990"/>
      <c r="M1102" s="990"/>
      <c r="N1102" s="990"/>
      <c r="O1102" s="878"/>
      <c r="P1102" s="878"/>
      <c r="Q1102" s="878"/>
      <c r="R1102" s="878"/>
      <c r="S1102" s="878"/>
      <c r="T1102" s="878"/>
      <c r="U1102" s="878"/>
      <c r="V1102" s="878"/>
      <c r="W1102" s="878"/>
      <c r="X1102" s="1015"/>
      <c r="Y1102" s="878"/>
      <c r="Z1102" s="975"/>
    </row>
    <row r="1103" spans="1:26">
      <c r="A1103" s="878"/>
      <c r="B1103" s="878"/>
      <c r="C1103" s="878"/>
      <c r="F1103" s="878"/>
      <c r="H1103" s="878"/>
      <c r="I1103" s="878"/>
      <c r="J1103" s="878"/>
      <c r="K1103" s="990"/>
      <c r="L1103" s="990"/>
      <c r="M1103" s="990"/>
      <c r="N1103" s="990"/>
      <c r="O1103" s="878"/>
      <c r="P1103" s="878"/>
      <c r="Q1103" s="878"/>
      <c r="R1103" s="878"/>
      <c r="S1103" s="878"/>
      <c r="T1103" s="878"/>
      <c r="U1103" s="878"/>
      <c r="V1103" s="878"/>
      <c r="W1103" s="878"/>
      <c r="X1103" s="1015"/>
      <c r="Y1103" s="878"/>
      <c r="Z1103" s="975"/>
    </row>
    <row r="1104" spans="1:26">
      <c r="A1104" s="878"/>
      <c r="B1104" s="878"/>
      <c r="C1104" s="878"/>
      <c r="F1104" s="878"/>
      <c r="H1104" s="878"/>
      <c r="I1104" s="878"/>
      <c r="J1104" s="878"/>
      <c r="K1104" s="990"/>
      <c r="L1104" s="990"/>
      <c r="M1104" s="990"/>
      <c r="N1104" s="990"/>
      <c r="O1104" s="878"/>
      <c r="P1104" s="878"/>
      <c r="Q1104" s="878"/>
      <c r="R1104" s="878"/>
      <c r="S1104" s="878"/>
      <c r="T1104" s="878"/>
      <c r="U1104" s="878"/>
      <c r="V1104" s="878"/>
      <c r="W1104" s="878"/>
      <c r="X1104" s="1015"/>
      <c r="Y1104" s="878"/>
      <c r="Z1104" s="975"/>
    </row>
    <row r="1105" spans="1:26">
      <c r="A1105" s="878"/>
      <c r="B1105" s="878"/>
      <c r="C1105" s="878"/>
      <c r="F1105" s="878"/>
      <c r="H1105" s="878"/>
      <c r="I1105" s="878"/>
      <c r="J1105" s="878"/>
      <c r="K1105" s="990"/>
      <c r="L1105" s="990"/>
      <c r="M1105" s="990"/>
      <c r="N1105" s="990"/>
      <c r="O1105" s="878"/>
      <c r="P1105" s="878"/>
      <c r="Q1105" s="878"/>
      <c r="R1105" s="878"/>
      <c r="S1105" s="878"/>
      <c r="T1105" s="878"/>
      <c r="U1105" s="878"/>
      <c r="V1105" s="878"/>
      <c r="W1105" s="878"/>
      <c r="X1105" s="1015"/>
      <c r="Y1105" s="878"/>
      <c r="Z1105" s="975"/>
    </row>
    <row r="1106" spans="1:26">
      <c r="A1106" s="878"/>
      <c r="B1106" s="878"/>
      <c r="C1106" s="878"/>
      <c r="F1106" s="878"/>
      <c r="H1106" s="878"/>
      <c r="I1106" s="878"/>
      <c r="J1106" s="878"/>
      <c r="K1106" s="990"/>
      <c r="L1106" s="990"/>
      <c r="M1106" s="990"/>
      <c r="N1106" s="990"/>
      <c r="O1106" s="878"/>
      <c r="P1106" s="878"/>
      <c r="Q1106" s="878"/>
      <c r="R1106" s="878"/>
      <c r="S1106" s="878"/>
      <c r="T1106" s="878"/>
      <c r="U1106" s="878"/>
      <c r="V1106" s="878"/>
      <c r="W1106" s="878"/>
      <c r="X1106" s="1015"/>
      <c r="Y1106" s="878"/>
      <c r="Z1106" s="975"/>
    </row>
    <row r="1107" spans="1:26">
      <c r="A1107" s="878"/>
      <c r="B1107" s="878"/>
      <c r="C1107" s="878"/>
      <c r="F1107" s="878"/>
      <c r="H1107" s="878"/>
      <c r="I1107" s="878"/>
      <c r="J1107" s="878"/>
      <c r="K1107" s="990"/>
      <c r="L1107" s="990"/>
      <c r="M1107" s="990"/>
      <c r="N1107" s="990"/>
      <c r="O1107" s="878"/>
      <c r="P1107" s="878"/>
      <c r="Q1107" s="878"/>
      <c r="R1107" s="878"/>
      <c r="S1107" s="878"/>
      <c r="T1107" s="878"/>
      <c r="U1107" s="878"/>
      <c r="V1107" s="878"/>
      <c r="W1107" s="878"/>
      <c r="X1107" s="1015"/>
      <c r="Y1107" s="878"/>
      <c r="Z1107" s="975"/>
    </row>
    <row r="1108" spans="1:26">
      <c r="A1108" s="878"/>
      <c r="B1108" s="878"/>
      <c r="C1108" s="878"/>
      <c r="F1108" s="878"/>
      <c r="H1108" s="878"/>
      <c r="I1108" s="878"/>
      <c r="J1108" s="878"/>
      <c r="K1108" s="990"/>
      <c r="L1108" s="990"/>
      <c r="M1108" s="990"/>
      <c r="N1108" s="990"/>
      <c r="O1108" s="878"/>
      <c r="P1108" s="878"/>
      <c r="Q1108" s="878"/>
      <c r="R1108" s="878"/>
      <c r="S1108" s="878"/>
      <c r="T1108" s="878"/>
      <c r="U1108" s="878"/>
      <c r="V1108" s="878"/>
      <c r="W1108" s="878"/>
      <c r="X1108" s="1015"/>
      <c r="Y1108" s="878"/>
      <c r="Z1108" s="975"/>
    </row>
    <row r="1109" spans="1:26">
      <c r="A1109" s="878"/>
      <c r="B1109" s="878"/>
      <c r="C1109" s="878"/>
      <c r="F1109" s="878"/>
      <c r="H1109" s="878"/>
      <c r="I1109" s="878"/>
      <c r="J1109" s="878"/>
      <c r="K1109" s="990"/>
      <c r="L1109" s="990"/>
      <c r="M1109" s="990"/>
      <c r="N1109" s="990"/>
      <c r="O1109" s="878"/>
      <c r="P1109" s="878"/>
      <c r="Q1109" s="878"/>
      <c r="R1109" s="878"/>
      <c r="S1109" s="878"/>
      <c r="T1109" s="878"/>
      <c r="U1109" s="878"/>
      <c r="V1109" s="878"/>
      <c r="W1109" s="878"/>
      <c r="X1109" s="1015"/>
      <c r="Y1109" s="878"/>
      <c r="Z1109" s="975"/>
    </row>
    <row r="1110" spans="1:26">
      <c r="A1110" s="878"/>
      <c r="B1110" s="878"/>
      <c r="C1110" s="878"/>
      <c r="F1110" s="878"/>
      <c r="H1110" s="878"/>
      <c r="I1110" s="878"/>
      <c r="J1110" s="878"/>
      <c r="K1110" s="990"/>
      <c r="L1110" s="990"/>
      <c r="M1110" s="990"/>
      <c r="N1110" s="990"/>
      <c r="O1110" s="878"/>
      <c r="P1110" s="878"/>
      <c r="Q1110" s="878"/>
      <c r="R1110" s="878"/>
      <c r="S1110" s="878"/>
      <c r="T1110" s="878"/>
      <c r="U1110" s="878"/>
      <c r="V1110" s="878"/>
      <c r="W1110" s="878"/>
      <c r="X1110" s="1015"/>
      <c r="Y1110" s="878"/>
      <c r="Z1110" s="975"/>
    </row>
    <row r="1111" spans="1:26">
      <c r="A1111" s="878"/>
      <c r="B1111" s="878"/>
      <c r="C1111" s="878"/>
      <c r="F1111" s="878"/>
      <c r="H1111" s="878"/>
      <c r="I1111" s="878"/>
      <c r="J1111" s="878"/>
      <c r="K1111" s="990"/>
      <c r="L1111" s="990"/>
      <c r="M1111" s="990"/>
      <c r="N1111" s="990"/>
      <c r="O1111" s="878"/>
      <c r="P1111" s="878"/>
      <c r="Q1111" s="878"/>
      <c r="R1111" s="878"/>
      <c r="S1111" s="878"/>
      <c r="T1111" s="878"/>
      <c r="U1111" s="878"/>
      <c r="V1111" s="878"/>
      <c r="W1111" s="878"/>
      <c r="X1111" s="1015"/>
      <c r="Y1111" s="878"/>
      <c r="Z1111" s="975"/>
    </row>
    <row r="1112" spans="1:26">
      <c r="A1112" s="878"/>
      <c r="B1112" s="878"/>
      <c r="C1112" s="878"/>
      <c r="F1112" s="878"/>
      <c r="H1112" s="878"/>
      <c r="I1112" s="878"/>
      <c r="J1112" s="878"/>
      <c r="K1112" s="990"/>
      <c r="L1112" s="990"/>
      <c r="M1112" s="990"/>
      <c r="N1112" s="990"/>
      <c r="O1112" s="878"/>
      <c r="P1112" s="878"/>
      <c r="Q1112" s="878"/>
      <c r="R1112" s="878"/>
      <c r="S1112" s="878"/>
      <c r="T1112" s="878"/>
      <c r="U1112" s="878"/>
      <c r="V1112" s="878"/>
      <c r="W1112" s="878"/>
      <c r="X1112" s="1015"/>
      <c r="Y1112" s="878"/>
      <c r="Z1112" s="975"/>
    </row>
    <row r="1113" spans="1:26">
      <c r="A1113" s="878"/>
      <c r="B1113" s="878"/>
      <c r="C1113" s="878"/>
      <c r="F1113" s="878"/>
      <c r="H1113" s="878"/>
      <c r="I1113" s="878"/>
      <c r="J1113" s="878"/>
      <c r="K1113" s="990"/>
      <c r="L1113" s="990"/>
      <c r="M1113" s="990"/>
      <c r="N1113" s="990"/>
      <c r="O1113" s="878"/>
      <c r="P1113" s="878"/>
      <c r="Q1113" s="878"/>
      <c r="R1113" s="878"/>
      <c r="S1113" s="878"/>
      <c r="T1113" s="878"/>
      <c r="U1113" s="878"/>
      <c r="V1113" s="878"/>
      <c r="W1113" s="878"/>
      <c r="X1113" s="1015"/>
      <c r="Y1113" s="878"/>
      <c r="Z1113" s="975"/>
    </row>
    <row r="1114" spans="1:26">
      <c r="A1114" s="878"/>
      <c r="B1114" s="878"/>
      <c r="C1114" s="878"/>
      <c r="F1114" s="878"/>
      <c r="H1114" s="878"/>
      <c r="I1114" s="878"/>
      <c r="J1114" s="878"/>
      <c r="K1114" s="990"/>
      <c r="L1114" s="990"/>
      <c r="M1114" s="990"/>
      <c r="N1114" s="990"/>
      <c r="O1114" s="878"/>
      <c r="P1114" s="878"/>
      <c r="Q1114" s="878"/>
      <c r="R1114" s="878"/>
      <c r="S1114" s="878"/>
      <c r="T1114" s="878"/>
      <c r="U1114" s="878"/>
      <c r="V1114" s="878"/>
      <c r="W1114" s="878"/>
      <c r="X1114" s="1015"/>
      <c r="Y1114" s="878"/>
      <c r="Z1114" s="975"/>
    </row>
    <row r="1115" spans="1:26">
      <c r="A1115" s="878"/>
      <c r="B1115" s="878"/>
      <c r="C1115" s="878"/>
      <c r="F1115" s="878"/>
      <c r="H1115" s="878"/>
      <c r="I1115" s="878"/>
      <c r="J1115" s="878"/>
      <c r="K1115" s="990"/>
      <c r="L1115" s="990"/>
      <c r="M1115" s="990"/>
      <c r="N1115" s="990"/>
      <c r="O1115" s="878"/>
      <c r="P1115" s="878"/>
      <c r="Q1115" s="878"/>
      <c r="R1115" s="878"/>
      <c r="S1115" s="878"/>
      <c r="T1115" s="878"/>
      <c r="U1115" s="878"/>
      <c r="V1115" s="878"/>
      <c r="W1115" s="878"/>
      <c r="X1115" s="1015"/>
      <c r="Y1115" s="878"/>
      <c r="Z1115" s="975"/>
    </row>
    <row r="1116" spans="1:26">
      <c r="A1116" s="878"/>
      <c r="B1116" s="878"/>
      <c r="C1116" s="878"/>
      <c r="F1116" s="878"/>
      <c r="H1116" s="878"/>
      <c r="I1116" s="878"/>
      <c r="J1116" s="878"/>
      <c r="K1116" s="990"/>
      <c r="L1116" s="990"/>
      <c r="M1116" s="990"/>
      <c r="N1116" s="990"/>
      <c r="O1116" s="878"/>
      <c r="P1116" s="878"/>
      <c r="Q1116" s="878"/>
      <c r="R1116" s="878"/>
      <c r="S1116" s="878"/>
      <c r="T1116" s="878"/>
      <c r="U1116" s="878"/>
      <c r="V1116" s="878"/>
      <c r="W1116" s="878"/>
      <c r="X1116" s="1015"/>
      <c r="Y1116" s="878"/>
      <c r="Z1116" s="975"/>
    </row>
    <row r="1117" spans="1:26">
      <c r="A1117" s="878"/>
      <c r="B1117" s="878"/>
      <c r="C1117" s="878"/>
      <c r="F1117" s="878"/>
      <c r="H1117" s="878"/>
      <c r="I1117" s="878"/>
      <c r="J1117" s="878"/>
      <c r="K1117" s="990"/>
      <c r="L1117" s="990"/>
      <c r="M1117" s="990"/>
      <c r="N1117" s="990"/>
      <c r="O1117" s="878"/>
      <c r="P1117" s="878"/>
      <c r="Q1117" s="878"/>
      <c r="R1117" s="878"/>
      <c r="S1117" s="878"/>
      <c r="T1117" s="878"/>
      <c r="U1117" s="878"/>
      <c r="V1117" s="878"/>
      <c r="W1117" s="878"/>
      <c r="X1117" s="1015"/>
      <c r="Y1117" s="878"/>
      <c r="Z1117" s="975"/>
    </row>
    <row r="1118" spans="1:26">
      <c r="A1118" s="878"/>
      <c r="B1118" s="878"/>
      <c r="C1118" s="878"/>
      <c r="F1118" s="878"/>
      <c r="H1118" s="878"/>
      <c r="I1118" s="878"/>
      <c r="J1118" s="878"/>
      <c r="K1118" s="990"/>
      <c r="L1118" s="990"/>
      <c r="M1118" s="990"/>
      <c r="N1118" s="990"/>
      <c r="O1118" s="878"/>
      <c r="P1118" s="878"/>
      <c r="Q1118" s="878"/>
      <c r="R1118" s="878"/>
      <c r="S1118" s="878"/>
      <c r="T1118" s="878"/>
      <c r="U1118" s="878"/>
      <c r="V1118" s="878"/>
      <c r="W1118" s="878"/>
      <c r="X1118" s="1015"/>
      <c r="Y1118" s="878"/>
      <c r="Z1118" s="975"/>
    </row>
    <row r="1119" spans="1:26">
      <c r="A1119" s="878"/>
      <c r="B1119" s="878"/>
      <c r="C1119" s="878"/>
      <c r="F1119" s="878"/>
      <c r="H1119" s="878"/>
      <c r="I1119" s="878"/>
      <c r="J1119" s="878"/>
      <c r="K1119" s="990"/>
      <c r="L1119" s="990"/>
      <c r="M1119" s="990"/>
      <c r="N1119" s="990"/>
      <c r="O1119" s="878"/>
      <c r="P1119" s="878"/>
      <c r="Q1119" s="878"/>
      <c r="R1119" s="878"/>
      <c r="S1119" s="878"/>
      <c r="T1119" s="878"/>
      <c r="U1119" s="878"/>
      <c r="V1119" s="878"/>
      <c r="W1119" s="878"/>
      <c r="X1119" s="1015"/>
      <c r="Y1119" s="878"/>
      <c r="Z1119" s="975"/>
    </row>
    <row r="1120" spans="1:26">
      <c r="A1120" s="878"/>
      <c r="B1120" s="878"/>
      <c r="C1120" s="878"/>
      <c r="F1120" s="878"/>
      <c r="H1120" s="878"/>
      <c r="I1120" s="878"/>
      <c r="J1120" s="878"/>
      <c r="K1120" s="990"/>
      <c r="L1120" s="990"/>
      <c r="M1120" s="990"/>
      <c r="N1120" s="990"/>
      <c r="O1120" s="878"/>
      <c r="P1120" s="878"/>
      <c r="Q1120" s="878"/>
      <c r="R1120" s="878"/>
      <c r="S1120" s="878"/>
      <c r="T1120" s="878"/>
      <c r="U1120" s="878"/>
      <c r="V1120" s="878"/>
      <c r="W1120" s="878"/>
      <c r="X1120" s="1015"/>
      <c r="Y1120" s="878"/>
      <c r="Z1120" s="975"/>
    </row>
    <row r="1121" spans="1:26">
      <c r="A1121" s="878"/>
      <c r="B1121" s="878"/>
      <c r="C1121" s="878"/>
      <c r="F1121" s="878"/>
      <c r="H1121" s="878"/>
      <c r="I1121" s="878"/>
      <c r="J1121" s="878"/>
      <c r="K1121" s="990"/>
      <c r="L1121" s="990"/>
      <c r="M1121" s="990"/>
      <c r="N1121" s="990"/>
      <c r="O1121" s="878"/>
      <c r="P1121" s="878"/>
      <c r="Q1121" s="878"/>
      <c r="R1121" s="878"/>
      <c r="S1121" s="878"/>
      <c r="T1121" s="878"/>
      <c r="U1121" s="878"/>
      <c r="V1121" s="878"/>
      <c r="W1121" s="878"/>
      <c r="X1121" s="1015"/>
      <c r="Y1121" s="878"/>
      <c r="Z1121" s="975"/>
    </row>
    <row r="1122" spans="1:26">
      <c r="A1122" s="878"/>
      <c r="B1122" s="878"/>
      <c r="C1122" s="878"/>
      <c r="F1122" s="878"/>
      <c r="H1122" s="878"/>
      <c r="I1122" s="878"/>
      <c r="J1122" s="878"/>
      <c r="K1122" s="990"/>
      <c r="L1122" s="990"/>
      <c r="M1122" s="990"/>
      <c r="N1122" s="990"/>
      <c r="O1122" s="878"/>
      <c r="P1122" s="878"/>
      <c r="Q1122" s="878"/>
      <c r="R1122" s="878"/>
      <c r="S1122" s="878"/>
      <c r="T1122" s="878"/>
      <c r="U1122" s="878"/>
      <c r="V1122" s="878"/>
      <c r="W1122" s="878"/>
      <c r="X1122" s="1015"/>
      <c r="Y1122" s="878"/>
      <c r="Z1122" s="975"/>
    </row>
    <row r="1123" spans="1:26">
      <c r="A1123" s="878"/>
      <c r="B1123" s="878"/>
      <c r="C1123" s="878"/>
      <c r="F1123" s="878"/>
      <c r="H1123" s="878"/>
      <c r="I1123" s="878"/>
      <c r="J1123" s="878"/>
      <c r="K1123" s="990"/>
      <c r="L1123" s="990"/>
      <c r="M1123" s="990"/>
      <c r="N1123" s="990"/>
      <c r="O1123" s="878"/>
      <c r="P1123" s="878"/>
      <c r="Q1123" s="878"/>
      <c r="R1123" s="878"/>
      <c r="S1123" s="878"/>
      <c r="T1123" s="878"/>
      <c r="U1123" s="878"/>
      <c r="V1123" s="878"/>
      <c r="W1123" s="878"/>
      <c r="X1123" s="1015"/>
      <c r="Y1123" s="878"/>
      <c r="Z1123" s="975"/>
    </row>
    <row r="1124" spans="1:26">
      <c r="A1124" s="878"/>
      <c r="B1124" s="878"/>
      <c r="C1124" s="878"/>
      <c r="F1124" s="878"/>
      <c r="H1124" s="878"/>
      <c r="I1124" s="878"/>
      <c r="J1124" s="878"/>
      <c r="K1124" s="990"/>
      <c r="L1124" s="990"/>
      <c r="M1124" s="990"/>
      <c r="N1124" s="990"/>
      <c r="O1124" s="878"/>
      <c r="P1124" s="878"/>
      <c r="Q1124" s="878"/>
      <c r="R1124" s="878"/>
      <c r="S1124" s="878"/>
      <c r="T1124" s="878"/>
      <c r="U1124" s="878"/>
      <c r="V1124" s="878"/>
      <c r="W1124" s="878"/>
      <c r="X1124" s="1015"/>
      <c r="Y1124" s="878"/>
      <c r="Z1124" s="975"/>
    </row>
    <row r="1125" spans="1:26">
      <c r="A1125" s="878"/>
      <c r="B1125" s="878"/>
      <c r="C1125" s="878"/>
      <c r="F1125" s="878"/>
      <c r="H1125" s="878"/>
      <c r="I1125" s="878"/>
      <c r="J1125" s="878"/>
      <c r="K1125" s="990"/>
      <c r="L1125" s="990"/>
      <c r="M1125" s="990"/>
      <c r="N1125" s="990"/>
      <c r="O1125" s="878"/>
      <c r="P1125" s="878"/>
      <c r="Q1125" s="878"/>
      <c r="R1125" s="878"/>
      <c r="S1125" s="878"/>
      <c r="T1125" s="878"/>
      <c r="U1125" s="878"/>
      <c r="V1125" s="878"/>
      <c r="W1125" s="878"/>
      <c r="X1125" s="1015"/>
      <c r="Y1125" s="878"/>
      <c r="Z1125" s="975"/>
    </row>
    <row r="1126" spans="1:26">
      <c r="A1126" s="878"/>
      <c r="B1126" s="878"/>
      <c r="C1126" s="878"/>
      <c r="F1126" s="878"/>
      <c r="H1126" s="878"/>
      <c r="I1126" s="878"/>
      <c r="J1126" s="878"/>
      <c r="K1126" s="990"/>
      <c r="L1126" s="990"/>
      <c r="M1126" s="990"/>
      <c r="N1126" s="990"/>
      <c r="O1126" s="878"/>
      <c r="P1126" s="878"/>
      <c r="Q1126" s="878"/>
      <c r="R1126" s="878"/>
      <c r="S1126" s="878"/>
      <c r="T1126" s="878"/>
      <c r="U1126" s="878"/>
      <c r="V1126" s="878"/>
      <c r="W1126" s="878"/>
      <c r="X1126" s="1015"/>
      <c r="Y1126" s="878"/>
      <c r="Z1126" s="975"/>
    </row>
    <row r="1127" spans="1:26">
      <c r="A1127" s="878"/>
      <c r="B1127" s="878"/>
      <c r="C1127" s="878"/>
      <c r="F1127" s="878"/>
      <c r="H1127" s="878"/>
      <c r="I1127" s="878"/>
      <c r="J1127" s="878"/>
      <c r="K1127" s="990"/>
      <c r="L1127" s="990"/>
      <c r="M1127" s="990"/>
      <c r="N1127" s="990"/>
      <c r="O1127" s="878"/>
      <c r="P1127" s="878"/>
      <c r="Q1127" s="878"/>
      <c r="R1127" s="878"/>
      <c r="S1127" s="878"/>
      <c r="T1127" s="878"/>
      <c r="U1127" s="878"/>
      <c r="V1127" s="878"/>
      <c r="W1127" s="878"/>
      <c r="X1127" s="1015"/>
      <c r="Y1127" s="878"/>
      <c r="Z1127" s="975"/>
    </row>
    <row r="1128" spans="1:26">
      <c r="A1128" s="878"/>
      <c r="B1128" s="878"/>
      <c r="C1128" s="878"/>
      <c r="F1128" s="878"/>
      <c r="H1128" s="878"/>
      <c r="I1128" s="878"/>
      <c r="J1128" s="878"/>
      <c r="K1128" s="990"/>
      <c r="L1128" s="990"/>
      <c r="M1128" s="990"/>
      <c r="N1128" s="990"/>
      <c r="O1128" s="878"/>
      <c r="P1128" s="878"/>
      <c r="Q1128" s="878"/>
      <c r="R1128" s="878"/>
      <c r="S1128" s="878"/>
      <c r="T1128" s="878"/>
      <c r="U1128" s="878"/>
      <c r="V1128" s="878"/>
      <c r="W1128" s="878"/>
      <c r="X1128" s="1015"/>
      <c r="Y1128" s="878"/>
      <c r="Z1128" s="975"/>
    </row>
    <row r="1129" spans="1:26">
      <c r="A1129" s="878"/>
      <c r="B1129" s="878"/>
      <c r="C1129" s="878"/>
      <c r="F1129" s="878"/>
      <c r="H1129" s="878"/>
      <c r="I1129" s="878"/>
      <c r="J1129" s="878"/>
      <c r="K1129" s="990"/>
      <c r="L1129" s="990"/>
      <c r="M1129" s="990"/>
      <c r="N1129" s="990"/>
      <c r="O1129" s="878"/>
      <c r="P1129" s="878"/>
      <c r="Q1129" s="878"/>
      <c r="R1129" s="878"/>
      <c r="S1129" s="878"/>
      <c r="T1129" s="878"/>
      <c r="U1129" s="878"/>
      <c r="V1129" s="878"/>
      <c r="W1129" s="878"/>
      <c r="X1129" s="1015"/>
      <c r="Y1129" s="878"/>
      <c r="Z1129" s="975"/>
    </row>
    <row r="1130" spans="1:26">
      <c r="A1130" s="878"/>
      <c r="B1130" s="878"/>
      <c r="C1130" s="878"/>
      <c r="F1130" s="878"/>
      <c r="H1130" s="878"/>
      <c r="I1130" s="878"/>
      <c r="J1130" s="878"/>
      <c r="K1130" s="990"/>
      <c r="L1130" s="990"/>
      <c r="M1130" s="990"/>
      <c r="N1130" s="990"/>
      <c r="O1130" s="878"/>
      <c r="P1130" s="878"/>
      <c r="Q1130" s="878"/>
      <c r="R1130" s="878"/>
      <c r="S1130" s="878"/>
      <c r="T1130" s="878"/>
      <c r="U1130" s="878"/>
      <c r="V1130" s="878"/>
      <c r="W1130" s="878"/>
      <c r="X1130" s="1015"/>
      <c r="Y1130" s="878"/>
      <c r="Z1130" s="975"/>
    </row>
    <row r="1131" spans="1:26">
      <c r="A1131" s="878"/>
      <c r="B1131" s="878"/>
      <c r="C1131" s="878"/>
      <c r="F1131" s="878"/>
      <c r="H1131" s="878"/>
      <c r="I1131" s="878"/>
      <c r="J1131" s="878"/>
      <c r="K1131" s="990"/>
      <c r="L1131" s="990"/>
      <c r="M1131" s="990"/>
      <c r="N1131" s="990"/>
      <c r="O1131" s="878"/>
      <c r="P1131" s="878"/>
      <c r="Q1131" s="878"/>
      <c r="R1131" s="878"/>
      <c r="S1131" s="878"/>
      <c r="T1131" s="878"/>
      <c r="U1131" s="878"/>
      <c r="V1131" s="878"/>
      <c r="W1131" s="878"/>
      <c r="X1131" s="1015"/>
      <c r="Y1131" s="878"/>
      <c r="Z1131" s="975"/>
    </row>
    <row r="1132" spans="1:26">
      <c r="A1132" s="878"/>
      <c r="B1132" s="878"/>
      <c r="C1132" s="878"/>
      <c r="F1132" s="878"/>
      <c r="H1132" s="878"/>
      <c r="I1132" s="878"/>
      <c r="J1132" s="878"/>
      <c r="K1132" s="990"/>
      <c r="L1132" s="990"/>
      <c r="M1132" s="990"/>
      <c r="N1132" s="990"/>
      <c r="O1132" s="878"/>
      <c r="P1132" s="878"/>
      <c r="Q1132" s="878"/>
      <c r="R1132" s="878"/>
      <c r="S1132" s="878"/>
      <c r="T1132" s="878"/>
      <c r="U1132" s="878"/>
      <c r="V1132" s="878"/>
      <c r="W1132" s="878"/>
      <c r="X1132" s="1015"/>
      <c r="Y1132" s="878"/>
      <c r="Z1132" s="975"/>
    </row>
    <row r="1133" spans="1:26">
      <c r="A1133" s="878"/>
      <c r="B1133" s="878"/>
      <c r="C1133" s="878"/>
      <c r="F1133" s="878"/>
      <c r="H1133" s="878"/>
      <c r="I1133" s="878"/>
      <c r="J1133" s="878"/>
      <c r="K1133" s="990"/>
      <c r="L1133" s="990"/>
      <c r="M1133" s="990"/>
      <c r="N1133" s="990"/>
      <c r="O1133" s="878"/>
      <c r="P1133" s="878"/>
      <c r="Q1133" s="878"/>
      <c r="R1133" s="878"/>
      <c r="S1133" s="878"/>
      <c r="T1133" s="878"/>
      <c r="U1133" s="878"/>
      <c r="V1133" s="878"/>
      <c r="W1133" s="878"/>
      <c r="X1133" s="1015"/>
      <c r="Y1133" s="878"/>
      <c r="Z1133" s="975"/>
    </row>
    <row r="1134" spans="1:26">
      <c r="A1134" s="878"/>
      <c r="B1134" s="878"/>
      <c r="C1134" s="878"/>
      <c r="F1134" s="878"/>
      <c r="H1134" s="878"/>
      <c r="I1134" s="878"/>
      <c r="J1134" s="878"/>
      <c r="K1134" s="990"/>
      <c r="L1134" s="990"/>
      <c r="M1134" s="990"/>
      <c r="N1134" s="990"/>
      <c r="O1134" s="878"/>
      <c r="P1134" s="878"/>
      <c r="Q1134" s="878"/>
      <c r="R1134" s="878"/>
      <c r="S1134" s="878"/>
      <c r="T1134" s="878"/>
      <c r="U1134" s="878"/>
      <c r="V1134" s="878"/>
      <c r="W1134" s="878"/>
      <c r="X1134" s="1015"/>
      <c r="Y1134" s="878"/>
      <c r="Z1134" s="975"/>
    </row>
    <row r="1135" spans="1:26">
      <c r="A1135" s="878"/>
      <c r="B1135" s="878"/>
      <c r="C1135" s="878"/>
      <c r="F1135" s="878"/>
      <c r="H1135" s="878"/>
      <c r="I1135" s="878"/>
      <c r="J1135" s="878"/>
      <c r="K1135" s="990"/>
      <c r="L1135" s="990"/>
      <c r="M1135" s="990"/>
      <c r="N1135" s="990"/>
      <c r="O1135" s="878"/>
      <c r="P1135" s="878"/>
      <c r="Q1135" s="878"/>
      <c r="R1135" s="878"/>
      <c r="S1135" s="878"/>
      <c r="T1135" s="878"/>
      <c r="U1135" s="878"/>
      <c r="V1135" s="878"/>
      <c r="W1135" s="878"/>
      <c r="X1135" s="1015"/>
      <c r="Y1135" s="878"/>
      <c r="Z1135" s="975"/>
    </row>
    <row r="1136" spans="1:26">
      <c r="A1136" s="878"/>
      <c r="B1136" s="878"/>
      <c r="C1136" s="878"/>
      <c r="F1136" s="878"/>
      <c r="H1136" s="878"/>
      <c r="I1136" s="878"/>
      <c r="J1136" s="878"/>
      <c r="K1136" s="990"/>
      <c r="L1136" s="990"/>
      <c r="M1136" s="990"/>
      <c r="N1136" s="990"/>
      <c r="O1136" s="878"/>
      <c r="P1136" s="878"/>
      <c r="Q1136" s="878"/>
      <c r="R1136" s="878"/>
      <c r="S1136" s="878"/>
      <c r="T1136" s="878"/>
      <c r="U1136" s="878"/>
      <c r="V1136" s="878"/>
      <c r="W1136" s="878"/>
      <c r="X1136" s="1015"/>
      <c r="Y1136" s="878"/>
      <c r="Z1136" s="975"/>
    </row>
    <row r="1137" spans="1:26">
      <c r="A1137" s="878"/>
      <c r="B1137" s="878"/>
      <c r="C1137" s="878"/>
      <c r="F1137" s="878"/>
      <c r="H1137" s="878"/>
      <c r="I1137" s="878"/>
      <c r="J1137" s="878"/>
      <c r="K1137" s="990"/>
      <c r="L1137" s="990"/>
      <c r="M1137" s="990"/>
      <c r="N1137" s="990"/>
      <c r="O1137" s="878"/>
      <c r="P1137" s="878"/>
      <c r="Q1137" s="878"/>
      <c r="R1137" s="878"/>
      <c r="S1137" s="878"/>
      <c r="T1137" s="878"/>
      <c r="U1137" s="878"/>
      <c r="V1137" s="878"/>
      <c r="W1137" s="878"/>
      <c r="X1137" s="1015"/>
      <c r="Y1137" s="878"/>
      <c r="Z1137" s="975"/>
    </row>
    <row r="1138" spans="1:26">
      <c r="A1138" s="878"/>
      <c r="B1138" s="878"/>
      <c r="C1138" s="878"/>
      <c r="F1138" s="878"/>
      <c r="H1138" s="878"/>
      <c r="I1138" s="878"/>
      <c r="J1138" s="878"/>
      <c r="K1138" s="990"/>
      <c r="L1138" s="990"/>
      <c r="M1138" s="990"/>
      <c r="N1138" s="990"/>
      <c r="O1138" s="878"/>
      <c r="P1138" s="878"/>
      <c r="Q1138" s="878"/>
      <c r="R1138" s="878"/>
      <c r="S1138" s="878"/>
      <c r="T1138" s="878"/>
      <c r="U1138" s="878"/>
      <c r="V1138" s="878"/>
      <c r="W1138" s="878"/>
      <c r="X1138" s="1015"/>
      <c r="Y1138" s="878"/>
      <c r="Z1138" s="975"/>
    </row>
    <row r="1139" spans="1:26">
      <c r="A1139" s="878"/>
      <c r="B1139" s="878"/>
      <c r="C1139" s="878"/>
      <c r="F1139" s="878"/>
      <c r="H1139" s="878"/>
      <c r="I1139" s="878"/>
      <c r="J1139" s="878"/>
      <c r="K1139" s="990"/>
      <c r="L1139" s="990"/>
      <c r="M1139" s="990"/>
      <c r="N1139" s="990"/>
      <c r="O1139" s="878"/>
      <c r="P1139" s="878"/>
      <c r="Q1139" s="878"/>
      <c r="R1139" s="878"/>
      <c r="S1139" s="878"/>
      <c r="T1139" s="878"/>
      <c r="U1139" s="878"/>
      <c r="V1139" s="878"/>
      <c r="W1139" s="878"/>
      <c r="X1139" s="1015"/>
      <c r="Y1139" s="878"/>
      <c r="Z1139" s="975"/>
    </row>
    <row r="1140" spans="1:26">
      <c r="A1140" s="878"/>
      <c r="B1140" s="878"/>
      <c r="C1140" s="878"/>
      <c r="F1140" s="878"/>
      <c r="H1140" s="878"/>
      <c r="I1140" s="878"/>
      <c r="J1140" s="878"/>
      <c r="K1140" s="990"/>
      <c r="L1140" s="990"/>
      <c r="M1140" s="990"/>
      <c r="N1140" s="990"/>
      <c r="O1140" s="878"/>
      <c r="P1140" s="878"/>
      <c r="Q1140" s="878"/>
      <c r="R1140" s="878"/>
      <c r="S1140" s="878"/>
      <c r="T1140" s="878"/>
      <c r="U1140" s="878"/>
      <c r="V1140" s="878"/>
      <c r="W1140" s="878"/>
      <c r="X1140" s="1015"/>
      <c r="Y1140" s="878"/>
      <c r="Z1140" s="975"/>
    </row>
    <row r="1141" spans="1:26">
      <c r="A1141" s="878"/>
      <c r="B1141" s="878"/>
      <c r="C1141" s="878"/>
      <c r="F1141" s="878"/>
      <c r="H1141" s="878"/>
      <c r="I1141" s="878"/>
      <c r="J1141" s="878"/>
      <c r="K1141" s="990"/>
      <c r="L1141" s="990"/>
      <c r="M1141" s="990"/>
      <c r="N1141" s="990"/>
      <c r="O1141" s="878"/>
      <c r="P1141" s="878"/>
      <c r="Q1141" s="878"/>
      <c r="R1141" s="878"/>
      <c r="S1141" s="878"/>
      <c r="T1141" s="878"/>
      <c r="U1141" s="878"/>
      <c r="V1141" s="878"/>
      <c r="W1141" s="878"/>
      <c r="X1141" s="1015"/>
      <c r="Y1141" s="878"/>
      <c r="Z1141" s="975"/>
    </row>
    <row r="1142" spans="1:26">
      <c r="A1142" s="878"/>
      <c r="B1142" s="878"/>
      <c r="C1142" s="878"/>
      <c r="F1142" s="878"/>
      <c r="H1142" s="878"/>
      <c r="I1142" s="878"/>
      <c r="J1142" s="878"/>
      <c r="K1142" s="990"/>
      <c r="L1142" s="990"/>
      <c r="M1142" s="990"/>
      <c r="N1142" s="990"/>
      <c r="O1142" s="878"/>
      <c r="P1142" s="878"/>
      <c r="Q1142" s="878"/>
      <c r="R1142" s="878"/>
      <c r="S1142" s="878"/>
      <c r="T1142" s="878"/>
      <c r="U1142" s="878"/>
      <c r="V1142" s="878"/>
      <c r="W1142" s="878"/>
      <c r="X1142" s="1015"/>
      <c r="Y1142" s="878"/>
      <c r="Z1142" s="975"/>
    </row>
    <row r="1143" spans="1:26">
      <c r="A1143" s="878"/>
      <c r="B1143" s="878"/>
      <c r="C1143" s="878"/>
      <c r="F1143" s="878"/>
      <c r="H1143" s="878"/>
      <c r="I1143" s="878"/>
      <c r="J1143" s="878"/>
      <c r="K1143" s="990"/>
      <c r="L1143" s="990"/>
      <c r="M1143" s="990"/>
      <c r="N1143" s="990"/>
      <c r="O1143" s="878"/>
      <c r="P1143" s="878"/>
      <c r="Q1143" s="878"/>
      <c r="R1143" s="878"/>
      <c r="S1143" s="878"/>
      <c r="T1143" s="878"/>
      <c r="U1143" s="878"/>
      <c r="V1143" s="878"/>
      <c r="W1143" s="878"/>
      <c r="X1143" s="1015"/>
      <c r="Y1143" s="878"/>
      <c r="Z1143" s="975"/>
    </row>
    <row r="1144" spans="1:26">
      <c r="A1144" s="878"/>
      <c r="B1144" s="878"/>
      <c r="C1144" s="878"/>
      <c r="F1144" s="878"/>
      <c r="H1144" s="878"/>
      <c r="I1144" s="878"/>
      <c r="J1144" s="878"/>
      <c r="K1144" s="990"/>
      <c r="L1144" s="990"/>
      <c r="M1144" s="990"/>
      <c r="N1144" s="990"/>
      <c r="O1144" s="878"/>
      <c r="P1144" s="878"/>
      <c r="Q1144" s="878"/>
      <c r="R1144" s="878"/>
      <c r="S1144" s="878"/>
      <c r="T1144" s="878"/>
      <c r="U1144" s="878"/>
      <c r="V1144" s="878"/>
      <c r="W1144" s="878"/>
      <c r="X1144" s="1015"/>
      <c r="Y1144" s="878"/>
      <c r="Z1144" s="975"/>
    </row>
    <row r="1145" spans="1:26">
      <c r="A1145" s="878"/>
      <c r="B1145" s="878"/>
      <c r="C1145" s="878"/>
      <c r="F1145" s="878"/>
      <c r="H1145" s="878"/>
      <c r="I1145" s="878"/>
      <c r="J1145" s="878"/>
      <c r="K1145" s="990"/>
      <c r="L1145" s="990"/>
      <c r="M1145" s="990"/>
      <c r="N1145" s="990"/>
      <c r="O1145" s="878"/>
      <c r="P1145" s="878"/>
      <c r="Q1145" s="878"/>
      <c r="R1145" s="878"/>
      <c r="S1145" s="878"/>
      <c r="T1145" s="878"/>
      <c r="U1145" s="878"/>
      <c r="V1145" s="878"/>
      <c r="W1145" s="878"/>
      <c r="X1145" s="1015"/>
      <c r="Y1145" s="878"/>
      <c r="Z1145" s="975"/>
    </row>
    <row r="1146" spans="1:26">
      <c r="A1146" s="878"/>
      <c r="B1146" s="878"/>
      <c r="C1146" s="878"/>
      <c r="F1146" s="878"/>
      <c r="H1146" s="878"/>
      <c r="I1146" s="878"/>
      <c r="J1146" s="878"/>
      <c r="K1146" s="990"/>
      <c r="L1146" s="990"/>
      <c r="M1146" s="990"/>
      <c r="N1146" s="990"/>
      <c r="O1146" s="878"/>
      <c r="P1146" s="878"/>
      <c r="Q1146" s="878"/>
      <c r="R1146" s="878"/>
      <c r="S1146" s="878"/>
      <c r="T1146" s="878"/>
      <c r="U1146" s="878"/>
      <c r="V1146" s="878"/>
      <c r="W1146" s="878"/>
      <c r="X1146" s="1015"/>
      <c r="Y1146" s="878"/>
      <c r="Z1146" s="975"/>
    </row>
    <row r="1147" spans="1:26">
      <c r="A1147" s="878"/>
      <c r="B1147" s="878"/>
      <c r="C1147" s="878"/>
      <c r="F1147" s="878"/>
      <c r="H1147" s="878"/>
      <c r="I1147" s="878"/>
      <c r="J1147" s="878"/>
      <c r="K1147" s="990"/>
      <c r="L1147" s="990"/>
      <c r="M1147" s="990"/>
      <c r="N1147" s="990"/>
      <c r="O1147" s="878"/>
      <c r="P1147" s="878"/>
      <c r="Q1147" s="878"/>
      <c r="R1147" s="878"/>
      <c r="S1147" s="878"/>
      <c r="T1147" s="878"/>
      <c r="U1147" s="878"/>
      <c r="V1147" s="878"/>
      <c r="W1147" s="878"/>
      <c r="X1147" s="1015"/>
      <c r="Y1147" s="878"/>
      <c r="Z1147" s="975"/>
    </row>
    <row r="1148" spans="1:26">
      <c r="A1148" s="878"/>
      <c r="B1148" s="878"/>
      <c r="C1148" s="878"/>
      <c r="F1148" s="878"/>
      <c r="H1148" s="878"/>
      <c r="I1148" s="878"/>
      <c r="J1148" s="878"/>
      <c r="K1148" s="990"/>
      <c r="L1148" s="990"/>
      <c r="M1148" s="990"/>
      <c r="N1148" s="990"/>
      <c r="O1148" s="878"/>
      <c r="P1148" s="878"/>
      <c r="Q1148" s="878"/>
      <c r="R1148" s="878"/>
      <c r="S1148" s="878"/>
      <c r="T1148" s="878"/>
      <c r="U1148" s="878"/>
      <c r="V1148" s="878"/>
      <c r="W1148" s="878"/>
      <c r="X1148" s="1015"/>
      <c r="Y1148" s="878"/>
      <c r="Z1148" s="975"/>
    </row>
    <row r="1149" spans="1:26">
      <c r="A1149" s="878"/>
      <c r="B1149" s="878"/>
      <c r="C1149" s="878"/>
      <c r="F1149" s="878"/>
      <c r="H1149" s="878"/>
      <c r="I1149" s="878"/>
      <c r="J1149" s="878"/>
      <c r="K1149" s="990"/>
      <c r="L1149" s="990"/>
      <c r="M1149" s="990"/>
      <c r="N1149" s="990"/>
      <c r="O1149" s="878"/>
      <c r="P1149" s="878"/>
      <c r="Q1149" s="878"/>
      <c r="R1149" s="878"/>
      <c r="S1149" s="878"/>
      <c r="T1149" s="878"/>
      <c r="U1149" s="878"/>
      <c r="V1149" s="878"/>
      <c r="W1149" s="878"/>
      <c r="X1149" s="1015"/>
      <c r="Y1149" s="878"/>
      <c r="Z1149" s="975"/>
    </row>
    <row r="1150" spans="1:26">
      <c r="A1150" s="878"/>
      <c r="B1150" s="878"/>
      <c r="C1150" s="878"/>
      <c r="F1150" s="878"/>
      <c r="H1150" s="878"/>
      <c r="I1150" s="878"/>
      <c r="J1150" s="878"/>
      <c r="K1150" s="990"/>
      <c r="L1150" s="990"/>
      <c r="M1150" s="990"/>
      <c r="N1150" s="990"/>
      <c r="O1150" s="878"/>
      <c r="P1150" s="878"/>
      <c r="Q1150" s="878"/>
      <c r="R1150" s="878"/>
      <c r="S1150" s="878"/>
      <c r="T1150" s="878"/>
      <c r="U1150" s="878"/>
      <c r="V1150" s="878"/>
      <c r="W1150" s="878"/>
      <c r="X1150" s="1015"/>
      <c r="Y1150" s="878"/>
      <c r="Z1150" s="975"/>
    </row>
    <row r="1151" spans="1:26">
      <c r="A1151" s="878"/>
      <c r="B1151" s="878"/>
      <c r="C1151" s="878"/>
      <c r="F1151" s="878"/>
      <c r="H1151" s="878"/>
      <c r="I1151" s="878"/>
      <c r="J1151" s="878"/>
      <c r="K1151" s="990"/>
      <c r="L1151" s="990"/>
      <c r="M1151" s="990"/>
      <c r="N1151" s="990"/>
      <c r="O1151" s="878"/>
      <c r="P1151" s="878"/>
      <c r="Q1151" s="878"/>
      <c r="R1151" s="878"/>
      <c r="S1151" s="878"/>
      <c r="T1151" s="878"/>
      <c r="U1151" s="878"/>
      <c r="V1151" s="878"/>
      <c r="W1151" s="878"/>
      <c r="X1151" s="1015"/>
      <c r="Y1151" s="878"/>
      <c r="Z1151" s="975"/>
    </row>
    <row r="1152" spans="1:26">
      <c r="A1152" s="878"/>
      <c r="B1152" s="878"/>
      <c r="C1152" s="878"/>
      <c r="F1152" s="878"/>
      <c r="H1152" s="878"/>
      <c r="I1152" s="878"/>
      <c r="J1152" s="878"/>
      <c r="K1152" s="990"/>
      <c r="L1152" s="990"/>
      <c r="M1152" s="990"/>
      <c r="N1152" s="990"/>
      <c r="O1152" s="878"/>
      <c r="P1152" s="878"/>
      <c r="Q1152" s="878"/>
      <c r="R1152" s="878"/>
      <c r="S1152" s="878"/>
      <c r="T1152" s="878"/>
      <c r="U1152" s="878"/>
      <c r="V1152" s="878"/>
      <c r="W1152" s="878"/>
      <c r="X1152" s="1015"/>
      <c r="Y1152" s="878"/>
      <c r="Z1152" s="975"/>
    </row>
    <row r="1153" spans="1:26">
      <c r="A1153" s="878"/>
      <c r="B1153" s="878"/>
      <c r="C1153" s="878"/>
      <c r="F1153" s="878"/>
      <c r="H1153" s="878"/>
      <c r="I1153" s="878"/>
      <c r="J1153" s="878"/>
      <c r="K1153" s="990"/>
      <c r="L1153" s="990"/>
      <c r="M1153" s="990"/>
      <c r="N1153" s="990"/>
      <c r="O1153" s="878"/>
      <c r="P1153" s="878"/>
      <c r="Q1153" s="878"/>
      <c r="R1153" s="878"/>
      <c r="S1153" s="878"/>
      <c r="T1153" s="878"/>
      <c r="U1153" s="878"/>
      <c r="V1153" s="878"/>
      <c r="W1153" s="878"/>
      <c r="X1153" s="1015"/>
      <c r="Y1153" s="878"/>
      <c r="Z1153" s="975"/>
    </row>
    <row r="1154" spans="1:26">
      <c r="A1154" s="878"/>
      <c r="B1154" s="878"/>
      <c r="C1154" s="878"/>
      <c r="F1154" s="878"/>
      <c r="H1154" s="878"/>
      <c r="I1154" s="878"/>
      <c r="J1154" s="878"/>
      <c r="K1154" s="990"/>
      <c r="L1154" s="990"/>
      <c r="M1154" s="990"/>
      <c r="N1154" s="990"/>
      <c r="O1154" s="878"/>
      <c r="P1154" s="878"/>
      <c r="Q1154" s="878"/>
      <c r="R1154" s="878"/>
      <c r="S1154" s="878"/>
      <c r="T1154" s="878"/>
      <c r="U1154" s="878"/>
      <c r="V1154" s="878"/>
      <c r="W1154" s="878"/>
      <c r="X1154" s="1015"/>
      <c r="Y1154" s="878"/>
      <c r="Z1154" s="975"/>
    </row>
    <row r="1155" spans="1:26">
      <c r="A1155" s="878"/>
      <c r="B1155" s="878"/>
      <c r="C1155" s="878"/>
      <c r="F1155" s="878"/>
      <c r="H1155" s="878"/>
      <c r="I1155" s="878"/>
      <c r="J1155" s="878"/>
      <c r="K1155" s="990"/>
      <c r="L1155" s="990"/>
      <c r="M1155" s="990"/>
      <c r="N1155" s="990"/>
      <c r="O1155" s="878"/>
      <c r="P1155" s="878"/>
      <c r="Q1155" s="878"/>
      <c r="R1155" s="878"/>
      <c r="S1155" s="878"/>
      <c r="T1155" s="878"/>
      <c r="U1155" s="878"/>
      <c r="V1155" s="878"/>
      <c r="W1155" s="878"/>
      <c r="X1155" s="1015"/>
      <c r="Y1155" s="878"/>
      <c r="Z1155" s="975"/>
    </row>
    <row r="1156" spans="1:26">
      <c r="A1156" s="878"/>
      <c r="B1156" s="878"/>
      <c r="C1156" s="878"/>
      <c r="F1156" s="878"/>
      <c r="H1156" s="878"/>
      <c r="I1156" s="878"/>
      <c r="J1156" s="878"/>
      <c r="K1156" s="990"/>
      <c r="L1156" s="990"/>
      <c r="M1156" s="990"/>
      <c r="N1156" s="990"/>
      <c r="O1156" s="878"/>
      <c r="P1156" s="878"/>
      <c r="Q1156" s="878"/>
      <c r="R1156" s="878"/>
      <c r="S1156" s="878"/>
      <c r="T1156" s="878"/>
      <c r="U1156" s="878"/>
      <c r="V1156" s="878"/>
      <c r="W1156" s="878"/>
      <c r="X1156" s="1015"/>
      <c r="Y1156" s="878"/>
      <c r="Z1156" s="975"/>
    </row>
    <row r="1157" spans="1:26">
      <c r="A1157" s="878"/>
      <c r="B1157" s="878"/>
      <c r="C1157" s="878"/>
      <c r="F1157" s="878"/>
      <c r="H1157" s="878"/>
      <c r="I1157" s="878"/>
      <c r="J1157" s="878"/>
      <c r="K1157" s="990"/>
      <c r="L1157" s="990"/>
      <c r="M1157" s="990"/>
      <c r="N1157" s="990"/>
      <c r="O1157" s="878"/>
      <c r="P1157" s="878"/>
      <c r="Q1157" s="878"/>
      <c r="R1157" s="878"/>
      <c r="S1157" s="878"/>
      <c r="T1157" s="878"/>
      <c r="U1157" s="878"/>
      <c r="V1157" s="878"/>
      <c r="W1157" s="878"/>
      <c r="X1157" s="1015"/>
      <c r="Y1157" s="878"/>
      <c r="Z1157" s="975"/>
    </row>
    <row r="1158" spans="1:26">
      <c r="A1158" s="878"/>
      <c r="B1158" s="878"/>
      <c r="C1158" s="878"/>
      <c r="F1158" s="878"/>
      <c r="H1158" s="878"/>
      <c r="I1158" s="878"/>
      <c r="J1158" s="878"/>
      <c r="K1158" s="990"/>
      <c r="L1158" s="990"/>
      <c r="M1158" s="990"/>
      <c r="N1158" s="990"/>
      <c r="O1158" s="878"/>
      <c r="P1158" s="878"/>
      <c r="Q1158" s="878"/>
      <c r="R1158" s="878"/>
      <c r="S1158" s="878"/>
      <c r="T1158" s="878"/>
      <c r="U1158" s="878"/>
      <c r="V1158" s="878"/>
      <c r="W1158" s="878"/>
      <c r="X1158" s="1015"/>
      <c r="Y1158" s="878"/>
      <c r="Z1158" s="975"/>
    </row>
    <row r="1159" spans="1:26">
      <c r="A1159" s="878"/>
      <c r="B1159" s="878"/>
      <c r="C1159" s="878"/>
      <c r="F1159" s="878"/>
      <c r="H1159" s="878"/>
      <c r="I1159" s="878"/>
      <c r="J1159" s="878"/>
      <c r="K1159" s="990"/>
      <c r="L1159" s="990"/>
      <c r="M1159" s="990"/>
      <c r="N1159" s="990"/>
      <c r="O1159" s="878"/>
      <c r="P1159" s="878"/>
      <c r="Q1159" s="878"/>
      <c r="R1159" s="878"/>
      <c r="S1159" s="878"/>
      <c r="T1159" s="878"/>
      <c r="U1159" s="878"/>
      <c r="V1159" s="878"/>
      <c r="W1159" s="878"/>
      <c r="X1159" s="1015"/>
      <c r="Y1159" s="878"/>
      <c r="Z1159" s="975"/>
    </row>
    <row r="1160" spans="1:26">
      <c r="A1160" s="878"/>
      <c r="B1160" s="878"/>
      <c r="C1160" s="878"/>
      <c r="F1160" s="878"/>
      <c r="H1160" s="878"/>
      <c r="I1160" s="878"/>
      <c r="J1160" s="878"/>
      <c r="K1160" s="990"/>
      <c r="L1160" s="990"/>
      <c r="M1160" s="990"/>
      <c r="N1160" s="990"/>
      <c r="O1160" s="878"/>
      <c r="P1160" s="878"/>
      <c r="Q1160" s="878"/>
      <c r="R1160" s="878"/>
      <c r="S1160" s="878"/>
      <c r="T1160" s="878"/>
      <c r="U1160" s="878"/>
      <c r="V1160" s="878"/>
      <c r="W1160" s="878"/>
      <c r="X1160" s="1015"/>
      <c r="Y1160" s="878"/>
      <c r="Z1160" s="975"/>
    </row>
    <row r="1161" spans="1:26">
      <c r="A1161" s="878"/>
      <c r="B1161" s="878"/>
      <c r="C1161" s="878"/>
      <c r="F1161" s="878"/>
      <c r="H1161" s="878"/>
      <c r="I1161" s="878"/>
      <c r="J1161" s="878"/>
      <c r="K1161" s="990"/>
      <c r="L1161" s="990"/>
      <c r="M1161" s="990"/>
      <c r="N1161" s="990"/>
      <c r="O1161" s="878"/>
      <c r="P1161" s="878"/>
      <c r="Q1161" s="878"/>
      <c r="R1161" s="878"/>
      <c r="S1161" s="878"/>
      <c r="T1161" s="878"/>
      <c r="U1161" s="878"/>
      <c r="V1161" s="878"/>
      <c r="W1161" s="878"/>
      <c r="X1161" s="1015"/>
      <c r="Y1161" s="878"/>
      <c r="Z1161" s="975"/>
    </row>
    <row r="1162" spans="1:26">
      <c r="A1162" s="878"/>
      <c r="B1162" s="878"/>
      <c r="C1162" s="878"/>
      <c r="F1162" s="878"/>
      <c r="H1162" s="878"/>
      <c r="I1162" s="878"/>
      <c r="J1162" s="878"/>
      <c r="K1162" s="990"/>
      <c r="L1162" s="990"/>
      <c r="M1162" s="990"/>
      <c r="N1162" s="990"/>
      <c r="O1162" s="878"/>
      <c r="P1162" s="878"/>
      <c r="Q1162" s="878"/>
      <c r="R1162" s="878"/>
      <c r="S1162" s="878"/>
      <c r="T1162" s="878"/>
      <c r="U1162" s="878"/>
      <c r="V1162" s="878"/>
      <c r="W1162" s="878"/>
      <c r="X1162" s="1015"/>
      <c r="Y1162" s="878"/>
      <c r="Z1162" s="975"/>
    </row>
    <row r="1163" spans="1:26">
      <c r="A1163" s="878"/>
      <c r="B1163" s="878"/>
      <c r="C1163" s="878"/>
      <c r="F1163" s="878"/>
      <c r="H1163" s="878"/>
      <c r="I1163" s="878"/>
      <c r="J1163" s="878"/>
      <c r="K1163" s="990"/>
      <c r="L1163" s="990"/>
      <c r="M1163" s="990"/>
      <c r="N1163" s="990"/>
      <c r="O1163" s="878"/>
      <c r="P1163" s="878"/>
      <c r="Q1163" s="878"/>
      <c r="R1163" s="878"/>
      <c r="S1163" s="878"/>
      <c r="T1163" s="878"/>
      <c r="U1163" s="878"/>
      <c r="V1163" s="878"/>
      <c r="W1163" s="878"/>
      <c r="X1163" s="1015"/>
      <c r="Y1163" s="878"/>
      <c r="Z1163" s="975"/>
    </row>
    <row r="1164" spans="1:26">
      <c r="A1164" s="878"/>
      <c r="B1164" s="878"/>
      <c r="C1164" s="878"/>
      <c r="F1164" s="878"/>
      <c r="H1164" s="878"/>
      <c r="I1164" s="878"/>
      <c r="J1164" s="878"/>
      <c r="K1164" s="990"/>
      <c r="L1164" s="990"/>
      <c r="M1164" s="990"/>
      <c r="N1164" s="990"/>
      <c r="O1164" s="878"/>
      <c r="P1164" s="878"/>
      <c r="Q1164" s="878"/>
      <c r="R1164" s="878"/>
      <c r="S1164" s="878"/>
      <c r="T1164" s="878"/>
      <c r="U1164" s="878"/>
      <c r="V1164" s="878"/>
      <c r="W1164" s="878"/>
      <c r="X1164" s="1015"/>
      <c r="Y1164" s="878"/>
      <c r="Z1164" s="975"/>
    </row>
    <row r="1165" spans="1:26">
      <c r="A1165" s="878"/>
      <c r="B1165" s="878"/>
      <c r="C1165" s="878"/>
      <c r="F1165" s="878"/>
      <c r="H1165" s="878"/>
      <c r="I1165" s="878"/>
      <c r="J1165" s="878"/>
      <c r="K1165" s="990"/>
      <c r="L1165" s="990"/>
      <c r="M1165" s="990"/>
      <c r="N1165" s="990"/>
      <c r="O1165" s="878"/>
      <c r="P1165" s="878"/>
      <c r="Q1165" s="878"/>
      <c r="R1165" s="878"/>
      <c r="S1165" s="878"/>
      <c r="T1165" s="878"/>
      <c r="U1165" s="878"/>
      <c r="V1165" s="878"/>
      <c r="W1165" s="878"/>
      <c r="X1165" s="1015"/>
      <c r="Y1165" s="878"/>
      <c r="Z1165" s="975"/>
    </row>
    <row r="1166" spans="1:26">
      <c r="A1166" s="878"/>
      <c r="B1166" s="878"/>
      <c r="C1166" s="878"/>
      <c r="F1166" s="878"/>
      <c r="H1166" s="878"/>
      <c r="I1166" s="878"/>
      <c r="J1166" s="878"/>
      <c r="K1166" s="990"/>
      <c r="L1166" s="990"/>
      <c r="M1166" s="990"/>
      <c r="N1166" s="990"/>
      <c r="O1166" s="878"/>
      <c r="P1166" s="878"/>
      <c r="Q1166" s="878"/>
      <c r="R1166" s="878"/>
      <c r="S1166" s="878"/>
      <c r="T1166" s="878"/>
      <c r="U1166" s="878"/>
      <c r="V1166" s="878"/>
      <c r="W1166" s="878"/>
      <c r="X1166" s="1015"/>
      <c r="Y1166" s="878"/>
      <c r="Z1166" s="975"/>
    </row>
    <row r="1167" spans="1:26">
      <c r="A1167" s="878"/>
      <c r="B1167" s="878"/>
      <c r="C1167" s="878"/>
      <c r="F1167" s="878"/>
      <c r="H1167" s="878"/>
      <c r="I1167" s="878"/>
      <c r="J1167" s="878"/>
      <c r="K1167" s="990"/>
      <c r="L1167" s="990"/>
      <c r="M1167" s="990"/>
      <c r="N1167" s="990"/>
      <c r="O1167" s="878"/>
      <c r="P1167" s="878"/>
      <c r="Q1167" s="878"/>
      <c r="R1167" s="878"/>
      <c r="S1167" s="878"/>
      <c r="T1167" s="878"/>
      <c r="U1167" s="878"/>
      <c r="V1167" s="878"/>
      <c r="W1167" s="878"/>
      <c r="X1167" s="1015"/>
      <c r="Y1167" s="878"/>
      <c r="Z1167" s="975"/>
    </row>
    <row r="1168" spans="1:26">
      <c r="A1168" s="878"/>
      <c r="B1168" s="878"/>
      <c r="C1168" s="878"/>
      <c r="F1168" s="878"/>
      <c r="H1168" s="878"/>
      <c r="I1168" s="878"/>
      <c r="J1168" s="878"/>
      <c r="K1168" s="990"/>
      <c r="L1168" s="990"/>
      <c r="M1168" s="990"/>
      <c r="N1168" s="990"/>
      <c r="O1168" s="878"/>
      <c r="P1168" s="878"/>
      <c r="Q1168" s="878"/>
      <c r="R1168" s="878"/>
      <c r="S1168" s="878"/>
      <c r="T1168" s="878"/>
      <c r="U1168" s="878"/>
      <c r="V1168" s="878"/>
      <c r="W1168" s="878"/>
      <c r="X1168" s="1015"/>
      <c r="Y1168" s="878"/>
      <c r="Z1168" s="975"/>
    </row>
    <row r="1169" spans="1:26">
      <c r="A1169" s="878"/>
      <c r="B1169" s="878"/>
      <c r="C1169" s="878"/>
      <c r="F1169" s="878"/>
      <c r="H1169" s="878"/>
      <c r="I1169" s="878"/>
      <c r="J1169" s="878"/>
      <c r="K1169" s="990"/>
      <c r="L1169" s="990"/>
      <c r="M1169" s="990"/>
      <c r="N1169" s="990"/>
      <c r="O1169" s="878"/>
      <c r="P1169" s="878"/>
      <c r="Q1169" s="878"/>
      <c r="R1169" s="878"/>
      <c r="S1169" s="878"/>
      <c r="T1169" s="878"/>
      <c r="U1169" s="878"/>
      <c r="V1169" s="878"/>
      <c r="W1169" s="878"/>
      <c r="X1169" s="1015"/>
      <c r="Y1169" s="878"/>
      <c r="Z1169" s="975"/>
    </row>
    <row r="1170" spans="1:26">
      <c r="A1170" s="878"/>
      <c r="B1170" s="878"/>
      <c r="C1170" s="878"/>
      <c r="F1170" s="878"/>
      <c r="H1170" s="878"/>
      <c r="I1170" s="878"/>
      <c r="J1170" s="878"/>
      <c r="K1170" s="990"/>
      <c r="L1170" s="990"/>
      <c r="M1170" s="990"/>
      <c r="N1170" s="990"/>
      <c r="O1170" s="878"/>
      <c r="P1170" s="878"/>
      <c r="Q1170" s="878"/>
      <c r="R1170" s="878"/>
      <c r="S1170" s="878"/>
      <c r="T1170" s="878"/>
      <c r="U1170" s="878"/>
      <c r="V1170" s="878"/>
      <c r="W1170" s="878"/>
      <c r="X1170" s="1015"/>
      <c r="Y1170" s="878"/>
      <c r="Z1170" s="975"/>
    </row>
    <row r="1171" spans="1:26">
      <c r="A1171" s="878"/>
      <c r="B1171" s="878"/>
      <c r="C1171" s="878"/>
      <c r="F1171" s="878"/>
      <c r="H1171" s="878"/>
      <c r="I1171" s="878"/>
      <c r="J1171" s="878"/>
      <c r="K1171" s="990"/>
      <c r="L1171" s="990"/>
      <c r="M1171" s="990"/>
      <c r="N1171" s="990"/>
      <c r="O1171" s="878"/>
      <c r="P1171" s="878"/>
      <c r="Q1171" s="878"/>
      <c r="R1171" s="878"/>
      <c r="S1171" s="878"/>
      <c r="T1171" s="878"/>
      <c r="U1171" s="878"/>
      <c r="V1171" s="878"/>
      <c r="W1171" s="878"/>
      <c r="X1171" s="1015"/>
      <c r="Y1171" s="878"/>
      <c r="Z1171" s="975"/>
    </row>
    <row r="1172" spans="1:26">
      <c r="A1172" s="878"/>
      <c r="B1172" s="878"/>
      <c r="C1172" s="878"/>
      <c r="F1172" s="878"/>
      <c r="H1172" s="878"/>
      <c r="I1172" s="878"/>
      <c r="J1172" s="878"/>
      <c r="K1172" s="990"/>
      <c r="L1172" s="990"/>
      <c r="M1172" s="990"/>
      <c r="N1172" s="990"/>
      <c r="O1172" s="878"/>
      <c r="P1172" s="878"/>
      <c r="Q1172" s="878"/>
      <c r="R1172" s="878"/>
      <c r="S1172" s="878"/>
      <c r="T1172" s="878"/>
      <c r="U1172" s="878"/>
      <c r="V1172" s="878"/>
      <c r="W1172" s="878"/>
      <c r="X1172" s="1015"/>
      <c r="Y1172" s="878"/>
      <c r="Z1172" s="975"/>
    </row>
    <row r="1173" spans="1:26">
      <c r="A1173" s="878"/>
      <c r="B1173" s="878"/>
      <c r="C1173" s="878"/>
      <c r="F1173" s="878"/>
      <c r="H1173" s="878"/>
      <c r="I1173" s="878"/>
      <c r="J1173" s="878"/>
      <c r="K1173" s="990"/>
      <c r="L1173" s="990"/>
      <c r="M1173" s="990"/>
      <c r="N1173" s="990"/>
      <c r="O1173" s="878"/>
      <c r="P1173" s="878"/>
      <c r="Q1173" s="878"/>
      <c r="R1173" s="878"/>
      <c r="S1173" s="878"/>
      <c r="T1173" s="878"/>
      <c r="U1173" s="878"/>
      <c r="V1173" s="878"/>
      <c r="W1173" s="878"/>
      <c r="X1173" s="1015"/>
      <c r="Y1173" s="878"/>
      <c r="Z1173" s="975"/>
    </row>
    <row r="1174" spans="1:26">
      <c r="A1174" s="878"/>
      <c r="B1174" s="878"/>
      <c r="C1174" s="878"/>
      <c r="F1174" s="878"/>
      <c r="H1174" s="878"/>
      <c r="I1174" s="878"/>
      <c r="J1174" s="878"/>
      <c r="K1174" s="990"/>
      <c r="L1174" s="990"/>
      <c r="M1174" s="990"/>
      <c r="N1174" s="990"/>
      <c r="O1174" s="878"/>
      <c r="P1174" s="878"/>
      <c r="Q1174" s="878"/>
      <c r="R1174" s="878"/>
      <c r="S1174" s="878"/>
      <c r="T1174" s="878"/>
      <c r="U1174" s="878"/>
      <c r="V1174" s="878"/>
      <c r="W1174" s="878"/>
      <c r="X1174" s="1015"/>
      <c r="Y1174" s="878"/>
      <c r="Z1174" s="975"/>
    </row>
    <row r="1175" spans="1:26">
      <c r="A1175" s="878"/>
      <c r="B1175" s="878"/>
      <c r="C1175" s="878"/>
      <c r="F1175" s="878"/>
      <c r="H1175" s="878"/>
      <c r="I1175" s="878"/>
      <c r="J1175" s="878"/>
      <c r="K1175" s="990"/>
      <c r="L1175" s="990"/>
      <c r="M1175" s="990"/>
      <c r="N1175" s="990"/>
      <c r="O1175" s="878"/>
      <c r="P1175" s="878"/>
      <c r="Q1175" s="878"/>
      <c r="R1175" s="878"/>
      <c r="S1175" s="878"/>
      <c r="T1175" s="878"/>
      <c r="U1175" s="878"/>
      <c r="V1175" s="878"/>
      <c r="W1175" s="878"/>
      <c r="X1175" s="1015"/>
      <c r="Y1175" s="878"/>
      <c r="Z1175" s="975"/>
    </row>
    <row r="1176" spans="1:26">
      <c r="A1176" s="878"/>
      <c r="B1176" s="878"/>
      <c r="C1176" s="878"/>
      <c r="F1176" s="878"/>
      <c r="H1176" s="878"/>
      <c r="I1176" s="878"/>
      <c r="J1176" s="878"/>
      <c r="K1176" s="990"/>
      <c r="L1176" s="990"/>
      <c r="M1176" s="990"/>
      <c r="N1176" s="990"/>
      <c r="O1176" s="878"/>
      <c r="P1176" s="878"/>
      <c r="Q1176" s="878"/>
      <c r="R1176" s="878"/>
      <c r="S1176" s="878"/>
      <c r="T1176" s="878"/>
      <c r="U1176" s="878"/>
      <c r="V1176" s="878"/>
      <c r="W1176" s="878"/>
      <c r="X1176" s="1015"/>
      <c r="Y1176" s="878"/>
      <c r="Z1176" s="975"/>
    </row>
    <row r="1177" spans="1:26">
      <c r="A1177" s="878"/>
      <c r="B1177" s="878"/>
      <c r="C1177" s="878"/>
      <c r="F1177" s="878"/>
      <c r="H1177" s="878"/>
      <c r="I1177" s="878"/>
      <c r="J1177" s="878"/>
      <c r="K1177" s="990"/>
      <c r="L1177" s="990"/>
      <c r="M1177" s="990"/>
      <c r="N1177" s="990"/>
      <c r="O1177" s="878"/>
      <c r="P1177" s="878"/>
      <c r="Q1177" s="878"/>
      <c r="R1177" s="878"/>
      <c r="S1177" s="878"/>
      <c r="T1177" s="878"/>
      <c r="U1177" s="878"/>
      <c r="V1177" s="878"/>
      <c r="W1177" s="878"/>
      <c r="X1177" s="1015"/>
      <c r="Y1177" s="878"/>
      <c r="Z1177" s="975"/>
    </row>
    <row r="1178" spans="1:26">
      <c r="A1178" s="878"/>
      <c r="B1178" s="878"/>
      <c r="C1178" s="878"/>
      <c r="F1178" s="878"/>
      <c r="H1178" s="878"/>
      <c r="I1178" s="878"/>
      <c r="J1178" s="878"/>
      <c r="K1178" s="990"/>
      <c r="L1178" s="990"/>
      <c r="M1178" s="990"/>
      <c r="N1178" s="990"/>
      <c r="O1178" s="878"/>
      <c r="P1178" s="878"/>
      <c r="Q1178" s="878"/>
      <c r="R1178" s="878"/>
      <c r="S1178" s="878"/>
      <c r="T1178" s="878"/>
      <c r="U1178" s="878"/>
      <c r="V1178" s="878"/>
      <c r="W1178" s="878"/>
      <c r="X1178" s="1015"/>
      <c r="Y1178" s="878"/>
      <c r="Z1178" s="975"/>
    </row>
    <row r="1179" spans="1:26">
      <c r="A1179" s="878"/>
      <c r="B1179" s="878"/>
      <c r="C1179" s="878"/>
      <c r="F1179" s="878"/>
      <c r="H1179" s="878"/>
      <c r="I1179" s="878"/>
      <c r="J1179" s="878"/>
      <c r="K1179" s="990"/>
      <c r="L1179" s="990"/>
      <c r="M1179" s="990"/>
      <c r="N1179" s="990"/>
      <c r="O1179" s="878"/>
      <c r="P1179" s="878"/>
      <c r="Q1179" s="878"/>
      <c r="R1179" s="878"/>
      <c r="S1179" s="878"/>
      <c r="T1179" s="878"/>
      <c r="U1179" s="878"/>
      <c r="V1179" s="878"/>
      <c r="W1179" s="878"/>
      <c r="X1179" s="1015"/>
      <c r="Y1179" s="878"/>
      <c r="Z1179" s="975"/>
    </row>
    <row r="1180" spans="1:26">
      <c r="A1180" s="878"/>
      <c r="B1180" s="878"/>
      <c r="C1180" s="878"/>
      <c r="F1180" s="878"/>
      <c r="H1180" s="878"/>
      <c r="I1180" s="878"/>
      <c r="J1180" s="878"/>
      <c r="K1180" s="990"/>
      <c r="L1180" s="990"/>
      <c r="M1180" s="990"/>
      <c r="N1180" s="990"/>
      <c r="O1180" s="878"/>
      <c r="P1180" s="878"/>
      <c r="Q1180" s="878"/>
      <c r="R1180" s="878"/>
      <c r="S1180" s="878"/>
      <c r="T1180" s="878"/>
      <c r="U1180" s="878"/>
      <c r="V1180" s="878"/>
      <c r="W1180" s="878"/>
      <c r="X1180" s="1015"/>
      <c r="Y1180" s="878"/>
      <c r="Z1180" s="975"/>
    </row>
    <row r="1181" spans="1:26">
      <c r="A1181" s="878"/>
      <c r="B1181" s="878"/>
      <c r="C1181" s="878"/>
      <c r="F1181" s="878"/>
      <c r="H1181" s="878"/>
      <c r="I1181" s="878"/>
      <c r="J1181" s="878"/>
      <c r="K1181" s="990"/>
      <c r="L1181" s="990"/>
      <c r="M1181" s="990"/>
      <c r="N1181" s="990"/>
      <c r="O1181" s="878"/>
      <c r="P1181" s="878"/>
      <c r="Q1181" s="878"/>
      <c r="R1181" s="878"/>
      <c r="S1181" s="878"/>
      <c r="T1181" s="878"/>
      <c r="U1181" s="878"/>
      <c r="V1181" s="878"/>
      <c r="W1181" s="878"/>
      <c r="X1181" s="1015"/>
      <c r="Y1181" s="878"/>
      <c r="Z1181" s="975"/>
    </row>
    <row r="1182" spans="1:26">
      <c r="A1182" s="878"/>
      <c r="B1182" s="878"/>
      <c r="C1182" s="878"/>
      <c r="F1182" s="878"/>
      <c r="H1182" s="878"/>
      <c r="I1182" s="878"/>
      <c r="J1182" s="878"/>
      <c r="K1182" s="990"/>
      <c r="L1182" s="990"/>
      <c r="M1182" s="990"/>
      <c r="N1182" s="990"/>
      <c r="O1182" s="878"/>
      <c r="P1182" s="878"/>
      <c r="Q1182" s="878"/>
      <c r="R1182" s="878"/>
      <c r="S1182" s="878"/>
      <c r="T1182" s="878"/>
      <c r="U1182" s="878"/>
      <c r="V1182" s="878"/>
      <c r="W1182" s="878"/>
      <c r="X1182" s="1015"/>
      <c r="Y1182" s="878"/>
      <c r="Z1182" s="975"/>
    </row>
    <row r="1183" spans="1:26">
      <c r="A1183" s="878"/>
      <c r="B1183" s="878"/>
      <c r="C1183" s="878"/>
      <c r="F1183" s="878"/>
      <c r="H1183" s="878"/>
      <c r="I1183" s="878"/>
      <c r="J1183" s="878"/>
      <c r="K1183" s="990"/>
      <c r="L1183" s="990"/>
      <c r="M1183" s="990"/>
      <c r="N1183" s="990"/>
      <c r="O1183" s="878"/>
      <c r="P1183" s="878"/>
      <c r="Q1183" s="878"/>
      <c r="R1183" s="878"/>
      <c r="S1183" s="878"/>
      <c r="T1183" s="878"/>
      <c r="U1183" s="878"/>
      <c r="V1183" s="878"/>
      <c r="W1183" s="878"/>
      <c r="X1183" s="1015"/>
      <c r="Y1183" s="878"/>
      <c r="Z1183" s="975"/>
    </row>
    <row r="1184" spans="1:26">
      <c r="A1184" s="878"/>
      <c r="B1184" s="878"/>
      <c r="C1184" s="878"/>
      <c r="F1184" s="878"/>
      <c r="H1184" s="878"/>
      <c r="I1184" s="878"/>
      <c r="J1184" s="878"/>
      <c r="K1184" s="990"/>
      <c r="L1184" s="990"/>
      <c r="M1184" s="990"/>
      <c r="N1184" s="990"/>
      <c r="O1184" s="878"/>
      <c r="P1184" s="878"/>
      <c r="Q1184" s="878"/>
      <c r="R1184" s="878"/>
      <c r="S1184" s="878"/>
      <c r="T1184" s="878"/>
      <c r="U1184" s="878"/>
      <c r="V1184" s="878"/>
      <c r="W1184" s="878"/>
      <c r="X1184" s="1015"/>
      <c r="Y1184" s="878"/>
      <c r="Z1184" s="975"/>
    </row>
    <row r="1185" spans="1:26">
      <c r="A1185" s="878"/>
      <c r="B1185" s="878"/>
      <c r="C1185" s="878"/>
      <c r="F1185" s="878"/>
      <c r="H1185" s="878"/>
      <c r="I1185" s="878"/>
      <c r="J1185" s="878"/>
      <c r="K1185" s="990"/>
      <c r="L1185" s="990"/>
      <c r="M1185" s="990"/>
      <c r="N1185" s="990"/>
      <c r="O1185" s="878"/>
      <c r="P1185" s="878"/>
      <c r="Q1185" s="878"/>
      <c r="R1185" s="878"/>
      <c r="S1185" s="878"/>
      <c r="T1185" s="878"/>
      <c r="U1185" s="878"/>
      <c r="V1185" s="878"/>
      <c r="W1185" s="878"/>
      <c r="X1185" s="1015"/>
      <c r="Y1185" s="878"/>
      <c r="Z1185" s="975"/>
    </row>
    <row r="1186" spans="1:26">
      <c r="A1186" s="878"/>
      <c r="B1186" s="878"/>
      <c r="C1186" s="878"/>
      <c r="F1186" s="878"/>
      <c r="H1186" s="878"/>
      <c r="I1186" s="878"/>
      <c r="J1186" s="878"/>
      <c r="K1186" s="990"/>
      <c r="L1186" s="990"/>
      <c r="M1186" s="990"/>
      <c r="N1186" s="990"/>
      <c r="O1186" s="878"/>
      <c r="P1186" s="878"/>
      <c r="Q1186" s="878"/>
      <c r="R1186" s="878"/>
      <c r="S1186" s="878"/>
      <c r="T1186" s="878"/>
      <c r="U1186" s="878"/>
      <c r="V1186" s="878"/>
      <c r="W1186" s="878"/>
      <c r="X1186" s="1015"/>
      <c r="Y1186" s="878"/>
      <c r="Z1186" s="975"/>
    </row>
    <row r="1187" spans="1:26">
      <c r="A1187" s="878"/>
      <c r="B1187" s="878"/>
      <c r="C1187" s="878"/>
      <c r="F1187" s="878"/>
      <c r="H1187" s="878"/>
      <c r="I1187" s="878"/>
      <c r="J1187" s="878"/>
      <c r="K1187" s="990"/>
      <c r="L1187" s="990"/>
      <c r="M1187" s="990"/>
      <c r="N1187" s="990"/>
      <c r="O1187" s="878"/>
      <c r="P1187" s="878"/>
      <c r="Q1187" s="878"/>
      <c r="R1187" s="878"/>
      <c r="S1187" s="878"/>
      <c r="T1187" s="878"/>
      <c r="U1187" s="878"/>
      <c r="V1187" s="878"/>
      <c r="W1187" s="878"/>
      <c r="X1187" s="1015"/>
      <c r="Y1187" s="878"/>
      <c r="Z1187" s="975"/>
    </row>
    <row r="1188" spans="1:26">
      <c r="A1188" s="878"/>
      <c r="B1188" s="878"/>
      <c r="C1188" s="878"/>
      <c r="F1188" s="878"/>
      <c r="H1188" s="878"/>
      <c r="I1188" s="878"/>
      <c r="J1188" s="878"/>
      <c r="K1188" s="990"/>
      <c r="L1188" s="990"/>
      <c r="M1188" s="990"/>
      <c r="N1188" s="990"/>
      <c r="O1188" s="878"/>
      <c r="P1188" s="878"/>
      <c r="Q1188" s="878"/>
      <c r="R1188" s="878"/>
      <c r="S1188" s="878"/>
      <c r="T1188" s="878"/>
      <c r="U1188" s="878"/>
      <c r="V1188" s="878"/>
      <c r="W1188" s="878"/>
      <c r="X1188" s="1015"/>
      <c r="Y1188" s="878"/>
      <c r="Z1188" s="975"/>
    </row>
    <row r="1189" spans="1:26">
      <c r="A1189" s="878"/>
      <c r="B1189" s="878"/>
      <c r="C1189" s="878"/>
      <c r="F1189" s="878"/>
      <c r="H1189" s="878"/>
      <c r="I1189" s="878"/>
      <c r="J1189" s="878"/>
      <c r="K1189" s="990"/>
      <c r="L1189" s="990"/>
      <c r="M1189" s="990"/>
      <c r="N1189" s="990"/>
      <c r="O1189" s="878"/>
      <c r="P1189" s="878"/>
      <c r="Q1189" s="878"/>
      <c r="R1189" s="878"/>
      <c r="S1189" s="878"/>
      <c r="T1189" s="878"/>
      <c r="U1189" s="878"/>
      <c r="V1189" s="878"/>
      <c r="W1189" s="878"/>
      <c r="X1189" s="1015"/>
      <c r="Y1189" s="878"/>
      <c r="Z1189" s="975"/>
    </row>
    <row r="1190" spans="1:26">
      <c r="A1190" s="878"/>
      <c r="B1190" s="878"/>
      <c r="C1190" s="878"/>
      <c r="F1190" s="878"/>
      <c r="H1190" s="878"/>
      <c r="I1190" s="878"/>
      <c r="J1190" s="878"/>
      <c r="K1190" s="990"/>
      <c r="L1190" s="990"/>
      <c r="M1190" s="990"/>
      <c r="N1190" s="990"/>
      <c r="O1190" s="878"/>
      <c r="P1190" s="878"/>
      <c r="Q1190" s="878"/>
      <c r="R1190" s="878"/>
      <c r="S1190" s="878"/>
      <c r="T1190" s="878"/>
      <c r="U1190" s="878"/>
      <c r="V1190" s="878"/>
      <c r="W1190" s="878"/>
      <c r="X1190" s="1015"/>
      <c r="Y1190" s="878"/>
      <c r="Z1190" s="975"/>
    </row>
    <row r="1191" spans="1:26">
      <c r="A1191" s="878"/>
      <c r="B1191" s="878"/>
      <c r="C1191" s="878"/>
      <c r="F1191" s="878"/>
      <c r="H1191" s="878"/>
      <c r="I1191" s="878"/>
      <c r="J1191" s="878"/>
      <c r="K1191" s="990"/>
      <c r="L1191" s="990"/>
      <c r="M1191" s="990"/>
      <c r="N1191" s="990"/>
      <c r="O1191" s="878"/>
      <c r="P1191" s="878"/>
      <c r="Q1191" s="878"/>
      <c r="R1191" s="878"/>
      <c r="S1191" s="878"/>
      <c r="T1191" s="878"/>
      <c r="U1191" s="878"/>
      <c r="V1191" s="878"/>
      <c r="W1191" s="878"/>
      <c r="X1191" s="1015"/>
      <c r="Y1191" s="878"/>
      <c r="Z1191" s="975"/>
    </row>
    <row r="1192" spans="1:26">
      <c r="A1192" s="878"/>
      <c r="B1192" s="878"/>
      <c r="C1192" s="878"/>
      <c r="F1192" s="878"/>
      <c r="H1192" s="878"/>
      <c r="I1192" s="878"/>
      <c r="J1192" s="878"/>
      <c r="K1192" s="990"/>
      <c r="L1192" s="990"/>
      <c r="M1192" s="990"/>
      <c r="N1192" s="990"/>
      <c r="O1192" s="878"/>
      <c r="P1192" s="878"/>
      <c r="Q1192" s="878"/>
      <c r="R1192" s="878"/>
      <c r="S1192" s="878"/>
      <c r="T1192" s="878"/>
      <c r="U1192" s="878"/>
      <c r="V1192" s="878"/>
      <c r="W1192" s="878"/>
      <c r="X1192" s="1015"/>
      <c r="Y1192" s="878"/>
      <c r="Z1192" s="975"/>
    </row>
    <row r="1193" spans="1:26">
      <c r="A1193" s="878"/>
      <c r="B1193" s="878"/>
      <c r="C1193" s="878"/>
      <c r="F1193" s="878"/>
      <c r="H1193" s="878"/>
      <c r="I1193" s="878"/>
      <c r="J1193" s="878"/>
      <c r="K1193" s="990"/>
      <c r="L1193" s="990"/>
      <c r="M1193" s="990"/>
      <c r="N1193" s="990"/>
      <c r="O1193" s="878"/>
      <c r="P1193" s="878"/>
      <c r="Q1193" s="878"/>
      <c r="R1193" s="878"/>
      <c r="S1193" s="878"/>
      <c r="T1193" s="878"/>
      <c r="U1193" s="878"/>
      <c r="V1193" s="878"/>
      <c r="W1193" s="878"/>
      <c r="X1193" s="1015"/>
      <c r="Y1193" s="878"/>
      <c r="Z1193" s="975"/>
    </row>
    <row r="1194" spans="1:26">
      <c r="A1194" s="878"/>
      <c r="B1194" s="878"/>
      <c r="C1194" s="878"/>
      <c r="F1194" s="878"/>
      <c r="H1194" s="878"/>
      <c r="I1194" s="878"/>
      <c r="J1194" s="878"/>
      <c r="K1194" s="990"/>
      <c r="L1194" s="990"/>
      <c r="M1194" s="990"/>
      <c r="N1194" s="990"/>
      <c r="O1194" s="878"/>
      <c r="P1194" s="878"/>
      <c r="Q1194" s="878"/>
      <c r="R1194" s="878"/>
      <c r="S1194" s="878"/>
      <c r="T1194" s="878"/>
      <c r="U1194" s="878"/>
      <c r="V1194" s="878"/>
      <c r="W1194" s="878"/>
      <c r="X1194" s="1015"/>
      <c r="Y1194" s="878"/>
      <c r="Z1194" s="975"/>
    </row>
    <row r="1195" spans="1:26">
      <c r="A1195" s="878"/>
      <c r="B1195" s="878"/>
      <c r="C1195" s="878"/>
      <c r="F1195" s="878"/>
      <c r="H1195" s="878"/>
      <c r="I1195" s="878"/>
      <c r="J1195" s="878"/>
      <c r="K1195" s="990"/>
      <c r="L1195" s="990"/>
      <c r="M1195" s="990"/>
      <c r="N1195" s="990"/>
      <c r="O1195" s="878"/>
      <c r="P1195" s="878"/>
      <c r="Q1195" s="878"/>
      <c r="R1195" s="878"/>
      <c r="S1195" s="878"/>
      <c r="T1195" s="878"/>
      <c r="U1195" s="878"/>
      <c r="V1195" s="878"/>
      <c r="W1195" s="878"/>
      <c r="X1195" s="1015"/>
      <c r="Y1195" s="878"/>
      <c r="Z1195" s="975"/>
    </row>
    <row r="1196" spans="1:26">
      <c r="A1196" s="878"/>
      <c r="B1196" s="878"/>
      <c r="C1196" s="878"/>
      <c r="F1196" s="878"/>
      <c r="H1196" s="878"/>
      <c r="I1196" s="878"/>
      <c r="J1196" s="878"/>
      <c r="K1196" s="990"/>
      <c r="L1196" s="990"/>
      <c r="M1196" s="990"/>
      <c r="N1196" s="990"/>
      <c r="O1196" s="878"/>
      <c r="P1196" s="878"/>
      <c r="Q1196" s="878"/>
      <c r="R1196" s="878"/>
      <c r="S1196" s="878"/>
      <c r="T1196" s="878"/>
      <c r="U1196" s="878"/>
      <c r="V1196" s="878"/>
      <c r="W1196" s="878"/>
      <c r="X1196" s="1015"/>
      <c r="Y1196" s="878"/>
      <c r="Z1196" s="975"/>
    </row>
    <row r="1197" spans="1:26">
      <c r="A1197" s="878"/>
      <c r="B1197" s="878"/>
      <c r="C1197" s="878"/>
      <c r="F1197" s="878"/>
      <c r="H1197" s="878"/>
      <c r="I1197" s="878"/>
      <c r="J1197" s="878"/>
      <c r="K1197" s="990"/>
      <c r="L1197" s="990"/>
      <c r="M1197" s="990"/>
      <c r="N1197" s="990"/>
      <c r="O1197" s="878"/>
      <c r="P1197" s="878"/>
      <c r="Q1197" s="878"/>
      <c r="R1197" s="878"/>
      <c r="S1197" s="878"/>
      <c r="T1197" s="878"/>
      <c r="U1197" s="878"/>
      <c r="V1197" s="878"/>
      <c r="W1197" s="878"/>
      <c r="X1197" s="1015"/>
      <c r="Y1197" s="878"/>
      <c r="Z1197" s="975"/>
    </row>
    <row r="1198" spans="1:26">
      <c r="A1198" s="878"/>
      <c r="B1198" s="878"/>
      <c r="C1198" s="878"/>
      <c r="F1198" s="878"/>
      <c r="H1198" s="878"/>
      <c r="I1198" s="878"/>
      <c r="J1198" s="878"/>
      <c r="K1198" s="990"/>
      <c r="L1198" s="990"/>
      <c r="M1198" s="990"/>
      <c r="N1198" s="990"/>
      <c r="O1198" s="878"/>
      <c r="P1198" s="878"/>
      <c r="Q1198" s="878"/>
      <c r="R1198" s="878"/>
      <c r="S1198" s="878"/>
      <c r="T1198" s="878"/>
      <c r="U1198" s="878"/>
      <c r="V1198" s="878"/>
      <c r="W1198" s="878"/>
      <c r="X1198" s="1015"/>
      <c r="Y1198" s="878"/>
      <c r="Z1198" s="975"/>
    </row>
    <row r="1199" spans="1:26">
      <c r="A1199" s="878"/>
      <c r="B1199" s="878"/>
      <c r="C1199" s="878"/>
      <c r="F1199" s="878"/>
      <c r="H1199" s="878"/>
      <c r="I1199" s="878"/>
      <c r="J1199" s="878"/>
      <c r="K1199" s="990"/>
      <c r="L1199" s="990"/>
      <c r="M1199" s="990"/>
      <c r="N1199" s="990"/>
      <c r="O1199" s="878"/>
      <c r="P1199" s="878"/>
      <c r="Q1199" s="878"/>
      <c r="R1199" s="878"/>
      <c r="S1199" s="878"/>
      <c r="T1199" s="878"/>
      <c r="U1199" s="878"/>
      <c r="V1199" s="878"/>
      <c r="W1199" s="878"/>
      <c r="X1199" s="1015"/>
      <c r="Y1199" s="878"/>
      <c r="Z1199" s="975"/>
    </row>
    <row r="1200" spans="1:26">
      <c r="A1200" s="878"/>
      <c r="B1200" s="878"/>
      <c r="C1200" s="878"/>
      <c r="F1200" s="878"/>
      <c r="H1200" s="878"/>
      <c r="I1200" s="878"/>
      <c r="J1200" s="878"/>
      <c r="K1200" s="990"/>
      <c r="L1200" s="990"/>
      <c r="M1200" s="990"/>
      <c r="N1200" s="990"/>
      <c r="O1200" s="878"/>
      <c r="P1200" s="878"/>
      <c r="Q1200" s="878"/>
      <c r="R1200" s="878"/>
      <c r="S1200" s="878"/>
      <c r="T1200" s="878"/>
      <c r="U1200" s="878"/>
      <c r="V1200" s="878"/>
      <c r="W1200" s="878"/>
      <c r="X1200" s="1015"/>
      <c r="Y1200" s="878"/>
      <c r="Z1200" s="975"/>
    </row>
    <row r="1201" spans="1:26">
      <c r="A1201" s="878"/>
      <c r="B1201" s="878"/>
      <c r="C1201" s="878"/>
      <c r="F1201" s="878"/>
      <c r="H1201" s="878"/>
      <c r="I1201" s="878"/>
      <c r="J1201" s="878"/>
      <c r="K1201" s="990"/>
      <c r="L1201" s="990"/>
      <c r="M1201" s="990"/>
      <c r="N1201" s="990"/>
      <c r="O1201" s="878"/>
      <c r="P1201" s="878"/>
      <c r="Q1201" s="878"/>
      <c r="R1201" s="878"/>
      <c r="S1201" s="878"/>
      <c r="T1201" s="878"/>
      <c r="U1201" s="878"/>
      <c r="V1201" s="878"/>
      <c r="W1201" s="878"/>
      <c r="X1201" s="1015"/>
      <c r="Y1201" s="878"/>
      <c r="Z1201" s="975"/>
    </row>
    <row r="1202" spans="1:26">
      <c r="A1202" s="878"/>
      <c r="B1202" s="878"/>
      <c r="C1202" s="878"/>
      <c r="F1202" s="878"/>
      <c r="H1202" s="878"/>
      <c r="I1202" s="878"/>
      <c r="J1202" s="878"/>
      <c r="K1202" s="990"/>
      <c r="L1202" s="990"/>
      <c r="M1202" s="990"/>
      <c r="N1202" s="990"/>
      <c r="O1202" s="878"/>
      <c r="P1202" s="878"/>
      <c r="Q1202" s="878"/>
      <c r="R1202" s="878"/>
      <c r="S1202" s="878"/>
      <c r="T1202" s="878"/>
      <c r="U1202" s="878"/>
      <c r="V1202" s="878"/>
      <c r="W1202" s="878"/>
      <c r="X1202" s="1015"/>
      <c r="Y1202" s="878"/>
      <c r="Z1202" s="975"/>
    </row>
    <row r="1203" spans="1:26">
      <c r="A1203" s="878"/>
      <c r="B1203" s="878"/>
      <c r="C1203" s="878"/>
      <c r="F1203" s="878"/>
      <c r="H1203" s="878"/>
      <c r="I1203" s="878"/>
      <c r="J1203" s="878"/>
      <c r="K1203" s="990"/>
      <c r="L1203" s="990"/>
      <c r="M1203" s="990"/>
      <c r="N1203" s="990"/>
      <c r="O1203" s="878"/>
      <c r="P1203" s="878"/>
      <c r="Q1203" s="878"/>
      <c r="R1203" s="878"/>
      <c r="S1203" s="878"/>
      <c r="T1203" s="878"/>
      <c r="U1203" s="878"/>
      <c r="V1203" s="878"/>
      <c r="W1203" s="878"/>
      <c r="X1203" s="1015"/>
      <c r="Y1203" s="878"/>
      <c r="Z1203" s="975"/>
    </row>
    <row r="1204" spans="1:26">
      <c r="A1204" s="878"/>
      <c r="B1204" s="878"/>
      <c r="C1204" s="878"/>
      <c r="F1204" s="878"/>
      <c r="H1204" s="878"/>
      <c r="I1204" s="878"/>
      <c r="J1204" s="878"/>
      <c r="K1204" s="990"/>
      <c r="L1204" s="990"/>
      <c r="M1204" s="990"/>
      <c r="N1204" s="990"/>
      <c r="O1204" s="878"/>
      <c r="P1204" s="878"/>
      <c r="Q1204" s="878"/>
      <c r="R1204" s="878"/>
      <c r="S1204" s="878"/>
      <c r="T1204" s="878"/>
      <c r="U1204" s="878"/>
      <c r="V1204" s="878"/>
      <c r="W1204" s="878"/>
      <c r="X1204" s="1015"/>
      <c r="Y1204" s="878"/>
      <c r="Z1204" s="975"/>
    </row>
    <row r="1205" spans="1:26">
      <c r="A1205" s="878"/>
      <c r="B1205" s="878"/>
      <c r="C1205" s="878"/>
      <c r="F1205" s="878"/>
      <c r="H1205" s="878"/>
      <c r="I1205" s="878"/>
      <c r="J1205" s="878"/>
      <c r="K1205" s="990"/>
      <c r="L1205" s="990"/>
      <c r="M1205" s="990"/>
      <c r="N1205" s="990"/>
      <c r="O1205" s="878"/>
      <c r="P1205" s="878"/>
      <c r="Q1205" s="878"/>
      <c r="R1205" s="878"/>
      <c r="S1205" s="878"/>
      <c r="T1205" s="878"/>
      <c r="U1205" s="878"/>
      <c r="V1205" s="878"/>
      <c r="W1205" s="878"/>
      <c r="X1205" s="1015"/>
      <c r="Y1205" s="878"/>
      <c r="Z1205" s="975"/>
    </row>
    <row r="1206" spans="1:26">
      <c r="A1206" s="878"/>
      <c r="B1206" s="878"/>
      <c r="C1206" s="878"/>
      <c r="F1206" s="878"/>
      <c r="H1206" s="878"/>
      <c r="I1206" s="878"/>
      <c r="J1206" s="878"/>
      <c r="K1206" s="990"/>
      <c r="L1206" s="990"/>
      <c r="M1206" s="990"/>
      <c r="N1206" s="990"/>
      <c r="O1206" s="878"/>
      <c r="P1206" s="878"/>
      <c r="Q1206" s="878"/>
      <c r="R1206" s="878"/>
      <c r="S1206" s="878"/>
      <c r="T1206" s="878"/>
      <c r="U1206" s="878"/>
      <c r="V1206" s="878"/>
      <c r="W1206" s="878"/>
      <c r="X1206" s="1015"/>
      <c r="Y1206" s="878"/>
      <c r="Z1206" s="975"/>
    </row>
    <row r="1207" spans="1:26">
      <c r="A1207" s="878"/>
      <c r="B1207" s="878"/>
      <c r="C1207" s="878"/>
      <c r="F1207" s="878"/>
      <c r="H1207" s="878"/>
      <c r="I1207" s="878"/>
      <c r="J1207" s="878"/>
      <c r="K1207" s="990"/>
      <c r="L1207" s="990"/>
      <c r="M1207" s="990"/>
      <c r="N1207" s="990"/>
      <c r="O1207" s="878"/>
      <c r="P1207" s="878"/>
      <c r="Q1207" s="878"/>
      <c r="R1207" s="878"/>
      <c r="S1207" s="878"/>
      <c r="T1207" s="878"/>
      <c r="U1207" s="878"/>
      <c r="V1207" s="878"/>
      <c r="W1207" s="878"/>
      <c r="X1207" s="1015"/>
      <c r="Y1207" s="878"/>
      <c r="Z1207" s="975"/>
    </row>
    <row r="1208" spans="1:26">
      <c r="A1208" s="878"/>
      <c r="B1208" s="878"/>
      <c r="C1208" s="878"/>
      <c r="F1208" s="878"/>
      <c r="H1208" s="878"/>
      <c r="I1208" s="878"/>
      <c r="J1208" s="878"/>
      <c r="K1208" s="990"/>
      <c r="L1208" s="990"/>
      <c r="M1208" s="990"/>
      <c r="N1208" s="990"/>
      <c r="O1208" s="878"/>
      <c r="P1208" s="878"/>
      <c r="Q1208" s="878"/>
      <c r="R1208" s="878"/>
      <c r="S1208" s="878"/>
      <c r="T1208" s="878"/>
      <c r="U1208" s="878"/>
      <c r="V1208" s="878"/>
      <c r="W1208" s="878"/>
      <c r="X1208" s="1015"/>
      <c r="Y1208" s="878"/>
      <c r="Z1208" s="975"/>
    </row>
    <row r="1209" spans="1:26">
      <c r="A1209" s="878"/>
      <c r="B1209" s="878"/>
      <c r="C1209" s="878"/>
      <c r="F1209" s="878"/>
      <c r="H1209" s="878"/>
      <c r="I1209" s="878"/>
      <c r="J1209" s="878"/>
      <c r="K1209" s="990"/>
      <c r="L1209" s="990"/>
      <c r="M1209" s="990"/>
      <c r="N1209" s="990"/>
      <c r="O1209" s="878"/>
      <c r="P1209" s="878"/>
      <c r="Q1209" s="878"/>
      <c r="R1209" s="878"/>
      <c r="S1209" s="878"/>
      <c r="T1209" s="878"/>
      <c r="U1209" s="878"/>
      <c r="V1209" s="878"/>
      <c r="W1209" s="878"/>
      <c r="X1209" s="1015"/>
      <c r="Y1209" s="878"/>
      <c r="Z1209" s="975"/>
    </row>
    <row r="1210" spans="1:26">
      <c r="A1210" s="878"/>
      <c r="B1210" s="878"/>
      <c r="C1210" s="878"/>
      <c r="F1210" s="878"/>
      <c r="H1210" s="878"/>
      <c r="I1210" s="878"/>
      <c r="J1210" s="878"/>
      <c r="K1210" s="990"/>
      <c r="L1210" s="990"/>
      <c r="M1210" s="990"/>
      <c r="N1210" s="990"/>
      <c r="O1210" s="878"/>
      <c r="P1210" s="878"/>
      <c r="Q1210" s="878"/>
      <c r="R1210" s="878"/>
      <c r="S1210" s="878"/>
      <c r="T1210" s="878"/>
      <c r="U1210" s="878"/>
      <c r="V1210" s="878"/>
      <c r="W1210" s="878"/>
      <c r="X1210" s="1015"/>
      <c r="Y1210" s="878"/>
      <c r="Z1210" s="975"/>
    </row>
    <row r="1211" spans="1:26">
      <c r="A1211" s="878"/>
      <c r="B1211" s="878"/>
      <c r="C1211" s="878"/>
      <c r="F1211" s="878"/>
      <c r="H1211" s="878"/>
      <c r="I1211" s="878"/>
      <c r="J1211" s="878"/>
      <c r="K1211" s="990"/>
      <c r="L1211" s="990"/>
      <c r="M1211" s="990"/>
      <c r="N1211" s="990"/>
      <c r="O1211" s="878"/>
      <c r="P1211" s="878"/>
      <c r="Q1211" s="878"/>
      <c r="R1211" s="878"/>
      <c r="S1211" s="878"/>
      <c r="T1211" s="878"/>
      <c r="U1211" s="878"/>
      <c r="V1211" s="878"/>
      <c r="W1211" s="878"/>
      <c r="X1211" s="1015"/>
      <c r="Y1211" s="878"/>
      <c r="Z1211" s="975"/>
    </row>
    <row r="1212" spans="1:26">
      <c r="A1212" s="878"/>
      <c r="B1212" s="878"/>
      <c r="C1212" s="878"/>
      <c r="F1212" s="878"/>
      <c r="H1212" s="878"/>
      <c r="I1212" s="878"/>
      <c r="J1212" s="878"/>
      <c r="K1212" s="990"/>
      <c r="L1212" s="990"/>
      <c r="M1212" s="990"/>
      <c r="N1212" s="990"/>
      <c r="O1212" s="878"/>
      <c r="P1212" s="878"/>
      <c r="Q1212" s="878"/>
      <c r="R1212" s="878"/>
      <c r="S1212" s="878"/>
      <c r="T1212" s="878"/>
      <c r="U1212" s="878"/>
      <c r="V1212" s="878"/>
      <c r="W1212" s="878"/>
      <c r="X1212" s="1015"/>
      <c r="Y1212" s="878"/>
      <c r="Z1212" s="975"/>
    </row>
    <row r="1213" spans="1:26">
      <c r="A1213" s="878"/>
      <c r="B1213" s="878"/>
      <c r="C1213" s="878"/>
      <c r="F1213" s="878"/>
      <c r="H1213" s="878"/>
      <c r="I1213" s="878"/>
      <c r="J1213" s="878"/>
      <c r="K1213" s="990"/>
      <c r="L1213" s="990"/>
      <c r="M1213" s="990"/>
      <c r="N1213" s="990"/>
      <c r="O1213" s="878"/>
      <c r="P1213" s="878"/>
      <c r="Q1213" s="878"/>
      <c r="R1213" s="878"/>
      <c r="S1213" s="878"/>
      <c r="T1213" s="878"/>
      <c r="U1213" s="878"/>
      <c r="V1213" s="878"/>
      <c r="W1213" s="878"/>
      <c r="X1213" s="1015"/>
      <c r="Y1213" s="878"/>
      <c r="Z1213" s="975"/>
    </row>
    <row r="1214" spans="1:26">
      <c r="A1214" s="878"/>
      <c r="B1214" s="878"/>
      <c r="C1214" s="878"/>
      <c r="F1214" s="878"/>
      <c r="H1214" s="878"/>
      <c r="I1214" s="878"/>
      <c r="J1214" s="878"/>
      <c r="K1214" s="990"/>
      <c r="L1214" s="990"/>
      <c r="M1214" s="990"/>
      <c r="N1214" s="990"/>
      <c r="O1214" s="878"/>
      <c r="P1214" s="878"/>
      <c r="Q1214" s="878"/>
      <c r="R1214" s="878"/>
      <c r="S1214" s="878"/>
      <c r="T1214" s="878"/>
      <c r="U1214" s="878"/>
      <c r="V1214" s="878"/>
      <c r="W1214" s="878"/>
      <c r="X1214" s="1015"/>
      <c r="Y1214" s="878"/>
      <c r="Z1214" s="975"/>
    </row>
    <row r="1215" spans="1:26">
      <c r="A1215" s="878"/>
      <c r="B1215" s="878"/>
      <c r="C1215" s="878"/>
      <c r="F1215" s="878"/>
      <c r="H1215" s="878"/>
      <c r="I1215" s="878"/>
      <c r="J1215" s="878"/>
      <c r="K1215" s="990"/>
      <c r="L1215" s="990"/>
      <c r="M1215" s="990"/>
      <c r="N1215" s="990"/>
      <c r="O1215" s="878"/>
      <c r="P1215" s="878"/>
      <c r="Q1215" s="878"/>
      <c r="R1215" s="878"/>
      <c r="S1215" s="878"/>
      <c r="T1215" s="878"/>
      <c r="U1215" s="878"/>
      <c r="V1215" s="878"/>
      <c r="W1215" s="878"/>
      <c r="X1215" s="1015"/>
      <c r="Y1215" s="878"/>
      <c r="Z1215" s="975"/>
    </row>
    <row r="1216" spans="1:26">
      <c r="A1216" s="878"/>
      <c r="B1216" s="878"/>
      <c r="C1216" s="878"/>
      <c r="F1216" s="878"/>
      <c r="H1216" s="878"/>
      <c r="I1216" s="878"/>
      <c r="J1216" s="878"/>
      <c r="K1216" s="990"/>
      <c r="L1216" s="990"/>
      <c r="M1216" s="990"/>
      <c r="N1216" s="990"/>
      <c r="O1216" s="878"/>
      <c r="P1216" s="878"/>
      <c r="Q1216" s="878"/>
      <c r="R1216" s="878"/>
      <c r="S1216" s="878"/>
      <c r="T1216" s="878"/>
      <c r="U1216" s="878"/>
      <c r="V1216" s="878"/>
      <c r="W1216" s="878"/>
      <c r="X1216" s="1015"/>
      <c r="Y1216" s="878"/>
      <c r="Z1216" s="975"/>
    </row>
    <row r="1217" spans="1:26">
      <c r="A1217" s="878"/>
      <c r="B1217" s="878"/>
      <c r="C1217" s="878"/>
      <c r="F1217" s="878"/>
      <c r="H1217" s="878"/>
      <c r="I1217" s="878"/>
      <c r="J1217" s="878"/>
      <c r="K1217" s="990"/>
      <c r="L1217" s="990"/>
      <c r="M1217" s="990"/>
      <c r="N1217" s="990"/>
      <c r="O1217" s="878"/>
      <c r="P1217" s="878"/>
      <c r="Q1217" s="878"/>
      <c r="R1217" s="878"/>
      <c r="S1217" s="878"/>
      <c r="T1217" s="878"/>
      <c r="U1217" s="878"/>
      <c r="V1217" s="878"/>
      <c r="W1217" s="878"/>
      <c r="X1217" s="1015"/>
      <c r="Y1217" s="878"/>
      <c r="Z1217" s="975"/>
    </row>
    <row r="1218" spans="1:26">
      <c r="A1218" s="878"/>
      <c r="B1218" s="878"/>
      <c r="C1218" s="878"/>
      <c r="F1218" s="878"/>
      <c r="H1218" s="878"/>
      <c r="I1218" s="878"/>
      <c r="J1218" s="878"/>
      <c r="K1218" s="990"/>
      <c r="L1218" s="990"/>
      <c r="M1218" s="990"/>
      <c r="N1218" s="990"/>
      <c r="O1218" s="878"/>
      <c r="P1218" s="878"/>
      <c r="Q1218" s="878"/>
      <c r="R1218" s="878"/>
      <c r="S1218" s="878"/>
      <c r="T1218" s="878"/>
      <c r="U1218" s="878"/>
      <c r="V1218" s="878"/>
      <c r="W1218" s="878"/>
      <c r="X1218" s="1015"/>
      <c r="Y1218" s="878"/>
      <c r="Z1218" s="975"/>
    </row>
    <row r="1219" spans="1:26">
      <c r="A1219" s="878"/>
      <c r="B1219" s="878"/>
      <c r="C1219" s="878"/>
      <c r="F1219" s="878"/>
      <c r="H1219" s="878"/>
      <c r="I1219" s="878"/>
      <c r="J1219" s="878"/>
      <c r="K1219" s="990"/>
      <c r="L1219" s="990"/>
      <c r="M1219" s="990"/>
      <c r="N1219" s="990"/>
      <c r="O1219" s="878"/>
      <c r="P1219" s="878"/>
      <c r="Q1219" s="878"/>
      <c r="R1219" s="878"/>
      <c r="S1219" s="878"/>
      <c r="T1219" s="878"/>
      <c r="U1219" s="878"/>
      <c r="V1219" s="878"/>
      <c r="W1219" s="878"/>
      <c r="X1219" s="1015"/>
      <c r="Y1219" s="878"/>
      <c r="Z1219" s="975"/>
    </row>
    <row r="1220" spans="1:26">
      <c r="A1220" s="878"/>
      <c r="B1220" s="878"/>
      <c r="C1220" s="878"/>
      <c r="F1220" s="878"/>
      <c r="H1220" s="878"/>
      <c r="I1220" s="878"/>
      <c r="J1220" s="878"/>
      <c r="K1220" s="990"/>
      <c r="L1220" s="990"/>
      <c r="M1220" s="990"/>
      <c r="N1220" s="990"/>
      <c r="O1220" s="878"/>
      <c r="P1220" s="878"/>
      <c r="Q1220" s="878"/>
      <c r="R1220" s="878"/>
      <c r="S1220" s="878"/>
      <c r="T1220" s="878"/>
      <c r="U1220" s="878"/>
      <c r="V1220" s="878"/>
      <c r="W1220" s="878"/>
      <c r="X1220" s="1015"/>
      <c r="Y1220" s="878"/>
      <c r="Z1220" s="975"/>
    </row>
    <row r="1221" spans="1:26">
      <c r="A1221" s="878"/>
      <c r="B1221" s="878"/>
      <c r="C1221" s="878"/>
      <c r="F1221" s="878"/>
      <c r="H1221" s="878"/>
      <c r="I1221" s="878"/>
      <c r="J1221" s="878"/>
      <c r="K1221" s="990"/>
      <c r="L1221" s="990"/>
      <c r="M1221" s="990"/>
      <c r="N1221" s="990"/>
      <c r="O1221" s="878"/>
      <c r="P1221" s="878"/>
      <c r="Q1221" s="878"/>
      <c r="R1221" s="878"/>
      <c r="S1221" s="878"/>
      <c r="T1221" s="878"/>
      <c r="U1221" s="878"/>
      <c r="V1221" s="878"/>
      <c r="W1221" s="878"/>
      <c r="X1221" s="1015"/>
      <c r="Y1221" s="878"/>
      <c r="Z1221" s="975"/>
    </row>
    <row r="1222" spans="1:26">
      <c r="A1222" s="878"/>
      <c r="B1222" s="878"/>
      <c r="C1222" s="878"/>
      <c r="F1222" s="878"/>
      <c r="H1222" s="878"/>
      <c r="I1222" s="878"/>
      <c r="J1222" s="878"/>
      <c r="K1222" s="990"/>
      <c r="L1222" s="990"/>
      <c r="M1222" s="990"/>
      <c r="N1222" s="990"/>
      <c r="O1222" s="878"/>
      <c r="P1222" s="878"/>
      <c r="Q1222" s="878"/>
      <c r="R1222" s="878"/>
      <c r="S1222" s="878"/>
      <c r="T1222" s="878"/>
      <c r="U1222" s="878"/>
      <c r="V1222" s="878"/>
      <c r="W1222" s="878"/>
      <c r="X1222" s="1015"/>
      <c r="Y1222" s="878"/>
      <c r="Z1222" s="975"/>
    </row>
    <row r="1223" spans="1:26">
      <c r="A1223" s="878"/>
      <c r="B1223" s="878"/>
      <c r="C1223" s="878"/>
      <c r="F1223" s="878"/>
      <c r="H1223" s="878"/>
      <c r="I1223" s="878"/>
      <c r="J1223" s="878"/>
      <c r="K1223" s="990"/>
      <c r="L1223" s="990"/>
      <c r="M1223" s="990"/>
      <c r="N1223" s="990"/>
      <c r="O1223" s="878"/>
      <c r="P1223" s="878"/>
      <c r="Q1223" s="878"/>
      <c r="R1223" s="878"/>
      <c r="S1223" s="878"/>
      <c r="T1223" s="878"/>
      <c r="U1223" s="878"/>
      <c r="V1223" s="878"/>
      <c r="W1223" s="878"/>
      <c r="X1223" s="1015"/>
      <c r="Y1223" s="878"/>
      <c r="Z1223" s="975"/>
    </row>
    <row r="1224" spans="1:26">
      <c r="A1224" s="878"/>
      <c r="B1224" s="878"/>
      <c r="C1224" s="878"/>
      <c r="F1224" s="878"/>
      <c r="H1224" s="878"/>
      <c r="I1224" s="878"/>
      <c r="J1224" s="878"/>
      <c r="K1224" s="990"/>
      <c r="L1224" s="990"/>
      <c r="M1224" s="990"/>
      <c r="N1224" s="990"/>
      <c r="O1224" s="878"/>
      <c r="P1224" s="878"/>
      <c r="Q1224" s="878"/>
      <c r="R1224" s="878"/>
      <c r="S1224" s="878"/>
      <c r="T1224" s="878"/>
      <c r="U1224" s="878"/>
      <c r="V1224" s="878"/>
      <c r="W1224" s="878"/>
      <c r="X1224" s="1015"/>
      <c r="Y1224" s="878"/>
      <c r="Z1224" s="975"/>
    </row>
    <row r="1225" spans="1:26">
      <c r="A1225" s="878"/>
      <c r="B1225" s="878"/>
      <c r="C1225" s="878"/>
      <c r="F1225" s="878"/>
      <c r="H1225" s="878"/>
      <c r="I1225" s="878"/>
      <c r="J1225" s="878"/>
      <c r="K1225" s="990"/>
      <c r="L1225" s="990"/>
      <c r="M1225" s="990"/>
      <c r="N1225" s="990"/>
      <c r="O1225" s="878"/>
      <c r="P1225" s="878"/>
      <c r="Q1225" s="878"/>
      <c r="R1225" s="878"/>
      <c r="S1225" s="878"/>
      <c r="T1225" s="878"/>
      <c r="U1225" s="878"/>
      <c r="V1225" s="878"/>
      <c r="W1225" s="878"/>
      <c r="X1225" s="1015"/>
      <c r="Y1225" s="878"/>
      <c r="Z1225" s="975"/>
    </row>
    <row r="1226" spans="1:26">
      <c r="A1226" s="878"/>
      <c r="B1226" s="878"/>
      <c r="C1226" s="878"/>
      <c r="F1226" s="878"/>
      <c r="H1226" s="878"/>
      <c r="I1226" s="878"/>
      <c r="J1226" s="878"/>
      <c r="K1226" s="990"/>
      <c r="L1226" s="990"/>
      <c r="M1226" s="990"/>
      <c r="N1226" s="990"/>
      <c r="O1226" s="878"/>
      <c r="P1226" s="878"/>
      <c r="Q1226" s="878"/>
      <c r="R1226" s="878"/>
      <c r="S1226" s="878"/>
      <c r="T1226" s="878"/>
      <c r="U1226" s="878"/>
      <c r="V1226" s="878"/>
      <c r="W1226" s="878"/>
      <c r="X1226" s="1015"/>
      <c r="Y1226" s="878"/>
      <c r="Z1226" s="975"/>
    </row>
    <row r="1227" spans="1:26">
      <c r="A1227" s="878"/>
      <c r="B1227" s="878"/>
      <c r="C1227" s="878"/>
      <c r="F1227" s="878"/>
      <c r="H1227" s="878"/>
      <c r="I1227" s="878"/>
      <c r="J1227" s="878"/>
      <c r="K1227" s="990"/>
      <c r="L1227" s="990"/>
      <c r="M1227" s="990"/>
      <c r="N1227" s="990"/>
      <c r="O1227" s="878"/>
      <c r="P1227" s="878"/>
      <c r="Q1227" s="878"/>
      <c r="R1227" s="878"/>
      <c r="S1227" s="878"/>
      <c r="T1227" s="878"/>
      <c r="U1227" s="878"/>
      <c r="V1227" s="878"/>
      <c r="W1227" s="878"/>
      <c r="X1227" s="1015"/>
      <c r="Y1227" s="878"/>
      <c r="Z1227" s="975"/>
    </row>
    <row r="1228" spans="1:26">
      <c r="A1228" s="878"/>
      <c r="B1228" s="878"/>
      <c r="C1228" s="878"/>
      <c r="F1228" s="878"/>
      <c r="H1228" s="878"/>
      <c r="I1228" s="878"/>
      <c r="J1228" s="878"/>
      <c r="K1228" s="990"/>
      <c r="L1228" s="990"/>
      <c r="M1228" s="990"/>
      <c r="N1228" s="990"/>
      <c r="O1228" s="878"/>
      <c r="P1228" s="878"/>
      <c r="Q1228" s="878"/>
      <c r="R1228" s="878"/>
      <c r="S1228" s="878"/>
      <c r="T1228" s="878"/>
      <c r="U1228" s="878"/>
      <c r="V1228" s="878"/>
      <c r="W1228" s="878"/>
      <c r="X1228" s="1015"/>
      <c r="Y1228" s="878"/>
      <c r="Z1228" s="975"/>
    </row>
    <row r="1229" spans="1:26">
      <c r="A1229" s="878"/>
      <c r="B1229" s="878"/>
      <c r="C1229" s="878"/>
      <c r="F1229" s="878"/>
      <c r="H1229" s="878"/>
      <c r="I1229" s="878"/>
      <c r="J1229" s="878"/>
      <c r="K1229" s="990"/>
      <c r="L1229" s="990"/>
      <c r="M1229" s="990"/>
      <c r="N1229" s="990"/>
      <c r="O1229" s="878"/>
      <c r="P1229" s="878"/>
      <c r="Q1229" s="878"/>
      <c r="R1229" s="878"/>
      <c r="S1229" s="878"/>
      <c r="T1229" s="878"/>
      <c r="U1229" s="878"/>
      <c r="V1229" s="878"/>
      <c r="W1229" s="878"/>
      <c r="X1229" s="1015"/>
      <c r="Y1229" s="878"/>
      <c r="Z1229" s="975"/>
    </row>
    <row r="1230" spans="1:26">
      <c r="A1230" s="878"/>
      <c r="B1230" s="878"/>
      <c r="C1230" s="878"/>
      <c r="F1230" s="878"/>
      <c r="H1230" s="878"/>
      <c r="I1230" s="878"/>
      <c r="J1230" s="878"/>
      <c r="K1230" s="990"/>
      <c r="L1230" s="990"/>
      <c r="M1230" s="990"/>
      <c r="N1230" s="990"/>
      <c r="O1230" s="878"/>
      <c r="P1230" s="878"/>
      <c r="Q1230" s="878"/>
      <c r="R1230" s="878"/>
      <c r="S1230" s="878"/>
      <c r="T1230" s="878"/>
      <c r="U1230" s="878"/>
      <c r="V1230" s="878"/>
      <c r="W1230" s="878"/>
      <c r="X1230" s="1015"/>
      <c r="Y1230" s="878"/>
      <c r="Z1230" s="975"/>
    </row>
    <row r="1231" spans="1:26">
      <c r="A1231" s="878"/>
      <c r="B1231" s="878"/>
      <c r="C1231" s="878"/>
      <c r="F1231" s="878"/>
      <c r="H1231" s="878"/>
      <c r="I1231" s="878"/>
      <c r="J1231" s="878"/>
      <c r="K1231" s="990"/>
      <c r="L1231" s="990"/>
      <c r="M1231" s="990"/>
      <c r="N1231" s="990"/>
      <c r="O1231" s="878"/>
      <c r="P1231" s="878"/>
      <c r="Q1231" s="878"/>
      <c r="R1231" s="878"/>
      <c r="S1231" s="878"/>
      <c r="T1231" s="878"/>
      <c r="U1231" s="878"/>
      <c r="V1231" s="878"/>
      <c r="W1231" s="878"/>
      <c r="X1231" s="1015"/>
      <c r="Y1231" s="878"/>
      <c r="Z1231" s="975"/>
    </row>
    <row r="1232" spans="1:26">
      <c r="A1232" s="878"/>
      <c r="B1232" s="878"/>
      <c r="C1232" s="878"/>
      <c r="F1232" s="878"/>
      <c r="H1232" s="878"/>
      <c r="I1232" s="878"/>
      <c r="J1232" s="878"/>
      <c r="K1232" s="990"/>
      <c r="L1232" s="990"/>
      <c r="M1232" s="990"/>
      <c r="N1232" s="990"/>
      <c r="O1232" s="878"/>
      <c r="P1232" s="878"/>
      <c r="Q1232" s="878"/>
      <c r="R1232" s="878"/>
      <c r="S1232" s="878"/>
      <c r="T1232" s="878"/>
      <c r="U1232" s="878"/>
      <c r="V1232" s="878"/>
      <c r="W1232" s="878"/>
      <c r="X1232" s="1015"/>
      <c r="Y1232" s="878"/>
      <c r="Z1232" s="975"/>
    </row>
    <row r="1233" spans="1:26">
      <c r="A1233" s="878"/>
      <c r="B1233" s="878"/>
      <c r="C1233" s="878"/>
      <c r="F1233" s="878"/>
      <c r="H1233" s="878"/>
      <c r="I1233" s="878"/>
      <c r="J1233" s="878"/>
      <c r="K1233" s="990"/>
      <c r="L1233" s="990"/>
      <c r="M1233" s="990"/>
      <c r="N1233" s="990"/>
      <c r="O1233" s="878"/>
      <c r="P1233" s="878"/>
      <c r="Q1233" s="878"/>
      <c r="R1233" s="878"/>
      <c r="S1233" s="878"/>
      <c r="T1233" s="878"/>
      <c r="U1233" s="878"/>
      <c r="V1233" s="878"/>
      <c r="W1233" s="878"/>
      <c r="X1233" s="1015"/>
      <c r="Y1233" s="878"/>
      <c r="Z1233" s="975"/>
    </row>
    <row r="1234" spans="1:26">
      <c r="A1234" s="878"/>
      <c r="B1234" s="878"/>
      <c r="C1234" s="878"/>
      <c r="F1234" s="878"/>
      <c r="H1234" s="878"/>
      <c r="I1234" s="878"/>
      <c r="J1234" s="878"/>
      <c r="K1234" s="990"/>
      <c r="L1234" s="990"/>
      <c r="M1234" s="990"/>
      <c r="N1234" s="990"/>
      <c r="O1234" s="878"/>
      <c r="P1234" s="878"/>
      <c r="Q1234" s="878"/>
      <c r="R1234" s="878"/>
      <c r="S1234" s="878"/>
      <c r="T1234" s="878"/>
      <c r="U1234" s="878"/>
      <c r="V1234" s="878"/>
      <c r="W1234" s="878"/>
      <c r="X1234" s="1015"/>
      <c r="Y1234" s="878"/>
      <c r="Z1234" s="975"/>
    </row>
    <row r="1235" spans="1:26">
      <c r="A1235" s="878"/>
      <c r="B1235" s="878"/>
      <c r="C1235" s="878"/>
      <c r="F1235" s="878"/>
      <c r="H1235" s="878"/>
      <c r="I1235" s="878"/>
      <c r="J1235" s="878"/>
      <c r="K1235" s="990"/>
      <c r="L1235" s="990"/>
      <c r="M1235" s="990"/>
      <c r="N1235" s="990"/>
      <c r="O1235" s="878"/>
      <c r="P1235" s="878"/>
      <c r="Q1235" s="878"/>
      <c r="R1235" s="878"/>
      <c r="S1235" s="878"/>
      <c r="T1235" s="878"/>
      <c r="U1235" s="878"/>
      <c r="V1235" s="878"/>
      <c r="W1235" s="878"/>
      <c r="X1235" s="1015"/>
      <c r="Y1235" s="878"/>
      <c r="Z1235" s="975"/>
    </row>
    <row r="1236" spans="1:26">
      <c r="A1236" s="878"/>
      <c r="B1236" s="878"/>
      <c r="C1236" s="878"/>
      <c r="F1236" s="878"/>
      <c r="H1236" s="878"/>
      <c r="I1236" s="878"/>
      <c r="J1236" s="878"/>
      <c r="K1236" s="990"/>
      <c r="L1236" s="990"/>
      <c r="M1236" s="990"/>
      <c r="N1236" s="990"/>
      <c r="O1236" s="878"/>
      <c r="P1236" s="878"/>
      <c r="Q1236" s="878"/>
      <c r="R1236" s="878"/>
      <c r="S1236" s="878"/>
      <c r="T1236" s="878"/>
      <c r="U1236" s="878"/>
      <c r="V1236" s="878"/>
      <c r="W1236" s="878"/>
      <c r="X1236" s="1015"/>
      <c r="Y1236" s="878"/>
      <c r="Z1236" s="975"/>
    </row>
    <row r="1237" spans="1:26">
      <c r="A1237" s="878"/>
      <c r="B1237" s="878"/>
      <c r="C1237" s="878"/>
      <c r="F1237" s="878"/>
      <c r="H1237" s="878"/>
      <c r="I1237" s="878"/>
      <c r="J1237" s="878"/>
      <c r="K1237" s="990"/>
      <c r="L1237" s="990"/>
      <c r="M1237" s="990"/>
      <c r="N1237" s="990"/>
      <c r="O1237" s="878"/>
      <c r="P1237" s="878"/>
      <c r="Q1237" s="878"/>
      <c r="R1237" s="878"/>
      <c r="S1237" s="878"/>
      <c r="T1237" s="878"/>
      <c r="U1237" s="878"/>
      <c r="V1237" s="878"/>
      <c r="W1237" s="878"/>
      <c r="X1237" s="1015"/>
      <c r="Y1237" s="878"/>
      <c r="Z1237" s="975"/>
    </row>
    <row r="1238" spans="1:26">
      <c r="A1238" s="878"/>
      <c r="B1238" s="878"/>
      <c r="C1238" s="878"/>
      <c r="F1238" s="878"/>
      <c r="H1238" s="878"/>
      <c r="I1238" s="878"/>
      <c r="J1238" s="878"/>
      <c r="K1238" s="990"/>
      <c r="L1238" s="990"/>
      <c r="M1238" s="990"/>
      <c r="N1238" s="990"/>
      <c r="O1238" s="878"/>
      <c r="P1238" s="878"/>
      <c r="Q1238" s="878"/>
      <c r="R1238" s="878"/>
      <c r="S1238" s="878"/>
      <c r="T1238" s="878"/>
      <c r="U1238" s="878"/>
      <c r="V1238" s="878"/>
      <c r="W1238" s="878"/>
      <c r="X1238" s="1015"/>
      <c r="Y1238" s="878"/>
      <c r="Z1238" s="975"/>
    </row>
    <row r="1239" spans="1:26">
      <c r="A1239" s="878"/>
      <c r="B1239" s="878"/>
      <c r="C1239" s="878"/>
      <c r="F1239" s="878"/>
      <c r="H1239" s="878"/>
      <c r="I1239" s="878"/>
      <c r="J1239" s="878"/>
      <c r="K1239" s="990"/>
      <c r="L1239" s="990"/>
      <c r="M1239" s="990"/>
      <c r="N1239" s="990"/>
      <c r="O1239" s="878"/>
      <c r="P1239" s="878"/>
      <c r="Q1239" s="878"/>
      <c r="R1239" s="878"/>
      <c r="S1239" s="878"/>
      <c r="T1239" s="878"/>
      <c r="U1239" s="878"/>
      <c r="V1239" s="878"/>
      <c r="W1239" s="878"/>
      <c r="X1239" s="1015"/>
      <c r="Y1239" s="878"/>
      <c r="Z1239" s="975"/>
    </row>
    <row r="1240" spans="1:26">
      <c r="A1240" s="878"/>
      <c r="B1240" s="878"/>
      <c r="C1240" s="878"/>
      <c r="F1240" s="878"/>
      <c r="H1240" s="878"/>
      <c r="I1240" s="878"/>
      <c r="J1240" s="878"/>
      <c r="K1240" s="990"/>
      <c r="L1240" s="990"/>
      <c r="M1240" s="990"/>
      <c r="N1240" s="990"/>
      <c r="O1240" s="878"/>
      <c r="P1240" s="878"/>
      <c r="Q1240" s="878"/>
      <c r="R1240" s="878"/>
      <c r="S1240" s="878"/>
      <c r="T1240" s="878"/>
      <c r="U1240" s="878"/>
      <c r="V1240" s="878"/>
      <c r="W1240" s="878"/>
      <c r="X1240" s="1015"/>
      <c r="Y1240" s="878"/>
      <c r="Z1240" s="975"/>
    </row>
    <row r="1241" spans="1:26">
      <c r="A1241" s="878"/>
      <c r="B1241" s="878"/>
      <c r="C1241" s="878"/>
      <c r="F1241" s="878"/>
      <c r="H1241" s="878"/>
      <c r="I1241" s="878"/>
      <c r="J1241" s="878"/>
      <c r="K1241" s="990"/>
      <c r="L1241" s="990"/>
      <c r="M1241" s="990"/>
      <c r="N1241" s="990"/>
      <c r="O1241" s="878"/>
      <c r="P1241" s="878"/>
      <c r="Q1241" s="878"/>
      <c r="R1241" s="878"/>
      <c r="S1241" s="878"/>
      <c r="T1241" s="878"/>
      <c r="U1241" s="878"/>
      <c r="V1241" s="878"/>
      <c r="W1241" s="878"/>
      <c r="X1241" s="1015"/>
      <c r="Y1241" s="878"/>
      <c r="Z1241" s="975"/>
    </row>
    <row r="1242" spans="1:26">
      <c r="A1242" s="878"/>
      <c r="B1242" s="878"/>
      <c r="C1242" s="878"/>
      <c r="F1242" s="878"/>
      <c r="H1242" s="878"/>
      <c r="I1242" s="878"/>
      <c r="J1242" s="878"/>
      <c r="K1242" s="990"/>
      <c r="L1242" s="990"/>
      <c r="M1242" s="990"/>
      <c r="N1242" s="990"/>
      <c r="O1242" s="878"/>
      <c r="P1242" s="878"/>
      <c r="Q1242" s="878"/>
      <c r="R1242" s="878"/>
      <c r="S1242" s="878"/>
      <c r="T1242" s="878"/>
      <c r="U1242" s="878"/>
      <c r="V1242" s="878"/>
      <c r="W1242" s="878"/>
      <c r="X1242" s="1015"/>
      <c r="Y1242" s="878"/>
      <c r="Z1242" s="975"/>
    </row>
    <row r="1243" spans="1:26">
      <c r="A1243" s="878"/>
      <c r="B1243" s="878"/>
      <c r="C1243" s="878"/>
      <c r="F1243" s="878"/>
      <c r="H1243" s="878"/>
      <c r="I1243" s="878"/>
      <c r="J1243" s="878"/>
      <c r="K1243" s="990"/>
      <c r="L1243" s="990"/>
      <c r="M1243" s="990"/>
      <c r="N1243" s="990"/>
      <c r="O1243" s="878"/>
      <c r="P1243" s="878"/>
      <c r="Q1243" s="878"/>
      <c r="R1243" s="878"/>
      <c r="S1243" s="878"/>
      <c r="T1243" s="878"/>
      <c r="U1243" s="878"/>
      <c r="V1243" s="878"/>
      <c r="W1243" s="878"/>
      <c r="X1243" s="1015"/>
      <c r="Y1243" s="878"/>
      <c r="Z1243" s="975"/>
    </row>
    <row r="1244" spans="1:26">
      <c r="A1244" s="878"/>
      <c r="B1244" s="878"/>
      <c r="C1244" s="878"/>
      <c r="F1244" s="878"/>
      <c r="H1244" s="878"/>
      <c r="I1244" s="878"/>
      <c r="J1244" s="878"/>
      <c r="K1244" s="990"/>
      <c r="L1244" s="990"/>
      <c r="M1244" s="990"/>
      <c r="N1244" s="990"/>
      <c r="O1244" s="878"/>
      <c r="P1244" s="878"/>
      <c r="Q1244" s="878"/>
      <c r="R1244" s="878"/>
      <c r="S1244" s="878"/>
      <c r="T1244" s="878"/>
      <c r="U1244" s="878"/>
      <c r="V1244" s="878"/>
      <c r="W1244" s="878"/>
      <c r="X1244" s="1015"/>
      <c r="Y1244" s="878"/>
      <c r="Z1244" s="975"/>
    </row>
    <row r="1245" spans="1:26">
      <c r="A1245" s="878"/>
      <c r="B1245" s="878"/>
      <c r="C1245" s="878"/>
      <c r="F1245" s="878"/>
      <c r="H1245" s="878"/>
      <c r="I1245" s="878"/>
      <c r="J1245" s="878"/>
      <c r="K1245" s="990"/>
      <c r="L1245" s="990"/>
      <c r="M1245" s="990"/>
      <c r="N1245" s="990"/>
      <c r="O1245" s="878"/>
      <c r="P1245" s="878"/>
      <c r="Q1245" s="878"/>
      <c r="R1245" s="878"/>
      <c r="S1245" s="878"/>
      <c r="T1245" s="878"/>
      <c r="U1245" s="878"/>
      <c r="V1245" s="878"/>
      <c r="W1245" s="878"/>
      <c r="X1245" s="1015"/>
      <c r="Y1245" s="878"/>
      <c r="Z1245" s="975"/>
    </row>
    <row r="1246" spans="1:26">
      <c r="A1246" s="878"/>
      <c r="B1246" s="878"/>
      <c r="C1246" s="878"/>
      <c r="F1246" s="878"/>
      <c r="H1246" s="878"/>
      <c r="I1246" s="878"/>
      <c r="J1246" s="878"/>
      <c r="K1246" s="990"/>
      <c r="L1246" s="990"/>
      <c r="M1246" s="990"/>
      <c r="N1246" s="990"/>
      <c r="O1246" s="878"/>
      <c r="P1246" s="878"/>
      <c r="Q1246" s="878"/>
      <c r="R1246" s="878"/>
      <c r="S1246" s="878"/>
      <c r="T1246" s="878"/>
      <c r="U1246" s="878"/>
      <c r="V1246" s="878"/>
      <c r="W1246" s="878"/>
      <c r="X1246" s="1015"/>
      <c r="Y1246" s="878"/>
      <c r="Z1246" s="975"/>
    </row>
    <row r="1247" spans="1:26">
      <c r="A1247" s="878"/>
      <c r="B1247" s="878"/>
      <c r="C1247" s="878"/>
      <c r="F1247" s="878"/>
      <c r="H1247" s="878"/>
      <c r="I1247" s="878"/>
      <c r="J1247" s="878"/>
      <c r="K1247" s="990"/>
      <c r="L1247" s="990"/>
      <c r="M1247" s="990"/>
      <c r="N1247" s="990"/>
      <c r="O1247" s="878"/>
      <c r="P1247" s="878"/>
      <c r="Q1247" s="878"/>
      <c r="R1247" s="878"/>
      <c r="S1247" s="878"/>
      <c r="T1247" s="878"/>
      <c r="U1247" s="878"/>
      <c r="V1247" s="878"/>
      <c r="W1247" s="878"/>
      <c r="X1247" s="1015"/>
      <c r="Y1247" s="878"/>
      <c r="Z1247" s="975"/>
    </row>
    <row r="1248" spans="1:26">
      <c r="A1248" s="878"/>
      <c r="B1248" s="878"/>
      <c r="C1248" s="878"/>
      <c r="F1248" s="878"/>
      <c r="H1248" s="878"/>
      <c r="I1248" s="878"/>
      <c r="J1248" s="878"/>
      <c r="K1248" s="990"/>
      <c r="L1248" s="990"/>
      <c r="M1248" s="990"/>
      <c r="N1248" s="990"/>
      <c r="O1248" s="878"/>
      <c r="P1248" s="878"/>
      <c r="Q1248" s="878"/>
      <c r="R1248" s="878"/>
      <c r="S1248" s="878"/>
      <c r="T1248" s="878"/>
      <c r="U1248" s="878"/>
      <c r="V1248" s="878"/>
      <c r="W1248" s="878"/>
      <c r="X1248" s="1015"/>
      <c r="Y1248" s="878"/>
      <c r="Z1248" s="975"/>
    </row>
    <row r="1249" spans="1:26">
      <c r="A1249" s="878"/>
      <c r="B1249" s="878"/>
      <c r="C1249" s="878"/>
      <c r="F1249" s="878"/>
      <c r="H1249" s="878"/>
      <c r="I1249" s="878"/>
      <c r="J1249" s="878"/>
      <c r="K1249" s="990"/>
      <c r="L1249" s="990"/>
      <c r="M1249" s="990"/>
      <c r="N1249" s="990"/>
      <c r="O1249" s="878"/>
      <c r="P1249" s="878"/>
      <c r="Q1249" s="878"/>
      <c r="R1249" s="878"/>
      <c r="S1249" s="878"/>
      <c r="T1249" s="878"/>
      <c r="U1249" s="878"/>
      <c r="V1249" s="878"/>
      <c r="W1249" s="878"/>
      <c r="X1249" s="1015"/>
      <c r="Y1249" s="878"/>
      <c r="Z1249" s="975"/>
    </row>
    <row r="1250" spans="1:26">
      <c r="A1250" s="878"/>
      <c r="B1250" s="878"/>
      <c r="C1250" s="878"/>
      <c r="F1250" s="878"/>
      <c r="H1250" s="878"/>
      <c r="I1250" s="878"/>
      <c r="J1250" s="878"/>
      <c r="K1250" s="990"/>
      <c r="L1250" s="990"/>
      <c r="M1250" s="990"/>
      <c r="N1250" s="990"/>
      <c r="O1250" s="878"/>
      <c r="P1250" s="878"/>
      <c r="Q1250" s="878"/>
      <c r="R1250" s="878"/>
      <c r="S1250" s="878"/>
      <c r="T1250" s="878"/>
      <c r="U1250" s="878"/>
      <c r="V1250" s="878"/>
      <c r="W1250" s="878"/>
      <c r="X1250" s="1015"/>
      <c r="Y1250" s="878"/>
      <c r="Z1250" s="975"/>
    </row>
    <row r="1251" spans="1:26">
      <c r="A1251" s="878"/>
      <c r="B1251" s="878"/>
      <c r="C1251" s="878"/>
      <c r="F1251" s="878"/>
      <c r="H1251" s="878"/>
      <c r="I1251" s="878"/>
      <c r="J1251" s="878"/>
      <c r="K1251" s="990"/>
      <c r="L1251" s="990"/>
      <c r="M1251" s="990"/>
      <c r="N1251" s="990"/>
      <c r="O1251" s="878"/>
      <c r="P1251" s="878"/>
      <c r="Q1251" s="878"/>
      <c r="R1251" s="878"/>
      <c r="S1251" s="878"/>
      <c r="T1251" s="878"/>
      <c r="U1251" s="878"/>
      <c r="V1251" s="878"/>
      <c r="W1251" s="878"/>
      <c r="X1251" s="1015"/>
      <c r="Y1251" s="878"/>
      <c r="Z1251" s="975"/>
    </row>
    <row r="1252" spans="1:26">
      <c r="A1252" s="878"/>
      <c r="B1252" s="878"/>
      <c r="C1252" s="878"/>
      <c r="F1252" s="878"/>
      <c r="H1252" s="878"/>
      <c r="I1252" s="878"/>
      <c r="J1252" s="878"/>
      <c r="K1252" s="990"/>
      <c r="L1252" s="990"/>
      <c r="M1252" s="990"/>
      <c r="N1252" s="990"/>
      <c r="O1252" s="878"/>
      <c r="P1252" s="878"/>
      <c r="Q1252" s="878"/>
      <c r="R1252" s="878"/>
      <c r="S1252" s="878"/>
      <c r="T1252" s="878"/>
      <c r="U1252" s="878"/>
      <c r="V1252" s="878"/>
      <c r="W1252" s="878"/>
      <c r="X1252" s="1015"/>
      <c r="Y1252" s="878"/>
      <c r="Z1252" s="975"/>
    </row>
    <row r="1253" spans="1:26">
      <c r="A1253" s="878"/>
      <c r="B1253" s="878"/>
      <c r="C1253" s="878"/>
      <c r="F1253" s="878"/>
      <c r="H1253" s="878"/>
      <c r="I1253" s="878"/>
      <c r="J1253" s="878"/>
      <c r="K1253" s="990"/>
      <c r="L1253" s="990"/>
      <c r="M1253" s="990"/>
      <c r="N1253" s="990"/>
      <c r="O1253" s="878"/>
      <c r="P1253" s="878"/>
      <c r="Q1253" s="878"/>
      <c r="R1253" s="878"/>
      <c r="S1253" s="878"/>
      <c r="T1253" s="878"/>
      <c r="U1253" s="878"/>
      <c r="V1253" s="878"/>
      <c r="W1253" s="878"/>
      <c r="X1253" s="1015"/>
      <c r="Y1253" s="878"/>
      <c r="Z1253" s="975"/>
    </row>
    <row r="1254" spans="1:26">
      <c r="A1254" s="878"/>
      <c r="B1254" s="878"/>
      <c r="C1254" s="878"/>
      <c r="F1254" s="878"/>
      <c r="H1254" s="878"/>
      <c r="I1254" s="878"/>
      <c r="J1254" s="878"/>
      <c r="K1254" s="990"/>
      <c r="L1254" s="990"/>
      <c r="M1254" s="990"/>
      <c r="N1254" s="990"/>
      <c r="O1254" s="878"/>
      <c r="P1254" s="878"/>
      <c r="Q1254" s="878"/>
      <c r="R1254" s="878"/>
      <c r="S1254" s="878"/>
      <c r="T1254" s="878"/>
      <c r="U1254" s="878"/>
      <c r="V1254" s="878"/>
      <c r="W1254" s="878"/>
      <c r="X1254" s="1015"/>
      <c r="Y1254" s="878"/>
      <c r="Z1254" s="975"/>
    </row>
    <row r="1255" spans="1:26">
      <c r="A1255" s="878"/>
      <c r="B1255" s="878"/>
      <c r="C1255" s="878"/>
      <c r="F1255" s="878"/>
      <c r="H1255" s="878"/>
      <c r="I1255" s="878"/>
      <c r="J1255" s="878"/>
      <c r="K1255" s="990"/>
      <c r="L1255" s="990"/>
      <c r="M1255" s="990"/>
      <c r="N1255" s="990"/>
      <c r="O1255" s="878"/>
      <c r="P1255" s="878"/>
      <c r="Q1255" s="878"/>
      <c r="R1255" s="878"/>
      <c r="S1255" s="878"/>
      <c r="T1255" s="878"/>
      <c r="U1255" s="878"/>
      <c r="V1255" s="878"/>
      <c r="W1255" s="878"/>
      <c r="X1255" s="1015"/>
      <c r="Y1255" s="878"/>
      <c r="Z1255" s="975"/>
    </row>
    <row r="1256" spans="1:26">
      <c r="A1256" s="878"/>
      <c r="B1256" s="878"/>
      <c r="C1256" s="878"/>
      <c r="F1256" s="878"/>
      <c r="H1256" s="878"/>
      <c r="I1256" s="878"/>
      <c r="J1256" s="878"/>
      <c r="K1256" s="990"/>
      <c r="L1256" s="990"/>
      <c r="M1256" s="990"/>
      <c r="N1256" s="990"/>
      <c r="O1256" s="878"/>
      <c r="P1256" s="878"/>
      <c r="Q1256" s="878"/>
      <c r="R1256" s="878"/>
      <c r="S1256" s="878"/>
      <c r="T1256" s="878"/>
      <c r="U1256" s="878"/>
      <c r="V1256" s="878"/>
      <c r="W1256" s="878"/>
      <c r="X1256" s="1015"/>
      <c r="Y1256" s="878"/>
      <c r="Z1256" s="975"/>
    </row>
    <row r="1257" spans="1:26">
      <c r="A1257" s="878"/>
      <c r="B1257" s="878"/>
      <c r="C1257" s="878"/>
      <c r="F1257" s="878"/>
      <c r="H1257" s="878"/>
      <c r="I1257" s="878"/>
      <c r="J1257" s="878"/>
      <c r="K1257" s="990"/>
      <c r="L1257" s="990"/>
      <c r="M1257" s="990"/>
      <c r="N1257" s="990"/>
      <c r="O1257" s="878"/>
      <c r="P1257" s="878"/>
      <c r="Q1257" s="878"/>
      <c r="R1257" s="878"/>
      <c r="S1257" s="878"/>
      <c r="T1257" s="878"/>
      <c r="U1257" s="878"/>
      <c r="V1257" s="878"/>
      <c r="W1257" s="878"/>
      <c r="X1257" s="1015"/>
      <c r="Y1257" s="878"/>
      <c r="Z1257" s="975"/>
    </row>
    <row r="1258" spans="1:26">
      <c r="A1258" s="878"/>
      <c r="B1258" s="878"/>
      <c r="C1258" s="878"/>
      <c r="F1258" s="878"/>
      <c r="H1258" s="878"/>
      <c r="I1258" s="878"/>
      <c r="J1258" s="878"/>
      <c r="K1258" s="990"/>
      <c r="L1258" s="990"/>
      <c r="M1258" s="990"/>
      <c r="N1258" s="990"/>
      <c r="O1258" s="878"/>
      <c r="P1258" s="878"/>
      <c r="Q1258" s="878"/>
      <c r="R1258" s="878"/>
      <c r="S1258" s="878"/>
      <c r="T1258" s="878"/>
      <c r="U1258" s="878"/>
      <c r="V1258" s="878"/>
      <c r="W1258" s="878"/>
      <c r="X1258" s="1015"/>
      <c r="Y1258" s="878"/>
      <c r="Z1258" s="975"/>
    </row>
    <row r="1259" spans="1:26">
      <c r="A1259" s="878"/>
      <c r="B1259" s="878"/>
      <c r="C1259" s="878"/>
      <c r="F1259" s="878"/>
      <c r="H1259" s="878"/>
      <c r="I1259" s="878"/>
      <c r="J1259" s="878"/>
      <c r="K1259" s="990"/>
      <c r="L1259" s="990"/>
      <c r="M1259" s="990"/>
      <c r="N1259" s="990"/>
      <c r="O1259" s="878"/>
      <c r="P1259" s="878"/>
      <c r="Q1259" s="878"/>
      <c r="R1259" s="878"/>
      <c r="S1259" s="878"/>
      <c r="T1259" s="878"/>
      <c r="U1259" s="878"/>
      <c r="V1259" s="878"/>
      <c r="W1259" s="878"/>
      <c r="X1259" s="1015"/>
      <c r="Y1259" s="878"/>
      <c r="Z1259" s="975"/>
    </row>
    <row r="1260" spans="1:26">
      <c r="A1260" s="878"/>
      <c r="B1260" s="878"/>
      <c r="C1260" s="878"/>
      <c r="F1260" s="878"/>
      <c r="H1260" s="878"/>
      <c r="I1260" s="878"/>
      <c r="J1260" s="878"/>
      <c r="K1260" s="990"/>
      <c r="L1260" s="990"/>
      <c r="M1260" s="990"/>
      <c r="N1260" s="990"/>
      <c r="O1260" s="878"/>
      <c r="P1260" s="878"/>
      <c r="Q1260" s="878"/>
      <c r="R1260" s="878"/>
      <c r="S1260" s="878"/>
      <c r="T1260" s="878"/>
      <c r="U1260" s="878"/>
      <c r="V1260" s="878"/>
      <c r="W1260" s="878"/>
      <c r="X1260" s="1015"/>
      <c r="Y1260" s="878"/>
      <c r="Z1260" s="975"/>
    </row>
    <row r="1261" spans="1:26">
      <c r="A1261" s="878"/>
      <c r="B1261" s="878"/>
      <c r="C1261" s="878"/>
      <c r="F1261" s="878"/>
      <c r="H1261" s="878"/>
      <c r="I1261" s="878"/>
      <c r="J1261" s="878"/>
      <c r="K1261" s="990"/>
      <c r="L1261" s="990"/>
      <c r="M1261" s="990"/>
      <c r="N1261" s="990"/>
      <c r="O1261" s="878"/>
      <c r="P1261" s="878"/>
      <c r="Q1261" s="878"/>
      <c r="R1261" s="878"/>
      <c r="S1261" s="878"/>
      <c r="T1261" s="878"/>
      <c r="U1261" s="878"/>
      <c r="V1261" s="878"/>
      <c r="W1261" s="878"/>
      <c r="X1261" s="1015"/>
      <c r="Y1261" s="878"/>
      <c r="Z1261" s="975"/>
    </row>
    <row r="1262" spans="1:26">
      <c r="A1262" s="878"/>
      <c r="B1262" s="878"/>
      <c r="C1262" s="878"/>
      <c r="F1262" s="878"/>
      <c r="H1262" s="878"/>
      <c r="I1262" s="878"/>
      <c r="J1262" s="878"/>
      <c r="K1262" s="990"/>
      <c r="L1262" s="990"/>
      <c r="M1262" s="990"/>
      <c r="N1262" s="990"/>
      <c r="O1262" s="878"/>
      <c r="P1262" s="878"/>
      <c r="Q1262" s="878"/>
      <c r="R1262" s="878"/>
      <c r="S1262" s="878"/>
      <c r="T1262" s="878"/>
      <c r="U1262" s="878"/>
      <c r="V1262" s="878"/>
      <c r="W1262" s="878"/>
      <c r="X1262" s="1015"/>
      <c r="Y1262" s="878"/>
      <c r="Z1262" s="975"/>
    </row>
    <row r="1263" spans="1:26">
      <c r="A1263" s="878"/>
      <c r="B1263" s="878"/>
      <c r="C1263" s="878"/>
      <c r="F1263" s="878"/>
      <c r="H1263" s="878"/>
      <c r="I1263" s="878"/>
      <c r="J1263" s="878"/>
      <c r="K1263" s="990"/>
      <c r="L1263" s="990"/>
      <c r="M1263" s="990"/>
      <c r="N1263" s="990"/>
      <c r="O1263" s="878"/>
      <c r="P1263" s="878"/>
      <c r="Q1263" s="878"/>
      <c r="R1263" s="878"/>
      <c r="S1263" s="878"/>
      <c r="T1263" s="878"/>
      <c r="U1263" s="878"/>
      <c r="V1263" s="878"/>
      <c r="W1263" s="878"/>
      <c r="X1263" s="1015"/>
      <c r="Y1263" s="878"/>
      <c r="Z1263" s="975"/>
    </row>
    <row r="1264" spans="1:26">
      <c r="A1264" s="878"/>
      <c r="B1264" s="878"/>
      <c r="C1264" s="878"/>
      <c r="F1264" s="878"/>
      <c r="H1264" s="878"/>
      <c r="I1264" s="878"/>
      <c r="J1264" s="878"/>
      <c r="K1264" s="990"/>
      <c r="L1264" s="990"/>
      <c r="M1264" s="990"/>
      <c r="N1264" s="990"/>
      <c r="O1264" s="878"/>
      <c r="P1264" s="878"/>
      <c r="Q1264" s="878"/>
      <c r="R1264" s="878"/>
      <c r="S1264" s="878"/>
      <c r="T1264" s="878"/>
      <c r="U1264" s="878"/>
      <c r="V1264" s="878"/>
      <c r="W1264" s="878"/>
      <c r="X1264" s="1015"/>
      <c r="Y1264" s="878"/>
      <c r="Z1264" s="975"/>
    </row>
    <row r="1265" spans="1:26">
      <c r="A1265" s="878"/>
      <c r="B1265" s="878"/>
      <c r="C1265" s="878"/>
      <c r="F1265" s="878"/>
      <c r="H1265" s="878"/>
      <c r="I1265" s="878"/>
      <c r="J1265" s="878"/>
      <c r="K1265" s="990"/>
      <c r="L1265" s="990"/>
      <c r="M1265" s="990"/>
      <c r="N1265" s="990"/>
      <c r="O1265" s="878"/>
      <c r="P1265" s="878"/>
      <c r="Q1265" s="878"/>
      <c r="R1265" s="878"/>
      <c r="S1265" s="878"/>
      <c r="T1265" s="878"/>
      <c r="U1265" s="878"/>
      <c r="V1265" s="878"/>
      <c r="W1265" s="878"/>
      <c r="X1265" s="1015"/>
      <c r="Y1265" s="878"/>
      <c r="Z1265" s="975"/>
    </row>
    <row r="1266" spans="1:26">
      <c r="A1266" s="878"/>
      <c r="B1266" s="878"/>
      <c r="C1266" s="878"/>
      <c r="F1266" s="878"/>
      <c r="H1266" s="878"/>
      <c r="I1266" s="878"/>
      <c r="J1266" s="878"/>
      <c r="K1266" s="990"/>
      <c r="L1266" s="990"/>
      <c r="M1266" s="990"/>
      <c r="N1266" s="990"/>
      <c r="O1266" s="878"/>
      <c r="P1266" s="878"/>
      <c r="Q1266" s="878"/>
      <c r="R1266" s="878"/>
      <c r="S1266" s="878"/>
      <c r="T1266" s="878"/>
      <c r="U1266" s="878"/>
      <c r="V1266" s="878"/>
      <c r="W1266" s="878"/>
      <c r="X1266" s="1015"/>
      <c r="Y1266" s="878"/>
      <c r="Z1266" s="975"/>
    </row>
    <row r="1267" spans="1:26">
      <c r="A1267" s="878"/>
      <c r="B1267" s="878"/>
      <c r="C1267" s="878"/>
      <c r="F1267" s="878"/>
      <c r="H1267" s="878"/>
      <c r="I1267" s="878"/>
      <c r="J1267" s="878"/>
      <c r="K1267" s="990"/>
      <c r="L1267" s="990"/>
      <c r="M1267" s="990"/>
      <c r="N1267" s="990"/>
      <c r="O1267" s="878"/>
      <c r="P1267" s="878"/>
      <c r="Q1267" s="878"/>
      <c r="R1267" s="878"/>
      <c r="S1267" s="878"/>
      <c r="T1267" s="878"/>
      <c r="U1267" s="878"/>
      <c r="V1267" s="878"/>
      <c r="W1267" s="878"/>
      <c r="X1267" s="1015"/>
      <c r="Y1267" s="878"/>
      <c r="Z1267" s="975"/>
    </row>
    <row r="1268" spans="1:26">
      <c r="A1268" s="878"/>
      <c r="B1268" s="878"/>
      <c r="C1268" s="878"/>
      <c r="F1268" s="878"/>
      <c r="H1268" s="878"/>
      <c r="I1268" s="878"/>
      <c r="J1268" s="878"/>
      <c r="K1268" s="990"/>
      <c r="L1268" s="990"/>
      <c r="M1268" s="990"/>
      <c r="N1268" s="990"/>
      <c r="O1268" s="878"/>
      <c r="P1268" s="878"/>
      <c r="Q1268" s="878"/>
      <c r="R1268" s="878"/>
      <c r="S1268" s="878"/>
      <c r="T1268" s="878"/>
      <c r="U1268" s="878"/>
      <c r="V1268" s="878"/>
      <c r="W1268" s="878"/>
      <c r="X1268" s="1015"/>
      <c r="Y1268" s="878"/>
      <c r="Z1268" s="975"/>
    </row>
    <row r="1269" spans="1:26">
      <c r="A1269" s="878"/>
      <c r="B1269" s="878"/>
      <c r="C1269" s="878"/>
      <c r="F1269" s="878"/>
      <c r="H1269" s="878"/>
      <c r="I1269" s="878"/>
      <c r="J1269" s="878"/>
      <c r="K1269" s="990"/>
      <c r="L1269" s="990"/>
      <c r="M1269" s="990"/>
      <c r="N1269" s="990"/>
      <c r="O1269" s="878"/>
      <c r="P1269" s="878"/>
      <c r="Q1269" s="878"/>
      <c r="R1269" s="878"/>
      <c r="S1269" s="878"/>
      <c r="T1269" s="878"/>
      <c r="U1269" s="878"/>
      <c r="V1269" s="878"/>
      <c r="W1269" s="878"/>
      <c r="X1269" s="1015"/>
      <c r="Y1269" s="878"/>
      <c r="Z1269" s="975"/>
    </row>
    <row r="1270" spans="1:26">
      <c r="A1270" s="878"/>
      <c r="B1270" s="878"/>
      <c r="C1270" s="878"/>
      <c r="F1270" s="878"/>
      <c r="H1270" s="878"/>
      <c r="I1270" s="878"/>
      <c r="J1270" s="878"/>
      <c r="K1270" s="990"/>
      <c r="L1270" s="990"/>
      <c r="M1270" s="990"/>
      <c r="N1270" s="990"/>
      <c r="O1270" s="878"/>
      <c r="P1270" s="878"/>
      <c r="Q1270" s="878"/>
      <c r="R1270" s="878"/>
      <c r="S1270" s="878"/>
      <c r="T1270" s="878"/>
      <c r="U1270" s="878"/>
      <c r="V1270" s="878"/>
      <c r="W1270" s="878"/>
      <c r="X1270" s="1015"/>
      <c r="Y1270" s="878"/>
      <c r="Z1270" s="975"/>
    </row>
    <row r="1271" spans="1:26">
      <c r="A1271" s="878"/>
      <c r="B1271" s="878"/>
      <c r="C1271" s="878"/>
      <c r="F1271" s="878"/>
      <c r="H1271" s="878"/>
      <c r="I1271" s="878"/>
      <c r="J1271" s="878"/>
      <c r="K1271" s="990"/>
      <c r="L1271" s="990"/>
      <c r="M1271" s="990"/>
      <c r="N1271" s="990"/>
      <c r="O1271" s="878"/>
      <c r="P1271" s="878"/>
      <c r="Q1271" s="878"/>
      <c r="R1271" s="878"/>
      <c r="S1271" s="878"/>
      <c r="T1271" s="878"/>
      <c r="U1271" s="878"/>
      <c r="V1271" s="878"/>
      <c r="W1271" s="878"/>
      <c r="X1271" s="1015"/>
      <c r="Y1271" s="878"/>
      <c r="Z1271" s="975"/>
    </row>
    <row r="1272" spans="1:26">
      <c r="A1272" s="878"/>
      <c r="B1272" s="878"/>
      <c r="C1272" s="878"/>
      <c r="F1272" s="878"/>
      <c r="H1272" s="878"/>
      <c r="I1272" s="878"/>
      <c r="J1272" s="878"/>
      <c r="K1272" s="990"/>
      <c r="L1272" s="990"/>
      <c r="M1272" s="990"/>
      <c r="N1272" s="990"/>
      <c r="O1272" s="878"/>
      <c r="P1272" s="878"/>
      <c r="Q1272" s="878"/>
      <c r="R1272" s="878"/>
      <c r="S1272" s="878"/>
      <c r="T1272" s="878"/>
      <c r="U1272" s="878"/>
      <c r="V1272" s="878"/>
      <c r="W1272" s="878"/>
      <c r="X1272" s="1015"/>
      <c r="Y1272" s="878"/>
      <c r="Z1272" s="975"/>
    </row>
    <row r="1273" spans="1:26">
      <c r="A1273" s="878"/>
      <c r="B1273" s="878"/>
      <c r="C1273" s="878"/>
      <c r="F1273" s="878"/>
      <c r="H1273" s="878"/>
      <c r="I1273" s="878"/>
      <c r="J1273" s="878"/>
      <c r="K1273" s="990"/>
      <c r="L1273" s="990"/>
      <c r="M1273" s="990"/>
      <c r="N1273" s="990"/>
      <c r="O1273" s="878"/>
      <c r="P1273" s="878"/>
      <c r="Q1273" s="878"/>
      <c r="R1273" s="878"/>
      <c r="S1273" s="878"/>
      <c r="T1273" s="878"/>
      <c r="U1273" s="878"/>
      <c r="V1273" s="878"/>
      <c r="W1273" s="878"/>
      <c r="X1273" s="1015"/>
      <c r="Y1273" s="878"/>
      <c r="Z1273" s="975"/>
    </row>
    <row r="1274" spans="1:26">
      <c r="A1274" s="878"/>
      <c r="B1274" s="878"/>
      <c r="C1274" s="878"/>
      <c r="F1274" s="878"/>
      <c r="H1274" s="878"/>
      <c r="I1274" s="878"/>
      <c r="J1274" s="878"/>
      <c r="K1274" s="990"/>
      <c r="L1274" s="990"/>
      <c r="M1274" s="990"/>
      <c r="N1274" s="990"/>
      <c r="O1274" s="878"/>
      <c r="P1274" s="878"/>
      <c r="Q1274" s="878"/>
      <c r="R1274" s="878"/>
      <c r="S1274" s="878"/>
      <c r="T1274" s="878"/>
      <c r="U1274" s="878"/>
      <c r="V1274" s="878"/>
      <c r="W1274" s="878"/>
      <c r="X1274" s="1015"/>
      <c r="Y1274" s="878"/>
      <c r="Z1274" s="975"/>
    </row>
    <row r="1275" spans="1:26">
      <c r="A1275" s="878"/>
      <c r="B1275" s="878"/>
      <c r="C1275" s="878"/>
      <c r="F1275" s="878"/>
      <c r="H1275" s="878"/>
      <c r="I1275" s="878"/>
      <c r="J1275" s="878"/>
      <c r="K1275" s="990"/>
      <c r="L1275" s="990"/>
      <c r="M1275" s="990"/>
      <c r="N1275" s="990"/>
      <c r="O1275" s="878"/>
      <c r="P1275" s="878"/>
      <c r="Q1275" s="878"/>
      <c r="R1275" s="878"/>
      <c r="S1275" s="878"/>
      <c r="T1275" s="878"/>
      <c r="U1275" s="878"/>
      <c r="V1275" s="878"/>
      <c r="W1275" s="878"/>
      <c r="X1275" s="1015"/>
      <c r="Y1275" s="878"/>
      <c r="Z1275" s="975"/>
    </row>
    <row r="1276" spans="1:26">
      <c r="A1276" s="878"/>
      <c r="B1276" s="878"/>
      <c r="C1276" s="878"/>
      <c r="F1276" s="878"/>
      <c r="H1276" s="878"/>
      <c r="I1276" s="878"/>
      <c r="J1276" s="878"/>
      <c r="K1276" s="990"/>
      <c r="L1276" s="990"/>
      <c r="M1276" s="990"/>
      <c r="N1276" s="990"/>
      <c r="O1276" s="878"/>
      <c r="P1276" s="878"/>
      <c r="Q1276" s="878"/>
      <c r="R1276" s="878"/>
      <c r="S1276" s="878"/>
      <c r="T1276" s="878"/>
      <c r="U1276" s="878"/>
      <c r="V1276" s="878"/>
      <c r="W1276" s="878"/>
      <c r="X1276" s="1015"/>
      <c r="Y1276" s="878"/>
      <c r="Z1276" s="975"/>
    </row>
    <row r="1277" spans="1:26">
      <c r="A1277" s="878"/>
      <c r="B1277" s="878"/>
      <c r="C1277" s="878"/>
      <c r="F1277" s="878"/>
      <c r="H1277" s="878"/>
      <c r="I1277" s="878"/>
      <c r="J1277" s="878"/>
      <c r="K1277" s="990"/>
      <c r="L1277" s="990"/>
      <c r="M1277" s="990"/>
      <c r="N1277" s="990"/>
      <c r="O1277" s="878"/>
      <c r="P1277" s="878"/>
      <c r="Q1277" s="878"/>
      <c r="R1277" s="878"/>
      <c r="S1277" s="878"/>
      <c r="T1277" s="878"/>
      <c r="U1277" s="878"/>
      <c r="V1277" s="878"/>
      <c r="W1277" s="878"/>
      <c r="X1277" s="1015"/>
      <c r="Y1277" s="878"/>
      <c r="Z1277" s="975"/>
    </row>
    <row r="1278" spans="1:26">
      <c r="A1278" s="878"/>
      <c r="B1278" s="878"/>
      <c r="C1278" s="878"/>
      <c r="F1278" s="878"/>
      <c r="H1278" s="878"/>
      <c r="I1278" s="878"/>
      <c r="J1278" s="878"/>
      <c r="K1278" s="990"/>
      <c r="L1278" s="990"/>
      <c r="M1278" s="990"/>
      <c r="N1278" s="990"/>
      <c r="O1278" s="878"/>
      <c r="P1278" s="878"/>
      <c r="Q1278" s="878"/>
      <c r="R1278" s="878"/>
      <c r="S1278" s="878"/>
      <c r="T1278" s="878"/>
      <c r="U1278" s="878"/>
      <c r="V1278" s="878"/>
      <c r="W1278" s="878"/>
      <c r="X1278" s="1015"/>
      <c r="Y1278" s="878"/>
      <c r="Z1278" s="975"/>
    </row>
    <row r="1279" spans="1:26">
      <c r="A1279" s="878"/>
      <c r="B1279" s="878"/>
      <c r="C1279" s="878"/>
      <c r="F1279" s="878"/>
      <c r="H1279" s="878"/>
      <c r="I1279" s="878"/>
      <c r="J1279" s="878"/>
      <c r="K1279" s="990"/>
      <c r="L1279" s="990"/>
      <c r="M1279" s="990"/>
      <c r="N1279" s="990"/>
      <c r="O1279" s="878"/>
      <c r="P1279" s="878"/>
      <c r="Q1279" s="878"/>
      <c r="R1279" s="878"/>
      <c r="S1279" s="878"/>
      <c r="T1279" s="878"/>
      <c r="U1279" s="878"/>
      <c r="V1279" s="878"/>
      <c r="W1279" s="878"/>
      <c r="X1279" s="1015"/>
      <c r="Y1279" s="878"/>
      <c r="Z1279" s="975"/>
    </row>
    <row r="1280" spans="1:26">
      <c r="A1280" s="878"/>
      <c r="B1280" s="878"/>
      <c r="C1280" s="878"/>
      <c r="F1280" s="878"/>
      <c r="H1280" s="878"/>
      <c r="I1280" s="878"/>
      <c r="J1280" s="878"/>
      <c r="K1280" s="990"/>
      <c r="L1280" s="990"/>
      <c r="M1280" s="990"/>
      <c r="N1280" s="990"/>
      <c r="O1280" s="878"/>
      <c r="P1280" s="878"/>
      <c r="Q1280" s="878"/>
      <c r="R1280" s="878"/>
      <c r="S1280" s="878"/>
      <c r="T1280" s="878"/>
      <c r="U1280" s="878"/>
      <c r="V1280" s="878"/>
      <c r="W1280" s="878"/>
      <c r="X1280" s="1015"/>
      <c r="Y1280" s="878"/>
      <c r="Z1280" s="975"/>
    </row>
    <row r="1281" spans="1:26">
      <c r="A1281" s="878"/>
      <c r="B1281" s="878"/>
      <c r="C1281" s="878"/>
      <c r="F1281" s="878"/>
      <c r="H1281" s="878"/>
      <c r="I1281" s="878"/>
      <c r="J1281" s="878"/>
      <c r="K1281" s="990"/>
      <c r="L1281" s="990"/>
      <c r="M1281" s="990"/>
      <c r="N1281" s="990"/>
      <c r="O1281" s="878"/>
      <c r="P1281" s="878"/>
      <c r="Q1281" s="878"/>
      <c r="R1281" s="878"/>
      <c r="S1281" s="878"/>
      <c r="T1281" s="878"/>
      <c r="U1281" s="878"/>
      <c r="V1281" s="878"/>
      <c r="W1281" s="878"/>
      <c r="X1281" s="1015"/>
      <c r="Y1281" s="878"/>
      <c r="Z1281" s="975"/>
    </row>
    <row r="1282" spans="1:26">
      <c r="A1282" s="878"/>
      <c r="B1282" s="878"/>
      <c r="C1282" s="878"/>
      <c r="F1282" s="878"/>
      <c r="H1282" s="878"/>
      <c r="I1282" s="878"/>
      <c r="J1282" s="878"/>
      <c r="K1282" s="990"/>
      <c r="L1282" s="990"/>
      <c r="M1282" s="990"/>
      <c r="N1282" s="990"/>
      <c r="O1282" s="878"/>
      <c r="P1282" s="878"/>
      <c r="Q1282" s="878"/>
      <c r="R1282" s="878"/>
      <c r="S1282" s="878"/>
      <c r="T1282" s="878"/>
      <c r="U1282" s="878"/>
      <c r="V1282" s="878"/>
      <c r="W1282" s="878"/>
      <c r="X1282" s="1015"/>
      <c r="Y1282" s="878"/>
      <c r="Z1282" s="975"/>
    </row>
    <row r="1283" spans="1:26">
      <c r="A1283" s="878"/>
      <c r="B1283" s="878"/>
      <c r="C1283" s="878"/>
      <c r="F1283" s="878"/>
      <c r="H1283" s="878"/>
      <c r="I1283" s="878"/>
      <c r="J1283" s="878"/>
      <c r="K1283" s="990"/>
      <c r="L1283" s="990"/>
      <c r="M1283" s="990"/>
      <c r="N1283" s="990"/>
      <c r="O1283" s="878"/>
      <c r="P1283" s="878"/>
      <c r="Q1283" s="878"/>
      <c r="R1283" s="878"/>
      <c r="S1283" s="878"/>
      <c r="T1283" s="878"/>
      <c r="U1283" s="878"/>
      <c r="V1283" s="878"/>
      <c r="W1283" s="878"/>
      <c r="X1283" s="1015"/>
      <c r="Y1283" s="878"/>
      <c r="Z1283" s="975"/>
    </row>
    <row r="1284" spans="1:26">
      <c r="A1284" s="878"/>
      <c r="B1284" s="878"/>
      <c r="C1284" s="878"/>
      <c r="F1284" s="878"/>
      <c r="H1284" s="878"/>
      <c r="I1284" s="878"/>
      <c r="J1284" s="878"/>
      <c r="K1284" s="990"/>
      <c r="L1284" s="990"/>
      <c r="M1284" s="990"/>
      <c r="N1284" s="990"/>
      <c r="O1284" s="878"/>
      <c r="P1284" s="878"/>
      <c r="Q1284" s="878"/>
      <c r="R1284" s="878"/>
      <c r="S1284" s="878"/>
      <c r="T1284" s="878"/>
      <c r="U1284" s="878"/>
      <c r="V1284" s="878"/>
      <c r="W1284" s="878"/>
      <c r="X1284" s="1015"/>
      <c r="Y1284" s="878"/>
      <c r="Z1284" s="975"/>
    </row>
    <row r="1285" spans="1:26">
      <c r="A1285" s="878"/>
      <c r="B1285" s="878"/>
      <c r="C1285" s="878"/>
      <c r="F1285" s="878"/>
      <c r="H1285" s="878"/>
      <c r="I1285" s="878"/>
      <c r="J1285" s="878"/>
      <c r="K1285" s="990"/>
      <c r="L1285" s="990"/>
      <c r="M1285" s="990"/>
      <c r="N1285" s="990"/>
      <c r="O1285" s="878"/>
      <c r="P1285" s="878"/>
      <c r="Q1285" s="878"/>
      <c r="R1285" s="878"/>
      <c r="S1285" s="878"/>
      <c r="T1285" s="878"/>
      <c r="U1285" s="878"/>
      <c r="V1285" s="878"/>
      <c r="W1285" s="878"/>
      <c r="X1285" s="1015"/>
      <c r="Y1285" s="878"/>
      <c r="Z1285" s="975"/>
    </row>
    <row r="1286" spans="1:26">
      <c r="A1286" s="878"/>
      <c r="B1286" s="878"/>
      <c r="C1286" s="878"/>
      <c r="F1286" s="878"/>
      <c r="H1286" s="878"/>
      <c r="I1286" s="878"/>
      <c r="J1286" s="878"/>
      <c r="K1286" s="990"/>
      <c r="L1286" s="990"/>
      <c r="M1286" s="990"/>
      <c r="N1286" s="990"/>
      <c r="O1286" s="878"/>
      <c r="P1286" s="878"/>
      <c r="Q1286" s="878"/>
      <c r="R1286" s="878"/>
      <c r="S1286" s="878"/>
      <c r="T1286" s="878"/>
      <c r="U1286" s="878"/>
      <c r="V1286" s="878"/>
      <c r="W1286" s="878"/>
      <c r="X1286" s="1015"/>
      <c r="Y1286" s="878"/>
      <c r="Z1286" s="975"/>
    </row>
    <row r="1287" spans="1:26">
      <c r="A1287" s="878"/>
      <c r="B1287" s="878"/>
      <c r="C1287" s="878"/>
      <c r="F1287" s="878"/>
      <c r="H1287" s="878"/>
      <c r="I1287" s="878"/>
      <c r="J1287" s="878"/>
      <c r="K1287" s="990"/>
      <c r="L1287" s="990"/>
      <c r="M1287" s="990"/>
      <c r="N1287" s="990"/>
      <c r="O1287" s="878"/>
      <c r="P1287" s="878"/>
      <c r="Q1287" s="878"/>
      <c r="R1287" s="878"/>
      <c r="S1287" s="878"/>
      <c r="T1287" s="878"/>
      <c r="U1287" s="878"/>
      <c r="V1287" s="878"/>
      <c r="W1287" s="878"/>
      <c r="X1287" s="1015"/>
      <c r="Y1287" s="878"/>
      <c r="Z1287" s="975"/>
    </row>
    <row r="1288" spans="1:26">
      <c r="A1288" s="878"/>
      <c r="B1288" s="878"/>
      <c r="C1288" s="878"/>
      <c r="F1288" s="878"/>
      <c r="H1288" s="878"/>
      <c r="I1288" s="878"/>
      <c r="J1288" s="878"/>
      <c r="K1288" s="990"/>
      <c r="L1288" s="990"/>
      <c r="M1288" s="990"/>
      <c r="N1288" s="990"/>
      <c r="O1288" s="878"/>
      <c r="P1288" s="878"/>
      <c r="Q1288" s="878"/>
      <c r="R1288" s="878"/>
      <c r="S1288" s="878"/>
      <c r="T1288" s="878"/>
      <c r="U1288" s="878"/>
      <c r="V1288" s="878"/>
      <c r="W1288" s="878"/>
      <c r="X1288" s="1015"/>
      <c r="Y1288" s="878"/>
      <c r="Z1288" s="975"/>
    </row>
    <row r="1289" spans="1:26">
      <c r="A1289" s="878"/>
      <c r="B1289" s="878"/>
      <c r="C1289" s="878"/>
      <c r="F1289" s="878"/>
      <c r="H1289" s="878"/>
      <c r="I1289" s="878"/>
      <c r="J1289" s="878"/>
      <c r="K1289" s="990"/>
      <c r="L1289" s="990"/>
      <c r="M1289" s="990"/>
      <c r="N1289" s="990"/>
      <c r="O1289" s="878"/>
      <c r="P1289" s="878"/>
      <c r="Q1289" s="878"/>
      <c r="R1289" s="878"/>
      <c r="S1289" s="878"/>
      <c r="T1289" s="878"/>
      <c r="U1289" s="878"/>
      <c r="V1289" s="878"/>
      <c r="W1289" s="878"/>
      <c r="X1289" s="1015"/>
      <c r="Y1289" s="878"/>
      <c r="Z1289" s="975"/>
    </row>
    <row r="1290" spans="1:26">
      <c r="A1290" s="878"/>
      <c r="B1290" s="878"/>
      <c r="C1290" s="878"/>
      <c r="F1290" s="878"/>
      <c r="H1290" s="878"/>
      <c r="I1290" s="878"/>
      <c r="J1290" s="878"/>
      <c r="K1290" s="990"/>
      <c r="L1290" s="990"/>
      <c r="M1290" s="990"/>
      <c r="N1290" s="990"/>
      <c r="O1290" s="878"/>
      <c r="P1290" s="878"/>
      <c r="Q1290" s="878"/>
      <c r="R1290" s="878"/>
      <c r="S1290" s="878"/>
      <c r="T1290" s="878"/>
      <c r="U1290" s="878"/>
      <c r="V1290" s="878"/>
      <c r="W1290" s="878"/>
      <c r="X1290" s="1015"/>
      <c r="Y1290" s="878"/>
      <c r="Z1290" s="975"/>
    </row>
    <row r="1291" spans="1:26">
      <c r="A1291" s="878"/>
      <c r="B1291" s="878"/>
      <c r="C1291" s="878"/>
      <c r="F1291" s="878"/>
      <c r="H1291" s="878"/>
      <c r="I1291" s="878"/>
      <c r="J1291" s="878"/>
      <c r="K1291" s="990"/>
      <c r="L1291" s="990"/>
      <c r="M1291" s="990"/>
      <c r="N1291" s="990"/>
      <c r="O1291" s="878"/>
      <c r="P1291" s="878"/>
      <c r="Q1291" s="878"/>
      <c r="R1291" s="878"/>
      <c r="S1291" s="878"/>
      <c r="T1291" s="878"/>
      <c r="U1291" s="878"/>
      <c r="V1291" s="878"/>
      <c r="W1291" s="878"/>
      <c r="X1291" s="1015"/>
      <c r="Y1291" s="878"/>
      <c r="Z1291" s="975"/>
    </row>
    <row r="1292" spans="1:26">
      <c r="A1292" s="878"/>
      <c r="B1292" s="878"/>
      <c r="C1292" s="878"/>
      <c r="F1292" s="878"/>
      <c r="H1292" s="878"/>
      <c r="I1292" s="878"/>
      <c r="J1292" s="878"/>
      <c r="K1292" s="990"/>
      <c r="L1292" s="990"/>
      <c r="M1292" s="990"/>
      <c r="N1292" s="990"/>
      <c r="O1292" s="878"/>
      <c r="P1292" s="878"/>
      <c r="Q1292" s="878"/>
      <c r="R1292" s="878"/>
      <c r="S1292" s="878"/>
      <c r="T1292" s="878"/>
      <c r="U1292" s="878"/>
      <c r="V1292" s="878"/>
      <c r="W1292" s="878"/>
      <c r="X1292" s="1015"/>
      <c r="Y1292" s="878"/>
      <c r="Z1292" s="975"/>
    </row>
    <row r="1293" spans="1:26">
      <c r="A1293" s="878"/>
      <c r="B1293" s="878"/>
      <c r="C1293" s="878"/>
      <c r="F1293" s="878"/>
      <c r="H1293" s="878"/>
      <c r="I1293" s="878"/>
      <c r="J1293" s="878"/>
      <c r="K1293" s="990"/>
      <c r="L1293" s="990"/>
      <c r="M1293" s="990"/>
      <c r="N1293" s="990"/>
      <c r="O1293" s="878"/>
      <c r="P1293" s="878"/>
      <c r="Q1293" s="878"/>
      <c r="R1293" s="878"/>
      <c r="S1293" s="878"/>
      <c r="T1293" s="878"/>
      <c r="U1293" s="878"/>
      <c r="V1293" s="878"/>
      <c r="W1293" s="878"/>
      <c r="X1293" s="1015"/>
      <c r="Y1293" s="878"/>
      <c r="Z1293" s="975"/>
    </row>
    <row r="1294" spans="1:26">
      <c r="A1294" s="878"/>
      <c r="B1294" s="878"/>
      <c r="C1294" s="878"/>
      <c r="F1294" s="878"/>
      <c r="H1294" s="878"/>
      <c r="I1294" s="878"/>
      <c r="J1294" s="878"/>
      <c r="K1294" s="990"/>
      <c r="L1294" s="990"/>
      <c r="M1294" s="990"/>
      <c r="N1294" s="990"/>
      <c r="O1294" s="878"/>
      <c r="P1294" s="878"/>
      <c r="Q1294" s="878"/>
      <c r="R1294" s="878"/>
      <c r="S1294" s="878"/>
      <c r="T1294" s="878"/>
      <c r="U1294" s="878"/>
      <c r="V1294" s="878"/>
      <c r="W1294" s="878"/>
      <c r="X1294" s="1015"/>
      <c r="Y1294" s="878"/>
      <c r="Z1294" s="975"/>
    </row>
    <row r="1295" spans="1:26">
      <c r="A1295" s="878"/>
      <c r="B1295" s="878"/>
      <c r="C1295" s="878"/>
      <c r="F1295" s="878"/>
      <c r="H1295" s="878"/>
      <c r="I1295" s="878"/>
      <c r="J1295" s="878"/>
      <c r="K1295" s="990"/>
      <c r="L1295" s="990"/>
      <c r="M1295" s="990"/>
      <c r="N1295" s="990"/>
      <c r="O1295" s="878"/>
      <c r="P1295" s="878"/>
      <c r="Q1295" s="878"/>
      <c r="R1295" s="878"/>
      <c r="S1295" s="878"/>
      <c r="T1295" s="878"/>
      <c r="U1295" s="878"/>
      <c r="V1295" s="878"/>
      <c r="W1295" s="878"/>
      <c r="X1295" s="1015"/>
      <c r="Y1295" s="878"/>
      <c r="Z1295" s="975"/>
    </row>
    <row r="1296" spans="1:26">
      <c r="A1296" s="878"/>
      <c r="B1296" s="878"/>
      <c r="C1296" s="878"/>
      <c r="F1296" s="878"/>
      <c r="H1296" s="878"/>
      <c r="I1296" s="878"/>
      <c r="J1296" s="878"/>
      <c r="K1296" s="990"/>
      <c r="L1296" s="990"/>
      <c r="M1296" s="990"/>
      <c r="N1296" s="990"/>
      <c r="O1296" s="878"/>
      <c r="P1296" s="878"/>
      <c r="Q1296" s="878"/>
      <c r="R1296" s="878"/>
      <c r="S1296" s="878"/>
      <c r="T1296" s="878"/>
      <c r="U1296" s="878"/>
      <c r="V1296" s="878"/>
      <c r="W1296" s="878"/>
      <c r="X1296" s="1015"/>
      <c r="Y1296" s="878"/>
      <c r="Z1296" s="975"/>
    </row>
    <row r="1297" spans="1:26">
      <c r="A1297" s="878"/>
      <c r="B1297" s="878"/>
      <c r="C1297" s="878"/>
      <c r="F1297" s="878"/>
      <c r="H1297" s="878"/>
      <c r="I1297" s="878"/>
      <c r="J1297" s="878"/>
      <c r="K1297" s="990"/>
      <c r="L1297" s="990"/>
      <c r="M1297" s="990"/>
      <c r="N1297" s="990"/>
      <c r="O1297" s="878"/>
      <c r="P1297" s="878"/>
      <c r="Q1297" s="878"/>
      <c r="R1297" s="878"/>
      <c r="S1297" s="878"/>
      <c r="T1297" s="878"/>
      <c r="U1297" s="878"/>
      <c r="V1297" s="878"/>
      <c r="W1297" s="878"/>
      <c r="X1297" s="1015"/>
      <c r="Y1297" s="878"/>
      <c r="Z1297" s="975"/>
    </row>
    <row r="1298" spans="1:26">
      <c r="A1298" s="878"/>
      <c r="B1298" s="878"/>
      <c r="C1298" s="878"/>
      <c r="F1298" s="878"/>
      <c r="H1298" s="878"/>
      <c r="I1298" s="878"/>
      <c r="J1298" s="878"/>
      <c r="K1298" s="990"/>
      <c r="L1298" s="990"/>
      <c r="M1298" s="990"/>
      <c r="N1298" s="990"/>
      <c r="O1298" s="878"/>
      <c r="P1298" s="878"/>
      <c r="Q1298" s="878"/>
      <c r="R1298" s="878"/>
      <c r="S1298" s="878"/>
      <c r="T1298" s="878"/>
      <c r="U1298" s="878"/>
      <c r="V1298" s="878"/>
      <c r="W1298" s="878"/>
      <c r="X1298" s="1015"/>
      <c r="Y1298" s="878"/>
      <c r="Z1298" s="975"/>
    </row>
    <row r="1299" spans="1:26">
      <c r="A1299" s="878"/>
      <c r="B1299" s="878"/>
      <c r="C1299" s="878"/>
      <c r="F1299" s="878"/>
      <c r="H1299" s="878"/>
      <c r="I1299" s="878"/>
      <c r="J1299" s="878"/>
      <c r="K1299" s="990"/>
      <c r="L1299" s="990"/>
      <c r="M1299" s="990"/>
      <c r="N1299" s="990"/>
      <c r="O1299" s="878"/>
      <c r="P1299" s="878"/>
      <c r="Q1299" s="878"/>
      <c r="R1299" s="878"/>
      <c r="S1299" s="878"/>
      <c r="T1299" s="878"/>
      <c r="U1299" s="878"/>
      <c r="V1299" s="878"/>
      <c r="W1299" s="878"/>
      <c r="X1299" s="1015"/>
      <c r="Y1299" s="878"/>
      <c r="Z1299" s="975"/>
    </row>
    <row r="1300" spans="1:26">
      <c r="A1300" s="878"/>
      <c r="B1300" s="878"/>
      <c r="C1300" s="878"/>
      <c r="F1300" s="878"/>
      <c r="H1300" s="878"/>
      <c r="I1300" s="878"/>
      <c r="J1300" s="878"/>
      <c r="K1300" s="990"/>
      <c r="L1300" s="990"/>
      <c r="M1300" s="990"/>
      <c r="N1300" s="990"/>
      <c r="O1300" s="878"/>
      <c r="P1300" s="878"/>
      <c r="Q1300" s="878"/>
      <c r="R1300" s="878"/>
      <c r="S1300" s="878"/>
      <c r="T1300" s="878"/>
      <c r="U1300" s="878"/>
      <c r="V1300" s="878"/>
      <c r="W1300" s="878"/>
      <c r="X1300" s="1015"/>
      <c r="Y1300" s="878"/>
      <c r="Z1300" s="975"/>
    </row>
    <row r="1301" spans="1:26">
      <c r="A1301" s="878"/>
      <c r="B1301" s="878"/>
      <c r="C1301" s="878"/>
      <c r="F1301" s="878"/>
      <c r="H1301" s="878"/>
      <c r="I1301" s="878"/>
      <c r="J1301" s="878"/>
      <c r="K1301" s="990"/>
      <c r="L1301" s="990"/>
      <c r="M1301" s="990"/>
      <c r="N1301" s="990"/>
      <c r="O1301" s="878"/>
      <c r="P1301" s="878"/>
      <c r="Q1301" s="878"/>
      <c r="R1301" s="878"/>
      <c r="S1301" s="878"/>
      <c r="T1301" s="878"/>
      <c r="U1301" s="878"/>
      <c r="V1301" s="878"/>
      <c r="W1301" s="878"/>
      <c r="X1301" s="1015"/>
      <c r="Y1301" s="878"/>
      <c r="Z1301" s="975"/>
    </row>
    <row r="1302" spans="1:26">
      <c r="A1302" s="878"/>
      <c r="B1302" s="878"/>
      <c r="C1302" s="878"/>
      <c r="F1302" s="878"/>
      <c r="H1302" s="878"/>
      <c r="I1302" s="878"/>
      <c r="J1302" s="878"/>
      <c r="K1302" s="990"/>
      <c r="L1302" s="990"/>
      <c r="M1302" s="990"/>
      <c r="N1302" s="990"/>
      <c r="O1302" s="878"/>
      <c r="P1302" s="878"/>
      <c r="Q1302" s="878"/>
      <c r="R1302" s="878"/>
      <c r="S1302" s="878"/>
      <c r="T1302" s="878"/>
      <c r="U1302" s="878"/>
      <c r="V1302" s="878"/>
      <c r="W1302" s="878"/>
      <c r="X1302" s="1015"/>
      <c r="Y1302" s="878"/>
      <c r="Z1302" s="975"/>
    </row>
    <row r="1303" spans="1:26">
      <c r="A1303" s="878"/>
      <c r="B1303" s="878"/>
      <c r="C1303" s="878"/>
      <c r="F1303" s="878"/>
      <c r="H1303" s="878"/>
      <c r="I1303" s="878"/>
      <c r="J1303" s="878"/>
      <c r="K1303" s="990"/>
      <c r="L1303" s="990"/>
      <c r="M1303" s="990"/>
      <c r="N1303" s="990"/>
      <c r="O1303" s="878"/>
      <c r="P1303" s="878"/>
      <c r="Q1303" s="878"/>
      <c r="R1303" s="878"/>
      <c r="S1303" s="878"/>
      <c r="T1303" s="878"/>
      <c r="U1303" s="878"/>
      <c r="V1303" s="878"/>
      <c r="W1303" s="878"/>
      <c r="X1303" s="1015"/>
      <c r="Y1303" s="878"/>
      <c r="Z1303" s="975"/>
    </row>
    <row r="1304" spans="1:26">
      <c r="A1304" s="878"/>
      <c r="B1304" s="878"/>
      <c r="C1304" s="878"/>
      <c r="F1304" s="878"/>
      <c r="H1304" s="878"/>
      <c r="I1304" s="878"/>
      <c r="J1304" s="878"/>
      <c r="K1304" s="990"/>
      <c r="L1304" s="990"/>
      <c r="M1304" s="990"/>
      <c r="N1304" s="990"/>
      <c r="O1304" s="878"/>
      <c r="P1304" s="878"/>
      <c r="Q1304" s="878"/>
      <c r="R1304" s="878"/>
      <c r="S1304" s="878"/>
      <c r="T1304" s="878"/>
      <c r="U1304" s="878"/>
      <c r="V1304" s="878"/>
      <c r="W1304" s="878"/>
      <c r="X1304" s="1015"/>
      <c r="Y1304" s="878"/>
      <c r="Z1304" s="975"/>
    </row>
    <row r="1305" spans="1:26">
      <c r="A1305" s="878"/>
      <c r="B1305" s="878"/>
      <c r="C1305" s="878"/>
      <c r="F1305" s="878"/>
      <c r="H1305" s="878"/>
      <c r="I1305" s="878"/>
      <c r="J1305" s="878"/>
      <c r="K1305" s="990"/>
      <c r="L1305" s="990"/>
      <c r="M1305" s="990"/>
      <c r="N1305" s="990"/>
      <c r="O1305" s="878"/>
      <c r="P1305" s="878"/>
      <c r="Q1305" s="878"/>
      <c r="R1305" s="878"/>
      <c r="S1305" s="878"/>
      <c r="T1305" s="878"/>
      <c r="U1305" s="878"/>
      <c r="V1305" s="878"/>
      <c r="W1305" s="878"/>
      <c r="X1305" s="1015"/>
      <c r="Y1305" s="878"/>
      <c r="Z1305" s="975"/>
    </row>
    <row r="1306" spans="1:26">
      <c r="A1306" s="878"/>
      <c r="B1306" s="878"/>
      <c r="C1306" s="878"/>
      <c r="F1306" s="878"/>
      <c r="H1306" s="878"/>
      <c r="I1306" s="878"/>
      <c r="J1306" s="878"/>
      <c r="K1306" s="990"/>
      <c r="L1306" s="990"/>
      <c r="M1306" s="990"/>
      <c r="N1306" s="990"/>
      <c r="O1306" s="878"/>
      <c r="P1306" s="878"/>
      <c r="Q1306" s="878"/>
      <c r="R1306" s="878"/>
      <c r="S1306" s="878"/>
      <c r="T1306" s="878"/>
      <c r="U1306" s="878"/>
      <c r="V1306" s="878"/>
      <c r="W1306" s="878"/>
      <c r="X1306" s="1015"/>
      <c r="Y1306" s="878"/>
      <c r="Z1306" s="975"/>
    </row>
    <row r="1307" spans="1:26">
      <c r="A1307" s="878"/>
      <c r="B1307" s="878"/>
      <c r="C1307" s="878"/>
      <c r="F1307" s="878"/>
      <c r="H1307" s="878"/>
      <c r="I1307" s="878"/>
      <c r="J1307" s="878"/>
      <c r="K1307" s="990"/>
      <c r="L1307" s="990"/>
      <c r="M1307" s="990"/>
      <c r="N1307" s="990"/>
      <c r="O1307" s="878"/>
      <c r="P1307" s="878"/>
      <c r="Q1307" s="878"/>
      <c r="R1307" s="878"/>
      <c r="S1307" s="878"/>
      <c r="T1307" s="878"/>
      <c r="U1307" s="878"/>
      <c r="V1307" s="878"/>
      <c r="W1307" s="878"/>
      <c r="X1307" s="1015"/>
      <c r="Y1307" s="878"/>
      <c r="Z1307" s="975"/>
    </row>
    <row r="1308" spans="1:26">
      <c r="A1308" s="878"/>
      <c r="B1308" s="878"/>
      <c r="C1308" s="878"/>
      <c r="F1308" s="878"/>
      <c r="H1308" s="878"/>
      <c r="I1308" s="878"/>
      <c r="J1308" s="878"/>
      <c r="K1308" s="990"/>
      <c r="L1308" s="990"/>
      <c r="M1308" s="990"/>
      <c r="N1308" s="990"/>
      <c r="O1308" s="878"/>
      <c r="P1308" s="878"/>
      <c r="Q1308" s="878"/>
      <c r="R1308" s="878"/>
      <c r="S1308" s="878"/>
      <c r="T1308" s="878"/>
      <c r="U1308" s="878"/>
      <c r="V1308" s="878"/>
      <c r="W1308" s="878"/>
      <c r="X1308" s="1015"/>
      <c r="Y1308" s="878"/>
      <c r="Z1308" s="975"/>
    </row>
    <row r="1309" spans="1:26">
      <c r="A1309" s="878"/>
      <c r="B1309" s="878"/>
      <c r="C1309" s="878"/>
      <c r="F1309" s="878"/>
      <c r="H1309" s="878"/>
      <c r="I1309" s="878"/>
      <c r="J1309" s="878"/>
      <c r="K1309" s="990"/>
      <c r="L1309" s="990"/>
      <c r="M1309" s="990"/>
      <c r="N1309" s="990"/>
      <c r="O1309" s="878"/>
      <c r="P1309" s="878"/>
      <c r="Q1309" s="878"/>
      <c r="R1309" s="878"/>
      <c r="S1309" s="878"/>
      <c r="T1309" s="878"/>
      <c r="U1309" s="878"/>
      <c r="V1309" s="878"/>
      <c r="W1309" s="878"/>
      <c r="X1309" s="1015"/>
      <c r="Y1309" s="878"/>
      <c r="Z1309" s="975"/>
    </row>
    <row r="1310" spans="1:26">
      <c r="A1310" s="878"/>
      <c r="B1310" s="878"/>
      <c r="C1310" s="878"/>
      <c r="F1310" s="878"/>
      <c r="H1310" s="878"/>
      <c r="I1310" s="878"/>
      <c r="J1310" s="878"/>
      <c r="K1310" s="990"/>
      <c r="L1310" s="990"/>
      <c r="M1310" s="990"/>
      <c r="N1310" s="990"/>
      <c r="O1310" s="878"/>
      <c r="P1310" s="878"/>
      <c r="Q1310" s="878"/>
      <c r="R1310" s="878"/>
      <c r="S1310" s="878"/>
      <c r="T1310" s="878"/>
      <c r="U1310" s="878"/>
      <c r="V1310" s="878"/>
      <c r="W1310" s="878"/>
      <c r="X1310" s="1015"/>
      <c r="Y1310" s="878"/>
      <c r="Z1310" s="975"/>
    </row>
    <row r="1311" spans="1:26">
      <c r="A1311" s="878"/>
      <c r="B1311" s="878"/>
      <c r="C1311" s="878"/>
      <c r="F1311" s="878"/>
      <c r="H1311" s="878"/>
      <c r="I1311" s="878"/>
      <c r="J1311" s="878"/>
      <c r="K1311" s="990"/>
      <c r="L1311" s="990"/>
      <c r="M1311" s="990"/>
      <c r="N1311" s="990"/>
      <c r="O1311" s="878"/>
      <c r="P1311" s="878"/>
      <c r="Q1311" s="878"/>
      <c r="R1311" s="878"/>
      <c r="S1311" s="878"/>
      <c r="T1311" s="878"/>
      <c r="U1311" s="878"/>
      <c r="V1311" s="878"/>
      <c r="W1311" s="878"/>
      <c r="X1311" s="1015"/>
      <c r="Y1311" s="878"/>
      <c r="Z1311" s="975"/>
    </row>
    <row r="1312" spans="1:26">
      <c r="A1312" s="878"/>
      <c r="B1312" s="878"/>
      <c r="C1312" s="878"/>
      <c r="F1312" s="878"/>
      <c r="H1312" s="878"/>
      <c r="I1312" s="878"/>
      <c r="J1312" s="878"/>
      <c r="K1312" s="990"/>
      <c r="L1312" s="990"/>
      <c r="M1312" s="990"/>
      <c r="N1312" s="990"/>
      <c r="O1312" s="878"/>
      <c r="P1312" s="878"/>
      <c r="Q1312" s="878"/>
      <c r="R1312" s="878"/>
      <c r="S1312" s="878"/>
      <c r="T1312" s="878"/>
      <c r="U1312" s="878"/>
      <c r="V1312" s="878"/>
      <c r="W1312" s="878"/>
      <c r="X1312" s="1015"/>
      <c r="Y1312" s="878"/>
      <c r="Z1312" s="975"/>
    </row>
    <row r="1313" spans="1:26">
      <c r="A1313" s="878"/>
      <c r="B1313" s="878"/>
      <c r="C1313" s="878"/>
      <c r="F1313" s="878"/>
      <c r="H1313" s="878"/>
      <c r="I1313" s="878"/>
      <c r="J1313" s="878"/>
      <c r="K1313" s="990"/>
      <c r="L1313" s="990"/>
      <c r="M1313" s="990"/>
      <c r="N1313" s="990"/>
      <c r="O1313" s="878"/>
      <c r="P1313" s="878"/>
      <c r="Q1313" s="878"/>
      <c r="R1313" s="878"/>
      <c r="S1313" s="878"/>
      <c r="T1313" s="878"/>
      <c r="U1313" s="878"/>
      <c r="V1313" s="878"/>
      <c r="W1313" s="878"/>
      <c r="X1313" s="1015"/>
      <c r="Y1313" s="878"/>
      <c r="Z1313" s="975"/>
    </row>
    <row r="1314" spans="1:26">
      <c r="A1314" s="878"/>
      <c r="B1314" s="878"/>
      <c r="C1314" s="878"/>
      <c r="F1314" s="878"/>
      <c r="H1314" s="878"/>
      <c r="I1314" s="878"/>
      <c r="J1314" s="878"/>
      <c r="K1314" s="990"/>
      <c r="L1314" s="990"/>
      <c r="M1314" s="990"/>
      <c r="N1314" s="990"/>
      <c r="O1314" s="878"/>
      <c r="P1314" s="878"/>
      <c r="Q1314" s="878"/>
      <c r="R1314" s="878"/>
      <c r="S1314" s="878"/>
      <c r="T1314" s="878"/>
      <c r="U1314" s="878"/>
      <c r="V1314" s="878"/>
      <c r="W1314" s="878"/>
      <c r="X1314" s="1015"/>
      <c r="Y1314" s="878"/>
      <c r="Z1314" s="975"/>
    </row>
    <row r="1315" spans="1:26">
      <c r="A1315" s="878"/>
      <c r="B1315" s="878"/>
      <c r="C1315" s="878"/>
      <c r="F1315" s="878"/>
      <c r="H1315" s="878"/>
      <c r="I1315" s="878"/>
      <c r="J1315" s="878"/>
      <c r="K1315" s="990"/>
      <c r="L1315" s="990"/>
      <c r="M1315" s="990"/>
      <c r="N1315" s="990"/>
      <c r="O1315" s="878"/>
      <c r="P1315" s="878"/>
      <c r="Q1315" s="878"/>
      <c r="R1315" s="878"/>
      <c r="S1315" s="878"/>
      <c r="T1315" s="878"/>
      <c r="U1315" s="878"/>
      <c r="V1315" s="878"/>
      <c r="W1315" s="878"/>
      <c r="X1315" s="1015"/>
      <c r="Y1315" s="878"/>
      <c r="Z1315" s="975"/>
    </row>
    <row r="1316" spans="1:26">
      <c r="A1316" s="878"/>
      <c r="B1316" s="878"/>
      <c r="C1316" s="878"/>
      <c r="F1316" s="878"/>
      <c r="H1316" s="878"/>
      <c r="I1316" s="878"/>
      <c r="J1316" s="878"/>
      <c r="K1316" s="990"/>
      <c r="L1316" s="990"/>
      <c r="M1316" s="990"/>
      <c r="N1316" s="990"/>
      <c r="O1316" s="878"/>
      <c r="P1316" s="878"/>
      <c r="Q1316" s="878"/>
      <c r="R1316" s="878"/>
      <c r="S1316" s="878"/>
      <c r="T1316" s="878"/>
      <c r="U1316" s="878"/>
      <c r="V1316" s="878"/>
      <c r="W1316" s="878"/>
      <c r="X1316" s="1015"/>
      <c r="Y1316" s="878"/>
      <c r="Z1316" s="975"/>
    </row>
    <row r="1317" spans="1:26">
      <c r="A1317" s="878"/>
      <c r="B1317" s="878"/>
      <c r="C1317" s="878"/>
      <c r="F1317" s="878"/>
      <c r="H1317" s="878"/>
      <c r="I1317" s="878"/>
      <c r="J1317" s="878"/>
      <c r="K1317" s="990"/>
      <c r="L1317" s="990"/>
      <c r="M1317" s="990"/>
      <c r="N1317" s="990"/>
      <c r="O1317" s="878"/>
      <c r="P1317" s="878"/>
      <c r="Q1317" s="878"/>
      <c r="R1317" s="878"/>
      <c r="S1317" s="878"/>
      <c r="T1317" s="878"/>
      <c r="U1317" s="878"/>
      <c r="V1317" s="878"/>
      <c r="W1317" s="878"/>
      <c r="X1317" s="1015"/>
      <c r="Y1317" s="878"/>
      <c r="Z1317" s="975"/>
    </row>
    <row r="1318" spans="1:26">
      <c r="A1318" s="878"/>
      <c r="B1318" s="878"/>
      <c r="C1318" s="878"/>
      <c r="F1318" s="878"/>
      <c r="H1318" s="878"/>
      <c r="I1318" s="878"/>
      <c r="J1318" s="878"/>
      <c r="K1318" s="990"/>
      <c r="L1318" s="990"/>
      <c r="M1318" s="990"/>
      <c r="N1318" s="990"/>
      <c r="O1318" s="878"/>
      <c r="P1318" s="878"/>
      <c r="Q1318" s="878"/>
      <c r="R1318" s="878"/>
      <c r="S1318" s="878"/>
      <c r="T1318" s="878"/>
      <c r="U1318" s="878"/>
      <c r="V1318" s="878"/>
      <c r="W1318" s="878"/>
      <c r="X1318" s="1015"/>
      <c r="Y1318" s="878"/>
      <c r="Z1318" s="975"/>
    </row>
    <row r="1319" spans="1:26">
      <c r="A1319" s="878"/>
      <c r="B1319" s="878"/>
      <c r="C1319" s="878"/>
      <c r="F1319" s="878"/>
      <c r="H1319" s="878"/>
      <c r="I1319" s="878"/>
      <c r="J1319" s="878"/>
      <c r="K1319" s="990"/>
      <c r="L1319" s="990"/>
      <c r="M1319" s="990"/>
      <c r="N1319" s="990"/>
      <c r="O1319" s="878"/>
      <c r="P1319" s="878"/>
      <c r="Q1319" s="878"/>
      <c r="R1319" s="878"/>
      <c r="S1319" s="878"/>
      <c r="T1319" s="878"/>
      <c r="U1319" s="878"/>
      <c r="V1319" s="878"/>
      <c r="W1319" s="878"/>
      <c r="X1319" s="1015"/>
      <c r="Y1319" s="878"/>
      <c r="Z1319" s="975"/>
    </row>
    <row r="1320" spans="1:26">
      <c r="A1320" s="878"/>
      <c r="B1320" s="878"/>
      <c r="C1320" s="878"/>
      <c r="F1320" s="878"/>
      <c r="H1320" s="878"/>
      <c r="I1320" s="878"/>
      <c r="J1320" s="878"/>
      <c r="K1320" s="990"/>
      <c r="L1320" s="990"/>
      <c r="M1320" s="990"/>
      <c r="N1320" s="990"/>
      <c r="O1320" s="878"/>
      <c r="P1320" s="878"/>
      <c r="Q1320" s="878"/>
      <c r="R1320" s="878"/>
      <c r="S1320" s="878"/>
      <c r="T1320" s="878"/>
      <c r="U1320" s="878"/>
      <c r="V1320" s="878"/>
      <c r="W1320" s="878"/>
      <c r="X1320" s="1015"/>
      <c r="Y1320" s="878"/>
      <c r="Z1320" s="975"/>
    </row>
    <row r="1321" spans="1:26">
      <c r="A1321" s="878"/>
      <c r="B1321" s="878"/>
      <c r="C1321" s="878"/>
      <c r="F1321" s="878"/>
      <c r="H1321" s="878"/>
      <c r="I1321" s="878"/>
      <c r="J1321" s="878"/>
      <c r="K1321" s="990"/>
      <c r="L1321" s="990"/>
      <c r="M1321" s="990"/>
      <c r="N1321" s="990"/>
      <c r="O1321" s="878"/>
      <c r="P1321" s="878"/>
      <c r="Q1321" s="878"/>
      <c r="R1321" s="878"/>
      <c r="S1321" s="878"/>
      <c r="T1321" s="878"/>
      <c r="U1321" s="878"/>
      <c r="V1321" s="878"/>
      <c r="W1321" s="878"/>
      <c r="X1321" s="1015"/>
      <c r="Y1321" s="878"/>
      <c r="Z1321" s="975"/>
    </row>
    <row r="1322" spans="1:26">
      <c r="A1322" s="878"/>
      <c r="B1322" s="878"/>
      <c r="C1322" s="878"/>
      <c r="F1322" s="878"/>
      <c r="H1322" s="878"/>
      <c r="I1322" s="878"/>
      <c r="J1322" s="878"/>
      <c r="K1322" s="990"/>
      <c r="L1322" s="990"/>
      <c r="M1322" s="990"/>
      <c r="N1322" s="990"/>
      <c r="O1322" s="878"/>
      <c r="P1322" s="878"/>
      <c r="Q1322" s="878"/>
      <c r="R1322" s="878"/>
      <c r="S1322" s="878"/>
      <c r="T1322" s="878"/>
      <c r="U1322" s="878"/>
      <c r="V1322" s="878"/>
      <c r="W1322" s="878"/>
      <c r="X1322" s="1015"/>
      <c r="Y1322" s="878"/>
      <c r="Z1322" s="975"/>
    </row>
    <row r="1323" spans="1:26">
      <c r="A1323" s="878"/>
      <c r="B1323" s="878"/>
      <c r="C1323" s="878"/>
      <c r="F1323" s="878"/>
      <c r="H1323" s="878"/>
      <c r="I1323" s="878"/>
      <c r="J1323" s="878"/>
      <c r="K1323" s="990"/>
      <c r="L1323" s="990"/>
      <c r="M1323" s="990"/>
      <c r="N1323" s="990"/>
      <c r="O1323" s="878"/>
      <c r="P1323" s="878"/>
      <c r="Q1323" s="878"/>
      <c r="R1323" s="878"/>
      <c r="S1323" s="878"/>
      <c r="T1323" s="878"/>
      <c r="U1323" s="878"/>
      <c r="V1323" s="878"/>
      <c r="W1323" s="878"/>
      <c r="X1323" s="1015"/>
      <c r="Y1323" s="878"/>
      <c r="Z1323" s="975"/>
    </row>
    <row r="1324" spans="1:26">
      <c r="A1324" s="878"/>
      <c r="B1324" s="878"/>
      <c r="C1324" s="878"/>
      <c r="F1324" s="878"/>
      <c r="H1324" s="878"/>
      <c r="I1324" s="878"/>
      <c r="J1324" s="878"/>
      <c r="K1324" s="990"/>
      <c r="L1324" s="990"/>
      <c r="M1324" s="990"/>
      <c r="N1324" s="990"/>
      <c r="O1324" s="878"/>
      <c r="P1324" s="878"/>
      <c r="Q1324" s="878"/>
      <c r="R1324" s="878"/>
      <c r="S1324" s="878"/>
      <c r="T1324" s="878"/>
      <c r="U1324" s="878"/>
      <c r="V1324" s="878"/>
      <c r="W1324" s="878"/>
      <c r="X1324" s="1015"/>
      <c r="Y1324" s="878"/>
      <c r="Z1324" s="975"/>
    </row>
    <row r="1325" spans="1:26">
      <c r="A1325" s="878"/>
      <c r="B1325" s="878"/>
      <c r="C1325" s="878"/>
      <c r="F1325" s="878"/>
      <c r="H1325" s="878"/>
      <c r="I1325" s="878"/>
      <c r="J1325" s="878"/>
      <c r="K1325" s="990"/>
      <c r="L1325" s="990"/>
      <c r="M1325" s="990"/>
      <c r="N1325" s="990"/>
      <c r="O1325" s="878"/>
      <c r="P1325" s="878"/>
      <c r="Q1325" s="878"/>
      <c r="R1325" s="878"/>
      <c r="S1325" s="878"/>
      <c r="T1325" s="878"/>
      <c r="U1325" s="878"/>
      <c r="V1325" s="878"/>
      <c r="W1325" s="878"/>
      <c r="X1325" s="1015"/>
      <c r="Y1325" s="878"/>
      <c r="Z1325" s="975"/>
    </row>
    <row r="1326" spans="1:26">
      <c r="A1326" s="878"/>
      <c r="B1326" s="878"/>
      <c r="C1326" s="878"/>
      <c r="F1326" s="878"/>
      <c r="H1326" s="878"/>
      <c r="I1326" s="878"/>
      <c r="J1326" s="878"/>
      <c r="K1326" s="990"/>
      <c r="L1326" s="990"/>
      <c r="M1326" s="990"/>
      <c r="N1326" s="990"/>
      <c r="O1326" s="878"/>
      <c r="P1326" s="878"/>
      <c r="Q1326" s="878"/>
      <c r="R1326" s="878"/>
      <c r="S1326" s="878"/>
      <c r="T1326" s="878"/>
      <c r="U1326" s="878"/>
      <c r="V1326" s="878"/>
      <c r="W1326" s="878"/>
      <c r="X1326" s="1015"/>
      <c r="Y1326" s="878"/>
      <c r="Z1326" s="975"/>
    </row>
    <row r="1327" spans="1:26">
      <c r="A1327" s="878"/>
      <c r="B1327" s="878"/>
      <c r="C1327" s="878"/>
      <c r="F1327" s="878"/>
      <c r="H1327" s="878"/>
      <c r="I1327" s="878"/>
      <c r="J1327" s="878"/>
      <c r="K1327" s="990"/>
      <c r="L1327" s="990"/>
      <c r="M1327" s="990"/>
      <c r="N1327" s="990"/>
      <c r="O1327" s="878"/>
      <c r="P1327" s="878"/>
      <c r="Q1327" s="878"/>
      <c r="R1327" s="878"/>
      <c r="S1327" s="878"/>
      <c r="T1327" s="878"/>
      <c r="U1327" s="878"/>
      <c r="V1327" s="878"/>
      <c r="W1327" s="878"/>
      <c r="X1327" s="1015"/>
      <c r="Y1327" s="878"/>
      <c r="Z1327" s="975"/>
    </row>
    <row r="1328" spans="1:26">
      <c r="A1328" s="878"/>
      <c r="B1328" s="878"/>
      <c r="C1328" s="878"/>
      <c r="F1328" s="878"/>
      <c r="H1328" s="878"/>
      <c r="I1328" s="878"/>
      <c r="J1328" s="878"/>
      <c r="K1328" s="990"/>
      <c r="L1328" s="990"/>
      <c r="M1328" s="990"/>
      <c r="N1328" s="990"/>
      <c r="O1328" s="878"/>
      <c r="P1328" s="878"/>
      <c r="Q1328" s="878"/>
      <c r="R1328" s="878"/>
      <c r="S1328" s="878"/>
      <c r="T1328" s="878"/>
      <c r="U1328" s="878"/>
      <c r="V1328" s="878"/>
      <c r="W1328" s="878"/>
      <c r="X1328" s="1015"/>
      <c r="Y1328" s="878"/>
      <c r="Z1328" s="975"/>
    </row>
    <row r="1329" spans="1:26">
      <c r="A1329" s="878"/>
      <c r="B1329" s="878"/>
      <c r="C1329" s="878"/>
      <c r="F1329" s="878"/>
      <c r="H1329" s="878"/>
      <c r="I1329" s="878"/>
      <c r="J1329" s="878"/>
      <c r="K1329" s="990"/>
      <c r="L1329" s="990"/>
      <c r="M1329" s="990"/>
      <c r="N1329" s="990"/>
      <c r="O1329" s="878"/>
      <c r="P1329" s="878"/>
      <c r="Q1329" s="878"/>
      <c r="R1329" s="878"/>
      <c r="S1329" s="878"/>
      <c r="T1329" s="878"/>
      <c r="U1329" s="878"/>
      <c r="V1329" s="878"/>
      <c r="W1329" s="878"/>
      <c r="X1329" s="1015"/>
      <c r="Y1329" s="878"/>
      <c r="Z1329" s="975"/>
    </row>
    <row r="1330" spans="1:26">
      <c r="A1330" s="878"/>
      <c r="B1330" s="878"/>
      <c r="C1330" s="878"/>
      <c r="F1330" s="878"/>
      <c r="H1330" s="878"/>
      <c r="I1330" s="878"/>
      <c r="J1330" s="878"/>
      <c r="K1330" s="990"/>
      <c r="L1330" s="990"/>
      <c r="M1330" s="990"/>
      <c r="N1330" s="990"/>
      <c r="O1330" s="878"/>
      <c r="P1330" s="878"/>
      <c r="Q1330" s="878"/>
      <c r="R1330" s="878"/>
      <c r="S1330" s="878"/>
      <c r="T1330" s="878"/>
      <c r="U1330" s="878"/>
      <c r="V1330" s="878"/>
      <c r="W1330" s="878"/>
      <c r="X1330" s="1015"/>
      <c r="Y1330" s="878"/>
      <c r="Z1330" s="975"/>
    </row>
    <row r="1331" spans="1:26">
      <c r="A1331" s="878"/>
      <c r="B1331" s="878"/>
      <c r="C1331" s="878"/>
      <c r="F1331" s="878"/>
      <c r="H1331" s="878"/>
      <c r="I1331" s="878"/>
      <c r="J1331" s="878"/>
      <c r="K1331" s="990"/>
      <c r="L1331" s="990"/>
      <c r="M1331" s="990"/>
      <c r="N1331" s="990"/>
      <c r="O1331" s="878"/>
      <c r="P1331" s="878"/>
      <c r="Q1331" s="878"/>
      <c r="R1331" s="878"/>
      <c r="S1331" s="878"/>
      <c r="T1331" s="878"/>
      <c r="U1331" s="878"/>
      <c r="V1331" s="878"/>
      <c r="W1331" s="878"/>
      <c r="X1331" s="1015"/>
      <c r="Y1331" s="878"/>
      <c r="Z1331" s="975"/>
    </row>
    <row r="1332" spans="1:26">
      <c r="A1332" s="878"/>
      <c r="B1332" s="878"/>
      <c r="C1332" s="878"/>
      <c r="F1332" s="878"/>
      <c r="H1332" s="878"/>
      <c r="I1332" s="878"/>
      <c r="J1332" s="878"/>
      <c r="K1332" s="990"/>
      <c r="L1332" s="990"/>
      <c r="M1332" s="990"/>
      <c r="N1332" s="990"/>
      <c r="O1332" s="878"/>
      <c r="P1332" s="878"/>
      <c r="Q1332" s="878"/>
      <c r="R1332" s="878"/>
      <c r="S1332" s="878"/>
      <c r="T1332" s="878"/>
      <c r="U1332" s="878"/>
      <c r="V1332" s="878"/>
      <c r="W1332" s="878"/>
      <c r="X1332" s="1015"/>
      <c r="Y1332" s="878"/>
      <c r="Z1332" s="975"/>
    </row>
    <row r="1333" spans="1:26">
      <c r="A1333" s="878"/>
      <c r="B1333" s="878"/>
      <c r="C1333" s="878"/>
      <c r="F1333" s="878"/>
      <c r="H1333" s="878"/>
      <c r="I1333" s="878"/>
      <c r="J1333" s="878"/>
      <c r="K1333" s="990"/>
      <c r="L1333" s="990"/>
      <c r="M1333" s="990"/>
      <c r="N1333" s="990"/>
      <c r="O1333" s="878"/>
      <c r="P1333" s="878"/>
      <c r="Q1333" s="878"/>
      <c r="R1333" s="878"/>
      <c r="S1333" s="878"/>
      <c r="T1333" s="878"/>
      <c r="U1333" s="878"/>
      <c r="V1333" s="878"/>
      <c r="W1333" s="878"/>
      <c r="X1333" s="1015"/>
      <c r="Y1333" s="878"/>
      <c r="Z1333" s="975"/>
    </row>
    <row r="1334" spans="1:26">
      <c r="A1334" s="878"/>
      <c r="B1334" s="878"/>
      <c r="C1334" s="878"/>
      <c r="F1334" s="878"/>
      <c r="H1334" s="878"/>
      <c r="I1334" s="878"/>
      <c r="J1334" s="878"/>
      <c r="K1334" s="990"/>
      <c r="L1334" s="990"/>
      <c r="M1334" s="990"/>
      <c r="N1334" s="990"/>
      <c r="O1334" s="878"/>
      <c r="P1334" s="878"/>
      <c r="Q1334" s="878"/>
      <c r="R1334" s="878"/>
      <c r="S1334" s="878"/>
      <c r="T1334" s="878"/>
      <c r="U1334" s="878"/>
      <c r="V1334" s="878"/>
      <c r="W1334" s="878"/>
      <c r="X1334" s="1015"/>
      <c r="Y1334" s="878"/>
      <c r="Z1334" s="975"/>
    </row>
    <row r="1335" spans="1:26">
      <c r="A1335" s="878"/>
      <c r="B1335" s="878"/>
      <c r="C1335" s="878"/>
      <c r="F1335" s="878"/>
      <c r="H1335" s="878"/>
      <c r="I1335" s="878"/>
      <c r="J1335" s="878"/>
      <c r="K1335" s="990"/>
      <c r="L1335" s="990"/>
      <c r="M1335" s="990"/>
      <c r="N1335" s="990"/>
      <c r="O1335" s="878"/>
      <c r="P1335" s="878"/>
      <c r="Q1335" s="878"/>
      <c r="R1335" s="878"/>
      <c r="S1335" s="878"/>
      <c r="T1335" s="878"/>
      <c r="U1335" s="878"/>
      <c r="V1335" s="878"/>
      <c r="W1335" s="878"/>
      <c r="X1335" s="1015"/>
      <c r="Y1335" s="878"/>
      <c r="Z1335" s="975"/>
    </row>
    <row r="1336" spans="1:26">
      <c r="A1336" s="878"/>
      <c r="B1336" s="878"/>
      <c r="C1336" s="878"/>
      <c r="F1336" s="878"/>
      <c r="H1336" s="878"/>
      <c r="I1336" s="878"/>
      <c r="J1336" s="878"/>
      <c r="K1336" s="990"/>
      <c r="L1336" s="990"/>
      <c r="M1336" s="990"/>
      <c r="N1336" s="990"/>
      <c r="O1336" s="878"/>
      <c r="P1336" s="878"/>
      <c r="Q1336" s="878"/>
      <c r="R1336" s="878"/>
      <c r="S1336" s="878"/>
      <c r="T1336" s="878"/>
      <c r="U1336" s="878"/>
      <c r="V1336" s="878"/>
      <c r="W1336" s="878"/>
      <c r="X1336" s="1015"/>
      <c r="Y1336" s="878"/>
      <c r="Z1336" s="975"/>
    </row>
    <row r="1337" spans="1:26">
      <c r="A1337" s="878"/>
      <c r="B1337" s="878"/>
      <c r="C1337" s="878"/>
      <c r="F1337" s="878"/>
      <c r="H1337" s="878"/>
      <c r="I1337" s="878"/>
      <c r="J1337" s="878"/>
      <c r="K1337" s="990"/>
      <c r="L1337" s="990"/>
      <c r="M1337" s="990"/>
      <c r="N1337" s="990"/>
      <c r="O1337" s="878"/>
      <c r="P1337" s="878"/>
      <c r="Q1337" s="878"/>
      <c r="R1337" s="878"/>
      <c r="S1337" s="878"/>
      <c r="T1337" s="878"/>
      <c r="U1337" s="878"/>
      <c r="V1337" s="878"/>
      <c r="W1337" s="878"/>
      <c r="X1337" s="1015"/>
      <c r="Y1337" s="878"/>
      <c r="Z1337" s="975"/>
    </row>
    <row r="1338" spans="1:26">
      <c r="A1338" s="878"/>
      <c r="B1338" s="878"/>
      <c r="C1338" s="878"/>
      <c r="F1338" s="878"/>
      <c r="H1338" s="878"/>
      <c r="I1338" s="878"/>
      <c r="J1338" s="878"/>
      <c r="K1338" s="990"/>
      <c r="L1338" s="990"/>
      <c r="M1338" s="990"/>
      <c r="N1338" s="990"/>
      <c r="O1338" s="878"/>
      <c r="P1338" s="878"/>
      <c r="Q1338" s="878"/>
      <c r="R1338" s="878"/>
      <c r="S1338" s="878"/>
      <c r="T1338" s="878"/>
      <c r="U1338" s="878"/>
      <c r="V1338" s="878"/>
      <c r="W1338" s="878"/>
      <c r="X1338" s="1015"/>
      <c r="Y1338" s="878"/>
      <c r="Z1338" s="975"/>
    </row>
    <row r="1339" spans="1:26">
      <c r="A1339" s="878"/>
      <c r="B1339" s="878"/>
      <c r="C1339" s="878"/>
      <c r="F1339" s="878"/>
      <c r="H1339" s="878"/>
      <c r="I1339" s="878"/>
      <c r="J1339" s="878"/>
      <c r="K1339" s="990"/>
      <c r="L1339" s="990"/>
      <c r="M1339" s="990"/>
      <c r="N1339" s="990"/>
      <c r="O1339" s="878"/>
      <c r="P1339" s="878"/>
      <c r="Q1339" s="878"/>
      <c r="R1339" s="878"/>
      <c r="S1339" s="878"/>
      <c r="T1339" s="878"/>
      <c r="U1339" s="878"/>
      <c r="V1339" s="878"/>
      <c r="W1339" s="878"/>
      <c r="X1339" s="1015"/>
      <c r="Y1339" s="878"/>
      <c r="Z1339" s="975"/>
    </row>
    <row r="1340" spans="1:26">
      <c r="A1340" s="878"/>
      <c r="B1340" s="878"/>
      <c r="C1340" s="878"/>
      <c r="F1340" s="878"/>
      <c r="H1340" s="878"/>
      <c r="I1340" s="878"/>
      <c r="J1340" s="878"/>
      <c r="K1340" s="990"/>
      <c r="L1340" s="990"/>
      <c r="M1340" s="990"/>
      <c r="N1340" s="990"/>
      <c r="O1340" s="878"/>
      <c r="P1340" s="878"/>
      <c r="Q1340" s="878"/>
      <c r="R1340" s="878"/>
      <c r="S1340" s="878"/>
      <c r="T1340" s="878"/>
      <c r="U1340" s="878"/>
      <c r="V1340" s="878"/>
      <c r="W1340" s="878"/>
      <c r="X1340" s="1015"/>
      <c r="Y1340" s="878"/>
      <c r="Z1340" s="975"/>
    </row>
    <row r="1341" spans="1:26">
      <c r="A1341" s="878"/>
      <c r="B1341" s="878"/>
      <c r="C1341" s="878"/>
      <c r="F1341" s="878"/>
      <c r="H1341" s="878"/>
      <c r="I1341" s="878"/>
      <c r="J1341" s="878"/>
      <c r="K1341" s="990"/>
      <c r="L1341" s="990"/>
      <c r="M1341" s="990"/>
      <c r="N1341" s="990"/>
      <c r="O1341" s="878"/>
      <c r="P1341" s="878"/>
      <c r="Q1341" s="878"/>
      <c r="R1341" s="878"/>
      <c r="S1341" s="878"/>
      <c r="T1341" s="878"/>
      <c r="U1341" s="878"/>
      <c r="V1341" s="878"/>
      <c r="W1341" s="878"/>
      <c r="X1341" s="1015"/>
      <c r="Y1341" s="878"/>
      <c r="Z1341" s="975"/>
    </row>
    <row r="1342" spans="1:26">
      <c r="A1342" s="878"/>
      <c r="B1342" s="878"/>
      <c r="C1342" s="878"/>
      <c r="F1342" s="878"/>
      <c r="H1342" s="878"/>
      <c r="I1342" s="878"/>
      <c r="J1342" s="878"/>
      <c r="K1342" s="990"/>
      <c r="L1342" s="990"/>
      <c r="M1342" s="990"/>
      <c r="N1342" s="990"/>
      <c r="O1342" s="878"/>
      <c r="P1342" s="878"/>
      <c r="Q1342" s="878"/>
      <c r="R1342" s="878"/>
      <c r="S1342" s="878"/>
      <c r="T1342" s="878"/>
      <c r="U1342" s="878"/>
      <c r="V1342" s="878"/>
      <c r="W1342" s="878"/>
      <c r="X1342" s="1015"/>
      <c r="Y1342" s="878"/>
      <c r="Z1342" s="975"/>
    </row>
    <row r="1343" spans="1:26">
      <c r="A1343" s="878"/>
      <c r="B1343" s="878"/>
      <c r="C1343" s="878"/>
      <c r="F1343" s="878"/>
      <c r="H1343" s="878"/>
      <c r="I1343" s="878"/>
      <c r="J1343" s="878"/>
      <c r="K1343" s="990"/>
      <c r="L1343" s="990"/>
      <c r="M1343" s="990"/>
      <c r="N1343" s="990"/>
      <c r="O1343" s="878"/>
      <c r="P1343" s="878"/>
      <c r="Q1343" s="878"/>
      <c r="R1343" s="878"/>
      <c r="S1343" s="878"/>
      <c r="T1343" s="878"/>
      <c r="U1343" s="878"/>
      <c r="V1343" s="878"/>
      <c r="W1343" s="878"/>
      <c r="X1343" s="1015"/>
      <c r="Y1343" s="878"/>
      <c r="Z1343" s="975"/>
    </row>
    <row r="1344" spans="1:26">
      <c r="A1344" s="878"/>
      <c r="B1344" s="878"/>
      <c r="C1344" s="878"/>
      <c r="F1344" s="878"/>
      <c r="H1344" s="878"/>
      <c r="I1344" s="878"/>
      <c r="J1344" s="878"/>
      <c r="K1344" s="990"/>
      <c r="L1344" s="990"/>
      <c r="M1344" s="990"/>
      <c r="N1344" s="990"/>
      <c r="O1344" s="878"/>
      <c r="P1344" s="878"/>
      <c r="Q1344" s="878"/>
      <c r="R1344" s="878"/>
      <c r="S1344" s="878"/>
      <c r="T1344" s="878"/>
      <c r="U1344" s="878"/>
      <c r="V1344" s="878"/>
      <c r="W1344" s="878"/>
      <c r="X1344" s="1015"/>
      <c r="Y1344" s="878"/>
      <c r="Z1344" s="975"/>
    </row>
    <row r="1345" spans="1:26">
      <c r="A1345" s="878"/>
      <c r="B1345" s="878"/>
      <c r="C1345" s="878"/>
      <c r="F1345" s="878"/>
      <c r="H1345" s="878"/>
      <c r="I1345" s="878"/>
      <c r="J1345" s="878"/>
      <c r="K1345" s="990"/>
      <c r="L1345" s="990"/>
      <c r="M1345" s="990"/>
      <c r="N1345" s="990"/>
      <c r="O1345" s="878"/>
      <c r="P1345" s="878"/>
      <c r="Q1345" s="878"/>
      <c r="R1345" s="878"/>
      <c r="S1345" s="878"/>
      <c r="T1345" s="878"/>
      <c r="U1345" s="878"/>
      <c r="V1345" s="878"/>
      <c r="W1345" s="878"/>
      <c r="X1345" s="1015"/>
      <c r="Y1345" s="878"/>
      <c r="Z1345" s="975"/>
    </row>
    <row r="1346" spans="1:26">
      <c r="A1346" s="878"/>
      <c r="B1346" s="878"/>
      <c r="C1346" s="878"/>
      <c r="F1346" s="878"/>
      <c r="H1346" s="878"/>
      <c r="I1346" s="878"/>
      <c r="J1346" s="878"/>
      <c r="K1346" s="990"/>
      <c r="L1346" s="990"/>
      <c r="M1346" s="990"/>
      <c r="N1346" s="990"/>
      <c r="O1346" s="878"/>
      <c r="P1346" s="878"/>
      <c r="Q1346" s="878"/>
      <c r="R1346" s="878"/>
      <c r="S1346" s="878"/>
      <c r="T1346" s="878"/>
      <c r="U1346" s="878"/>
      <c r="V1346" s="878"/>
      <c r="W1346" s="878"/>
      <c r="X1346" s="1015"/>
      <c r="Y1346" s="878"/>
      <c r="Z1346" s="975"/>
    </row>
    <row r="1347" spans="1:26">
      <c r="A1347" s="878"/>
      <c r="B1347" s="878"/>
      <c r="C1347" s="878"/>
      <c r="F1347" s="878"/>
      <c r="H1347" s="878"/>
      <c r="I1347" s="878"/>
      <c r="J1347" s="878"/>
      <c r="K1347" s="990"/>
      <c r="L1347" s="990"/>
      <c r="M1347" s="990"/>
      <c r="N1347" s="990"/>
      <c r="O1347" s="878"/>
      <c r="P1347" s="878"/>
      <c r="Q1347" s="878"/>
      <c r="R1347" s="878"/>
      <c r="S1347" s="878"/>
      <c r="T1347" s="878"/>
      <c r="U1347" s="878"/>
      <c r="V1347" s="878"/>
      <c r="W1347" s="878"/>
      <c r="X1347" s="1015"/>
      <c r="Y1347" s="878"/>
      <c r="Z1347" s="975"/>
    </row>
    <row r="1348" spans="1:26">
      <c r="A1348" s="878"/>
      <c r="B1348" s="878"/>
      <c r="C1348" s="878"/>
      <c r="F1348" s="878"/>
      <c r="H1348" s="878"/>
      <c r="I1348" s="878"/>
      <c r="J1348" s="878"/>
      <c r="K1348" s="990"/>
      <c r="L1348" s="990"/>
      <c r="M1348" s="990"/>
      <c r="N1348" s="990"/>
      <c r="O1348" s="878"/>
      <c r="P1348" s="878"/>
      <c r="Q1348" s="878"/>
      <c r="R1348" s="878"/>
      <c r="S1348" s="878"/>
      <c r="T1348" s="878"/>
      <c r="U1348" s="878"/>
      <c r="V1348" s="878"/>
      <c r="W1348" s="878"/>
      <c r="X1348" s="1015"/>
      <c r="Y1348" s="878"/>
      <c r="Z1348" s="975"/>
    </row>
    <row r="1349" spans="1:26">
      <c r="A1349" s="878"/>
      <c r="B1349" s="878"/>
      <c r="C1349" s="878"/>
      <c r="F1349" s="878"/>
      <c r="H1349" s="878"/>
      <c r="I1349" s="878"/>
      <c r="J1349" s="878"/>
      <c r="K1349" s="990"/>
      <c r="L1349" s="990"/>
      <c r="M1349" s="990"/>
      <c r="N1349" s="990"/>
      <c r="O1349" s="878"/>
      <c r="P1349" s="878"/>
      <c r="Q1349" s="878"/>
      <c r="R1349" s="878"/>
      <c r="S1349" s="878"/>
      <c r="T1349" s="878"/>
      <c r="U1349" s="878"/>
      <c r="V1349" s="878"/>
      <c r="W1349" s="878"/>
      <c r="X1349" s="1015"/>
      <c r="Y1349" s="878"/>
      <c r="Z1349" s="975"/>
    </row>
    <row r="1350" spans="1:26">
      <c r="A1350" s="878"/>
      <c r="B1350" s="878"/>
      <c r="C1350" s="878"/>
      <c r="F1350" s="878"/>
      <c r="H1350" s="878"/>
      <c r="I1350" s="878"/>
      <c r="J1350" s="878"/>
      <c r="K1350" s="990"/>
      <c r="L1350" s="990"/>
      <c r="M1350" s="990"/>
      <c r="N1350" s="990"/>
      <c r="O1350" s="878"/>
      <c r="P1350" s="878"/>
      <c r="Q1350" s="878"/>
      <c r="R1350" s="878"/>
      <c r="S1350" s="878"/>
      <c r="T1350" s="878"/>
      <c r="U1350" s="878"/>
      <c r="V1350" s="878"/>
      <c r="W1350" s="878"/>
      <c r="X1350" s="1015"/>
      <c r="Y1350" s="878"/>
      <c r="Z1350" s="975"/>
    </row>
    <row r="1351" spans="1:26">
      <c r="A1351" s="878"/>
      <c r="B1351" s="878"/>
      <c r="C1351" s="878"/>
      <c r="F1351" s="878"/>
      <c r="H1351" s="878"/>
      <c r="I1351" s="878"/>
      <c r="J1351" s="878"/>
      <c r="K1351" s="990"/>
      <c r="L1351" s="990"/>
      <c r="M1351" s="990"/>
      <c r="N1351" s="990"/>
      <c r="O1351" s="878"/>
      <c r="P1351" s="878"/>
      <c r="Q1351" s="878"/>
      <c r="R1351" s="878"/>
      <c r="S1351" s="878"/>
      <c r="T1351" s="878"/>
      <c r="U1351" s="878"/>
      <c r="V1351" s="878"/>
      <c r="W1351" s="878"/>
      <c r="X1351" s="1015"/>
      <c r="Y1351" s="878"/>
      <c r="Z1351" s="975"/>
    </row>
    <row r="1352" spans="1:26">
      <c r="A1352" s="878"/>
      <c r="B1352" s="878"/>
      <c r="C1352" s="878"/>
      <c r="F1352" s="878"/>
      <c r="H1352" s="878"/>
      <c r="I1352" s="878"/>
      <c r="J1352" s="878"/>
      <c r="K1352" s="990"/>
      <c r="L1352" s="990"/>
      <c r="M1352" s="990"/>
      <c r="N1352" s="990"/>
      <c r="O1352" s="878"/>
      <c r="P1352" s="878"/>
      <c r="Q1352" s="878"/>
      <c r="R1352" s="878"/>
      <c r="S1352" s="878"/>
      <c r="T1352" s="878"/>
      <c r="U1352" s="878"/>
      <c r="V1352" s="878"/>
      <c r="W1352" s="878"/>
      <c r="X1352" s="1015"/>
      <c r="Y1352" s="878"/>
      <c r="Z1352" s="975"/>
    </row>
    <row r="1353" spans="1:26">
      <c r="A1353" s="878"/>
      <c r="B1353" s="878"/>
      <c r="C1353" s="878"/>
      <c r="F1353" s="878"/>
      <c r="H1353" s="878"/>
      <c r="I1353" s="878"/>
      <c r="J1353" s="878"/>
      <c r="K1353" s="990"/>
      <c r="L1353" s="990"/>
      <c r="M1353" s="990"/>
      <c r="N1353" s="990"/>
      <c r="O1353" s="878"/>
      <c r="P1353" s="878"/>
      <c r="Q1353" s="878"/>
      <c r="R1353" s="878"/>
      <c r="S1353" s="878"/>
      <c r="T1353" s="878"/>
      <c r="U1353" s="878"/>
      <c r="V1353" s="878"/>
      <c r="W1353" s="878"/>
      <c r="X1353" s="1015"/>
      <c r="Y1353" s="878"/>
      <c r="Z1353" s="975"/>
    </row>
    <row r="1354" spans="1:26">
      <c r="A1354" s="878"/>
      <c r="B1354" s="878"/>
      <c r="C1354" s="878"/>
      <c r="F1354" s="878"/>
      <c r="H1354" s="878"/>
      <c r="I1354" s="878"/>
      <c r="J1354" s="878"/>
      <c r="K1354" s="990"/>
      <c r="L1354" s="990"/>
      <c r="M1354" s="990"/>
      <c r="N1354" s="990"/>
      <c r="O1354" s="878"/>
      <c r="P1354" s="878"/>
      <c r="Q1354" s="878"/>
      <c r="R1354" s="878"/>
      <c r="S1354" s="878"/>
      <c r="T1354" s="878"/>
      <c r="U1354" s="878"/>
      <c r="V1354" s="878"/>
      <c r="W1354" s="878"/>
      <c r="X1354" s="1015"/>
      <c r="Y1354" s="878"/>
      <c r="Z1354" s="975"/>
    </row>
    <row r="1355" spans="1:26">
      <c r="A1355" s="878"/>
      <c r="B1355" s="878"/>
      <c r="C1355" s="878"/>
      <c r="F1355" s="878"/>
      <c r="H1355" s="878"/>
      <c r="I1355" s="878"/>
      <c r="J1355" s="878"/>
      <c r="K1355" s="990"/>
      <c r="L1355" s="990"/>
      <c r="M1355" s="990"/>
      <c r="N1355" s="990"/>
      <c r="O1355" s="878"/>
      <c r="P1355" s="878"/>
      <c r="Q1355" s="878"/>
      <c r="R1355" s="878"/>
      <c r="S1355" s="878"/>
      <c r="T1355" s="878"/>
      <c r="U1355" s="878"/>
      <c r="V1355" s="878"/>
      <c r="W1355" s="878"/>
      <c r="X1355" s="1015"/>
      <c r="Y1355" s="878"/>
      <c r="Z1355" s="975"/>
    </row>
    <row r="1356" spans="1:26">
      <c r="A1356" s="878"/>
      <c r="B1356" s="878"/>
      <c r="C1356" s="878"/>
      <c r="F1356" s="878"/>
      <c r="H1356" s="878"/>
      <c r="I1356" s="878"/>
      <c r="J1356" s="878"/>
      <c r="K1356" s="990"/>
      <c r="L1356" s="990"/>
      <c r="M1356" s="990"/>
      <c r="N1356" s="990"/>
      <c r="O1356" s="878"/>
      <c r="P1356" s="878"/>
      <c r="Q1356" s="878"/>
      <c r="R1356" s="878"/>
      <c r="S1356" s="878"/>
      <c r="T1356" s="878"/>
      <c r="U1356" s="878"/>
      <c r="V1356" s="878"/>
      <c r="W1356" s="878"/>
      <c r="X1356" s="1015"/>
      <c r="Y1356" s="878"/>
      <c r="Z1356" s="975"/>
    </row>
    <row r="1357" spans="1:26">
      <c r="A1357" s="878"/>
      <c r="B1357" s="878"/>
      <c r="C1357" s="878"/>
      <c r="F1357" s="878"/>
      <c r="H1357" s="878"/>
      <c r="I1357" s="878"/>
      <c r="J1357" s="878"/>
      <c r="K1357" s="990"/>
      <c r="L1357" s="990"/>
      <c r="M1357" s="990"/>
      <c r="N1357" s="990"/>
      <c r="O1357" s="878"/>
      <c r="P1357" s="878"/>
      <c r="Q1357" s="878"/>
      <c r="R1357" s="878"/>
      <c r="S1357" s="878"/>
      <c r="T1357" s="878"/>
      <c r="U1357" s="878"/>
      <c r="V1357" s="878"/>
      <c r="W1357" s="878"/>
      <c r="X1357" s="1015"/>
      <c r="Y1357" s="878"/>
      <c r="Z1357" s="975"/>
    </row>
    <row r="1358" spans="1:26">
      <c r="A1358" s="878"/>
      <c r="B1358" s="878"/>
      <c r="C1358" s="878"/>
      <c r="F1358" s="878"/>
      <c r="H1358" s="878"/>
      <c r="I1358" s="878"/>
      <c r="J1358" s="878"/>
      <c r="K1358" s="990"/>
      <c r="L1358" s="990"/>
      <c r="M1358" s="990"/>
      <c r="N1358" s="990"/>
      <c r="O1358" s="878"/>
      <c r="P1358" s="878"/>
      <c r="Q1358" s="878"/>
      <c r="R1358" s="878"/>
      <c r="S1358" s="878"/>
      <c r="T1358" s="878"/>
      <c r="U1358" s="878"/>
      <c r="V1358" s="878"/>
      <c r="W1358" s="878"/>
      <c r="X1358" s="1015"/>
      <c r="Y1358" s="878"/>
      <c r="Z1358" s="975"/>
    </row>
    <row r="1359" spans="1:26">
      <c r="A1359" s="878"/>
      <c r="B1359" s="878"/>
      <c r="C1359" s="878"/>
      <c r="F1359" s="878"/>
      <c r="H1359" s="878"/>
      <c r="I1359" s="878"/>
      <c r="J1359" s="878"/>
      <c r="K1359" s="990"/>
      <c r="L1359" s="990"/>
      <c r="M1359" s="990"/>
      <c r="N1359" s="990"/>
      <c r="O1359" s="878"/>
      <c r="P1359" s="878"/>
      <c r="Q1359" s="878"/>
      <c r="R1359" s="878"/>
      <c r="S1359" s="878"/>
      <c r="T1359" s="878"/>
      <c r="U1359" s="878"/>
      <c r="V1359" s="878"/>
      <c r="W1359" s="878"/>
      <c r="X1359" s="1015"/>
      <c r="Y1359" s="878"/>
      <c r="Z1359" s="975"/>
    </row>
    <row r="1360" spans="1:26">
      <c r="A1360" s="878"/>
      <c r="B1360" s="878"/>
      <c r="C1360" s="878"/>
      <c r="F1360" s="878"/>
      <c r="H1360" s="878"/>
      <c r="I1360" s="878"/>
      <c r="J1360" s="878"/>
      <c r="K1360" s="990"/>
      <c r="L1360" s="990"/>
      <c r="M1360" s="990"/>
      <c r="N1360" s="990"/>
      <c r="O1360" s="878"/>
      <c r="P1360" s="878"/>
      <c r="Q1360" s="878"/>
      <c r="R1360" s="878"/>
      <c r="S1360" s="878"/>
      <c r="T1360" s="878"/>
      <c r="U1360" s="878"/>
      <c r="V1360" s="878"/>
      <c r="W1360" s="878"/>
      <c r="X1360" s="1015"/>
      <c r="Y1360" s="878"/>
      <c r="Z1360" s="975"/>
    </row>
    <row r="1361" spans="1:26">
      <c r="A1361" s="878"/>
      <c r="B1361" s="878"/>
      <c r="C1361" s="878"/>
      <c r="F1361" s="878"/>
      <c r="H1361" s="878"/>
      <c r="I1361" s="878"/>
      <c r="J1361" s="878"/>
      <c r="K1361" s="990"/>
      <c r="L1361" s="990"/>
      <c r="M1361" s="990"/>
      <c r="N1361" s="990"/>
      <c r="O1361" s="878"/>
      <c r="P1361" s="878"/>
      <c r="Q1361" s="878"/>
      <c r="R1361" s="878"/>
      <c r="S1361" s="878"/>
      <c r="T1361" s="878"/>
      <c r="U1361" s="878"/>
      <c r="V1361" s="878"/>
      <c r="W1361" s="878"/>
      <c r="X1361" s="1015"/>
      <c r="Y1361" s="878"/>
      <c r="Z1361" s="975"/>
    </row>
    <row r="1362" spans="1:26">
      <c r="A1362" s="878"/>
      <c r="B1362" s="878"/>
      <c r="C1362" s="878"/>
      <c r="F1362" s="878"/>
      <c r="H1362" s="878"/>
      <c r="I1362" s="878"/>
      <c r="J1362" s="878"/>
      <c r="K1362" s="990"/>
      <c r="L1362" s="990"/>
      <c r="M1362" s="990"/>
      <c r="N1362" s="990"/>
      <c r="O1362" s="878"/>
      <c r="P1362" s="878"/>
      <c r="Q1362" s="878"/>
      <c r="R1362" s="878"/>
      <c r="S1362" s="878"/>
      <c r="T1362" s="878"/>
      <c r="U1362" s="878"/>
      <c r="V1362" s="878"/>
      <c r="W1362" s="878"/>
      <c r="X1362" s="1015"/>
      <c r="Y1362" s="878"/>
      <c r="Z1362" s="975"/>
    </row>
    <row r="1363" spans="1:26">
      <c r="A1363" s="878"/>
      <c r="B1363" s="878"/>
      <c r="C1363" s="878"/>
      <c r="F1363" s="878"/>
      <c r="H1363" s="878"/>
      <c r="I1363" s="878"/>
      <c r="J1363" s="878"/>
      <c r="K1363" s="990"/>
      <c r="L1363" s="990"/>
      <c r="M1363" s="990"/>
      <c r="N1363" s="990"/>
      <c r="O1363" s="878"/>
      <c r="P1363" s="878"/>
      <c r="Q1363" s="878"/>
      <c r="R1363" s="878"/>
      <c r="S1363" s="878"/>
      <c r="T1363" s="878"/>
      <c r="U1363" s="878"/>
      <c r="V1363" s="878"/>
      <c r="W1363" s="878"/>
      <c r="X1363" s="1015"/>
      <c r="Y1363" s="878"/>
      <c r="Z1363" s="975"/>
    </row>
    <row r="1364" spans="1:26">
      <c r="A1364" s="878"/>
      <c r="B1364" s="878"/>
      <c r="C1364" s="878"/>
      <c r="F1364" s="878"/>
      <c r="H1364" s="878"/>
      <c r="I1364" s="878"/>
      <c r="J1364" s="878"/>
      <c r="K1364" s="990"/>
      <c r="L1364" s="990"/>
      <c r="M1364" s="990"/>
      <c r="N1364" s="990"/>
      <c r="O1364" s="878"/>
      <c r="P1364" s="878"/>
      <c r="Q1364" s="878"/>
      <c r="R1364" s="878"/>
      <c r="S1364" s="878"/>
      <c r="T1364" s="878"/>
      <c r="U1364" s="878"/>
      <c r="V1364" s="878"/>
      <c r="W1364" s="878"/>
      <c r="X1364" s="1015"/>
      <c r="Y1364" s="878"/>
      <c r="Z1364" s="975"/>
    </row>
    <row r="1365" spans="1:26">
      <c r="A1365" s="878"/>
      <c r="B1365" s="878"/>
      <c r="C1365" s="878"/>
      <c r="F1365" s="878"/>
      <c r="H1365" s="878"/>
      <c r="I1365" s="878"/>
      <c r="J1365" s="878"/>
      <c r="K1365" s="990"/>
      <c r="L1365" s="990"/>
      <c r="M1365" s="990"/>
      <c r="N1365" s="990"/>
      <c r="O1365" s="878"/>
      <c r="P1365" s="878"/>
      <c r="Q1365" s="878"/>
      <c r="R1365" s="878"/>
      <c r="S1365" s="878"/>
      <c r="T1365" s="878"/>
      <c r="U1365" s="878"/>
      <c r="V1365" s="878"/>
      <c r="W1365" s="878"/>
      <c r="X1365" s="1015"/>
      <c r="Y1365" s="878"/>
      <c r="Z1365" s="975"/>
    </row>
    <row r="1366" spans="1:26">
      <c r="A1366" s="878"/>
      <c r="B1366" s="878"/>
      <c r="C1366" s="878"/>
      <c r="F1366" s="878"/>
      <c r="H1366" s="878"/>
      <c r="I1366" s="878"/>
      <c r="J1366" s="878"/>
      <c r="K1366" s="990"/>
      <c r="L1366" s="990"/>
      <c r="M1366" s="990"/>
      <c r="N1366" s="990"/>
      <c r="O1366" s="878"/>
      <c r="P1366" s="878"/>
      <c r="Q1366" s="878"/>
      <c r="R1366" s="878"/>
      <c r="S1366" s="878"/>
      <c r="T1366" s="878"/>
      <c r="U1366" s="878"/>
      <c r="V1366" s="878"/>
      <c r="W1366" s="878"/>
      <c r="X1366" s="1015"/>
      <c r="Y1366" s="878"/>
      <c r="Z1366" s="975"/>
    </row>
    <row r="1367" spans="1:26">
      <c r="A1367" s="878"/>
      <c r="B1367" s="878"/>
      <c r="C1367" s="878"/>
      <c r="F1367" s="878"/>
      <c r="H1367" s="878"/>
      <c r="I1367" s="878"/>
      <c r="J1367" s="878"/>
      <c r="K1367" s="990"/>
      <c r="L1367" s="990"/>
      <c r="M1367" s="990"/>
      <c r="N1367" s="990"/>
      <c r="O1367" s="878"/>
      <c r="P1367" s="878"/>
      <c r="Q1367" s="878"/>
      <c r="R1367" s="878"/>
      <c r="S1367" s="878"/>
      <c r="T1367" s="878"/>
      <c r="U1367" s="878"/>
      <c r="V1367" s="878"/>
      <c r="W1367" s="878"/>
      <c r="X1367" s="1015"/>
      <c r="Y1367" s="878"/>
      <c r="Z1367" s="975"/>
    </row>
    <row r="1368" spans="1:26">
      <c r="A1368" s="878"/>
      <c r="B1368" s="878"/>
      <c r="C1368" s="878"/>
      <c r="F1368" s="878"/>
      <c r="H1368" s="878"/>
      <c r="I1368" s="878"/>
      <c r="J1368" s="878"/>
      <c r="K1368" s="990"/>
      <c r="L1368" s="990"/>
      <c r="M1368" s="990"/>
      <c r="N1368" s="990"/>
      <c r="O1368" s="878"/>
      <c r="P1368" s="878"/>
      <c r="Q1368" s="878"/>
      <c r="R1368" s="878"/>
      <c r="S1368" s="878"/>
      <c r="T1368" s="878"/>
      <c r="U1368" s="878"/>
      <c r="V1368" s="878"/>
      <c r="W1368" s="878"/>
      <c r="X1368" s="1015"/>
      <c r="Y1368" s="878"/>
      <c r="Z1368" s="975"/>
    </row>
    <row r="1369" spans="1:26">
      <c r="A1369" s="878"/>
      <c r="B1369" s="878"/>
      <c r="C1369" s="878"/>
      <c r="F1369" s="878"/>
      <c r="H1369" s="878"/>
      <c r="I1369" s="878"/>
      <c r="J1369" s="878"/>
      <c r="K1369" s="990"/>
      <c r="L1369" s="990"/>
      <c r="M1369" s="990"/>
      <c r="N1369" s="990"/>
      <c r="O1369" s="878"/>
      <c r="P1369" s="878"/>
      <c r="Q1369" s="878"/>
      <c r="R1369" s="878"/>
      <c r="S1369" s="878"/>
      <c r="T1369" s="878"/>
      <c r="U1369" s="878"/>
      <c r="V1369" s="878"/>
      <c r="W1369" s="878"/>
      <c r="X1369" s="1015"/>
      <c r="Y1369" s="878"/>
      <c r="Z1369" s="975"/>
    </row>
    <row r="1370" spans="1:26">
      <c r="A1370" s="878"/>
      <c r="B1370" s="878"/>
      <c r="C1370" s="878"/>
      <c r="F1370" s="878"/>
      <c r="H1370" s="878"/>
      <c r="I1370" s="878"/>
      <c r="J1370" s="878"/>
      <c r="K1370" s="990"/>
      <c r="L1370" s="990"/>
      <c r="M1370" s="990"/>
      <c r="N1370" s="990"/>
      <c r="O1370" s="878"/>
      <c r="P1370" s="878"/>
      <c r="Q1370" s="878"/>
      <c r="R1370" s="878"/>
      <c r="S1370" s="878"/>
      <c r="T1370" s="878"/>
      <c r="U1370" s="878"/>
      <c r="V1370" s="878"/>
      <c r="W1370" s="878"/>
      <c r="X1370" s="1015"/>
      <c r="Y1370" s="878"/>
      <c r="Z1370" s="975"/>
    </row>
    <row r="1371" spans="1:26">
      <c r="A1371" s="878"/>
      <c r="B1371" s="878"/>
      <c r="C1371" s="878"/>
      <c r="F1371" s="878"/>
      <c r="H1371" s="878"/>
      <c r="I1371" s="878"/>
      <c r="J1371" s="878"/>
      <c r="K1371" s="990"/>
      <c r="L1371" s="990"/>
      <c r="M1371" s="990"/>
      <c r="N1371" s="990"/>
      <c r="O1371" s="878"/>
      <c r="P1371" s="878"/>
      <c r="Q1371" s="878"/>
      <c r="R1371" s="878"/>
      <c r="S1371" s="878"/>
      <c r="T1371" s="878"/>
      <c r="U1371" s="878"/>
      <c r="V1371" s="878"/>
      <c r="W1371" s="878"/>
      <c r="X1371" s="1015"/>
      <c r="Y1371" s="878"/>
      <c r="Z1371" s="975"/>
    </row>
    <row r="1372" spans="1:26">
      <c r="A1372" s="878"/>
      <c r="B1372" s="878"/>
      <c r="C1372" s="878"/>
      <c r="F1372" s="878"/>
      <c r="H1372" s="878"/>
      <c r="I1372" s="878"/>
      <c r="J1372" s="878"/>
      <c r="K1372" s="990"/>
      <c r="L1372" s="990"/>
      <c r="M1372" s="990"/>
      <c r="N1372" s="990"/>
      <c r="O1372" s="878"/>
      <c r="P1372" s="878"/>
      <c r="Q1372" s="878"/>
      <c r="R1372" s="878"/>
      <c r="S1372" s="878"/>
      <c r="T1372" s="878"/>
      <c r="U1372" s="878"/>
      <c r="V1372" s="878"/>
      <c r="W1372" s="878"/>
      <c r="X1372" s="1015"/>
      <c r="Y1372" s="878"/>
      <c r="Z1372" s="975"/>
    </row>
    <row r="1373" spans="1:26">
      <c r="A1373" s="878"/>
      <c r="B1373" s="878"/>
      <c r="C1373" s="878"/>
      <c r="F1373" s="878"/>
      <c r="H1373" s="878"/>
      <c r="I1373" s="878"/>
      <c r="J1373" s="878"/>
      <c r="K1373" s="990"/>
      <c r="L1373" s="990"/>
      <c r="M1373" s="990"/>
      <c r="N1373" s="990"/>
      <c r="O1373" s="878"/>
      <c r="P1373" s="878"/>
      <c r="Q1373" s="878"/>
      <c r="R1373" s="878"/>
      <c r="S1373" s="878"/>
      <c r="T1373" s="878"/>
      <c r="U1373" s="878"/>
      <c r="V1373" s="878"/>
      <c r="W1373" s="878"/>
      <c r="X1373" s="1015"/>
      <c r="Y1373" s="878"/>
      <c r="Z1373" s="975"/>
    </row>
    <row r="1374" spans="1:26">
      <c r="A1374" s="878"/>
      <c r="B1374" s="878"/>
      <c r="C1374" s="878"/>
      <c r="F1374" s="878"/>
      <c r="H1374" s="878"/>
      <c r="I1374" s="878"/>
      <c r="J1374" s="878"/>
      <c r="K1374" s="990"/>
      <c r="L1374" s="990"/>
      <c r="M1374" s="990"/>
      <c r="N1374" s="990"/>
      <c r="O1374" s="878"/>
      <c r="P1374" s="878"/>
      <c r="Q1374" s="878"/>
      <c r="R1374" s="878"/>
      <c r="S1374" s="878"/>
      <c r="T1374" s="878"/>
      <c r="U1374" s="878"/>
      <c r="V1374" s="878"/>
      <c r="W1374" s="878"/>
      <c r="X1374" s="1015"/>
      <c r="Y1374" s="878"/>
      <c r="Z1374" s="975"/>
    </row>
    <row r="1375" spans="1:26">
      <c r="A1375" s="878"/>
      <c r="B1375" s="878"/>
      <c r="C1375" s="878"/>
      <c r="F1375" s="878"/>
      <c r="H1375" s="878"/>
      <c r="I1375" s="878"/>
      <c r="J1375" s="878"/>
      <c r="K1375" s="990"/>
      <c r="L1375" s="990"/>
      <c r="M1375" s="990"/>
      <c r="N1375" s="990"/>
      <c r="O1375" s="878"/>
      <c r="P1375" s="878"/>
      <c r="Q1375" s="878"/>
      <c r="R1375" s="878"/>
      <c r="S1375" s="878"/>
      <c r="T1375" s="878"/>
      <c r="U1375" s="878"/>
      <c r="V1375" s="878"/>
      <c r="W1375" s="878"/>
      <c r="X1375" s="1015"/>
      <c r="Y1375" s="878"/>
      <c r="Z1375" s="975"/>
    </row>
    <row r="1376" spans="1:26">
      <c r="A1376" s="878"/>
      <c r="B1376" s="878"/>
      <c r="C1376" s="878"/>
      <c r="F1376" s="878"/>
      <c r="H1376" s="878"/>
      <c r="I1376" s="878"/>
      <c r="J1376" s="878"/>
      <c r="K1376" s="990"/>
      <c r="L1376" s="990"/>
      <c r="M1376" s="990"/>
      <c r="N1376" s="990"/>
      <c r="O1376" s="878"/>
      <c r="P1376" s="878"/>
      <c r="Q1376" s="878"/>
      <c r="R1376" s="878"/>
      <c r="S1376" s="878"/>
      <c r="T1376" s="878"/>
      <c r="U1376" s="878"/>
      <c r="V1376" s="878"/>
      <c r="W1376" s="878"/>
      <c r="X1376" s="1015"/>
      <c r="Y1376" s="878"/>
      <c r="Z1376" s="975"/>
    </row>
    <row r="1377" spans="1:26">
      <c r="A1377" s="878"/>
      <c r="B1377" s="878"/>
      <c r="C1377" s="878"/>
      <c r="F1377" s="878"/>
      <c r="H1377" s="878"/>
      <c r="I1377" s="878"/>
      <c r="J1377" s="878"/>
      <c r="K1377" s="990"/>
      <c r="L1377" s="990"/>
      <c r="M1377" s="990"/>
      <c r="N1377" s="990"/>
      <c r="O1377" s="878"/>
      <c r="P1377" s="878"/>
      <c r="Q1377" s="878"/>
      <c r="R1377" s="878"/>
      <c r="S1377" s="878"/>
      <c r="T1377" s="878"/>
      <c r="U1377" s="878"/>
      <c r="V1377" s="878"/>
      <c r="W1377" s="878"/>
      <c r="X1377" s="1015"/>
      <c r="Y1377" s="878"/>
      <c r="Z1377" s="975"/>
    </row>
    <row r="1378" spans="1:26">
      <c r="A1378" s="878"/>
      <c r="B1378" s="878"/>
      <c r="C1378" s="878"/>
      <c r="F1378" s="878"/>
      <c r="H1378" s="878"/>
      <c r="I1378" s="878"/>
      <c r="J1378" s="878"/>
      <c r="K1378" s="990"/>
      <c r="L1378" s="990"/>
      <c r="M1378" s="990"/>
      <c r="N1378" s="990"/>
      <c r="O1378" s="878"/>
      <c r="P1378" s="878"/>
      <c r="Q1378" s="878"/>
      <c r="R1378" s="878"/>
      <c r="S1378" s="878"/>
      <c r="T1378" s="878"/>
      <c r="U1378" s="878"/>
      <c r="V1378" s="878"/>
      <c r="W1378" s="878"/>
      <c r="X1378" s="1015"/>
      <c r="Y1378" s="878"/>
      <c r="Z1378" s="975"/>
    </row>
    <row r="1379" spans="1:26">
      <c r="A1379" s="878"/>
      <c r="B1379" s="878"/>
      <c r="C1379" s="878"/>
      <c r="F1379" s="878"/>
      <c r="H1379" s="878"/>
      <c r="I1379" s="878"/>
      <c r="J1379" s="878"/>
      <c r="K1379" s="990"/>
      <c r="L1379" s="990"/>
      <c r="M1379" s="990"/>
      <c r="N1379" s="990"/>
      <c r="O1379" s="878"/>
      <c r="P1379" s="878"/>
      <c r="Q1379" s="878"/>
      <c r="R1379" s="878"/>
      <c r="S1379" s="878"/>
      <c r="T1379" s="878"/>
      <c r="U1379" s="878"/>
      <c r="V1379" s="878"/>
      <c r="W1379" s="878"/>
      <c r="X1379" s="1015"/>
      <c r="Y1379" s="878"/>
      <c r="Z1379" s="975"/>
    </row>
    <row r="1380" spans="1:26">
      <c r="A1380" s="878"/>
      <c r="B1380" s="878"/>
      <c r="C1380" s="878"/>
      <c r="F1380" s="878"/>
      <c r="H1380" s="878"/>
      <c r="I1380" s="878"/>
      <c r="J1380" s="878"/>
      <c r="K1380" s="990"/>
      <c r="L1380" s="990"/>
      <c r="M1380" s="990"/>
      <c r="N1380" s="990"/>
      <c r="O1380" s="878"/>
      <c r="P1380" s="878"/>
      <c r="Q1380" s="878"/>
      <c r="R1380" s="878"/>
      <c r="S1380" s="878"/>
      <c r="T1380" s="878"/>
      <c r="U1380" s="878"/>
      <c r="V1380" s="878"/>
      <c r="W1380" s="878"/>
      <c r="X1380" s="1015"/>
      <c r="Y1380" s="878"/>
      <c r="Z1380" s="975"/>
    </row>
    <row r="1381" spans="1:26">
      <c r="A1381" s="878"/>
      <c r="B1381" s="878"/>
      <c r="C1381" s="878"/>
      <c r="F1381" s="878"/>
      <c r="H1381" s="878"/>
      <c r="I1381" s="878"/>
      <c r="J1381" s="878"/>
      <c r="K1381" s="990"/>
      <c r="L1381" s="990"/>
      <c r="M1381" s="990"/>
      <c r="N1381" s="990"/>
      <c r="O1381" s="878"/>
      <c r="P1381" s="878"/>
      <c r="Q1381" s="878"/>
      <c r="R1381" s="878"/>
      <c r="S1381" s="878"/>
      <c r="T1381" s="878"/>
      <c r="U1381" s="878"/>
      <c r="V1381" s="878"/>
      <c r="W1381" s="878"/>
      <c r="X1381" s="1015"/>
      <c r="Y1381" s="878"/>
      <c r="Z1381" s="975"/>
    </row>
    <row r="1382" spans="1:26">
      <c r="A1382" s="878"/>
      <c r="B1382" s="878"/>
      <c r="C1382" s="878"/>
      <c r="F1382" s="878"/>
      <c r="H1382" s="878"/>
      <c r="I1382" s="878"/>
      <c r="J1382" s="878"/>
      <c r="K1382" s="990"/>
      <c r="L1382" s="990"/>
      <c r="M1382" s="990"/>
      <c r="N1382" s="990"/>
      <c r="O1382" s="878"/>
      <c r="P1382" s="878"/>
      <c r="Q1382" s="878"/>
      <c r="R1382" s="878"/>
      <c r="S1382" s="878"/>
      <c r="T1382" s="878"/>
      <c r="U1382" s="878"/>
      <c r="V1382" s="878"/>
      <c r="W1382" s="878"/>
      <c r="X1382" s="1015"/>
      <c r="Y1382" s="878"/>
      <c r="Z1382" s="975"/>
    </row>
    <row r="1383" spans="1:26">
      <c r="A1383" s="878"/>
      <c r="B1383" s="878"/>
      <c r="C1383" s="878"/>
      <c r="F1383" s="878"/>
      <c r="H1383" s="878"/>
      <c r="I1383" s="878"/>
      <c r="J1383" s="878"/>
      <c r="K1383" s="990"/>
      <c r="L1383" s="990"/>
      <c r="M1383" s="990"/>
      <c r="N1383" s="990"/>
      <c r="O1383" s="878"/>
      <c r="P1383" s="878"/>
      <c r="Q1383" s="878"/>
      <c r="R1383" s="878"/>
      <c r="S1383" s="878"/>
      <c r="T1383" s="878"/>
      <c r="U1383" s="878"/>
      <c r="V1383" s="878"/>
      <c r="W1383" s="878"/>
      <c r="X1383" s="1015"/>
      <c r="Y1383" s="878"/>
      <c r="Z1383" s="975"/>
    </row>
    <row r="1384" spans="1:26">
      <c r="A1384" s="878"/>
      <c r="B1384" s="878"/>
      <c r="C1384" s="878"/>
      <c r="F1384" s="878"/>
      <c r="H1384" s="878"/>
      <c r="I1384" s="878"/>
      <c r="J1384" s="878"/>
      <c r="K1384" s="990"/>
      <c r="L1384" s="990"/>
      <c r="M1384" s="990"/>
      <c r="N1384" s="990"/>
      <c r="O1384" s="878"/>
      <c r="P1384" s="878"/>
      <c r="Q1384" s="878"/>
      <c r="R1384" s="878"/>
      <c r="S1384" s="878"/>
      <c r="T1384" s="878"/>
      <c r="U1384" s="878"/>
      <c r="V1384" s="878"/>
      <c r="W1384" s="878"/>
      <c r="X1384" s="1015"/>
      <c r="Y1384" s="878"/>
      <c r="Z1384" s="975"/>
    </row>
    <row r="1385" spans="1:26">
      <c r="A1385" s="878"/>
      <c r="B1385" s="878"/>
      <c r="C1385" s="878"/>
      <c r="F1385" s="878"/>
      <c r="H1385" s="878"/>
      <c r="I1385" s="878"/>
      <c r="J1385" s="878"/>
      <c r="K1385" s="990"/>
      <c r="L1385" s="990"/>
      <c r="M1385" s="990"/>
      <c r="N1385" s="990"/>
      <c r="O1385" s="878"/>
      <c r="P1385" s="878"/>
      <c r="Q1385" s="878"/>
      <c r="R1385" s="878"/>
      <c r="S1385" s="878"/>
      <c r="T1385" s="878"/>
      <c r="U1385" s="878"/>
      <c r="V1385" s="878"/>
      <c r="W1385" s="878"/>
      <c r="X1385" s="1015"/>
      <c r="Y1385" s="878"/>
      <c r="Z1385" s="975"/>
    </row>
    <row r="1386" spans="1:26">
      <c r="A1386" s="878"/>
      <c r="B1386" s="878"/>
      <c r="C1386" s="878"/>
      <c r="F1386" s="878"/>
      <c r="H1386" s="878"/>
      <c r="I1386" s="878"/>
      <c r="J1386" s="878"/>
      <c r="K1386" s="990"/>
      <c r="L1386" s="990"/>
      <c r="M1386" s="990"/>
      <c r="N1386" s="990"/>
      <c r="O1386" s="878"/>
      <c r="P1386" s="878"/>
      <c r="Q1386" s="878"/>
      <c r="R1386" s="878"/>
      <c r="S1386" s="878"/>
      <c r="T1386" s="878"/>
      <c r="U1386" s="878"/>
      <c r="V1386" s="878"/>
      <c r="W1386" s="878"/>
      <c r="X1386" s="1015"/>
      <c r="Y1386" s="878"/>
      <c r="Z1386" s="975"/>
    </row>
    <row r="1387" spans="1:26">
      <c r="A1387" s="878"/>
      <c r="B1387" s="878"/>
      <c r="C1387" s="878"/>
      <c r="F1387" s="878"/>
      <c r="H1387" s="878"/>
      <c r="I1387" s="878"/>
      <c r="J1387" s="878"/>
      <c r="K1387" s="990"/>
      <c r="L1387" s="990"/>
      <c r="M1387" s="990"/>
      <c r="N1387" s="990"/>
      <c r="O1387" s="878"/>
      <c r="P1387" s="878"/>
      <c r="Q1387" s="878"/>
      <c r="R1387" s="878"/>
      <c r="S1387" s="878"/>
      <c r="T1387" s="878"/>
      <c r="U1387" s="878"/>
      <c r="V1387" s="878"/>
      <c r="W1387" s="878"/>
      <c r="X1387" s="1015"/>
      <c r="Y1387" s="878"/>
      <c r="Z1387" s="975"/>
    </row>
    <row r="1388" spans="1:26">
      <c r="A1388" s="878"/>
      <c r="B1388" s="878"/>
      <c r="C1388" s="878"/>
      <c r="F1388" s="878"/>
      <c r="H1388" s="878"/>
      <c r="I1388" s="878"/>
      <c r="J1388" s="878"/>
      <c r="K1388" s="990"/>
      <c r="L1388" s="990"/>
      <c r="M1388" s="990"/>
      <c r="N1388" s="990"/>
      <c r="O1388" s="878"/>
      <c r="P1388" s="878"/>
      <c r="Q1388" s="878"/>
      <c r="R1388" s="878"/>
      <c r="S1388" s="878"/>
      <c r="T1388" s="878"/>
      <c r="U1388" s="878"/>
      <c r="V1388" s="878"/>
      <c r="W1388" s="878"/>
      <c r="X1388" s="1015"/>
      <c r="Y1388" s="878"/>
      <c r="Z1388" s="975"/>
    </row>
    <row r="1389" spans="1:26">
      <c r="A1389" s="878"/>
      <c r="B1389" s="878"/>
      <c r="C1389" s="878"/>
      <c r="F1389" s="878"/>
      <c r="H1389" s="878"/>
      <c r="I1389" s="878"/>
      <c r="J1389" s="878"/>
      <c r="K1389" s="990"/>
      <c r="L1389" s="990"/>
      <c r="M1389" s="990"/>
      <c r="N1389" s="990"/>
      <c r="O1389" s="878"/>
      <c r="P1389" s="878"/>
      <c r="Q1389" s="878"/>
      <c r="R1389" s="878"/>
      <c r="S1389" s="878"/>
      <c r="T1389" s="878"/>
      <c r="U1389" s="878"/>
      <c r="V1389" s="878"/>
      <c r="W1389" s="878"/>
      <c r="X1389" s="1015"/>
      <c r="Y1389" s="878"/>
      <c r="Z1389" s="975"/>
    </row>
    <row r="1390" spans="1:26">
      <c r="A1390" s="878"/>
      <c r="B1390" s="878"/>
      <c r="C1390" s="878"/>
      <c r="F1390" s="878"/>
      <c r="H1390" s="878"/>
      <c r="I1390" s="878"/>
      <c r="J1390" s="878"/>
      <c r="K1390" s="990"/>
      <c r="L1390" s="990"/>
      <c r="M1390" s="990"/>
      <c r="N1390" s="990"/>
      <c r="O1390" s="878"/>
      <c r="P1390" s="878"/>
      <c r="Q1390" s="878"/>
      <c r="R1390" s="878"/>
      <c r="S1390" s="878"/>
      <c r="T1390" s="878"/>
      <c r="U1390" s="878"/>
      <c r="V1390" s="878"/>
      <c r="W1390" s="878"/>
      <c r="X1390" s="1015"/>
      <c r="Y1390" s="878"/>
      <c r="Z1390" s="975"/>
    </row>
    <row r="1391" spans="1:26">
      <c r="A1391" s="878"/>
      <c r="B1391" s="878"/>
      <c r="C1391" s="878"/>
      <c r="F1391" s="878"/>
      <c r="H1391" s="878"/>
      <c r="I1391" s="878"/>
      <c r="J1391" s="878"/>
      <c r="K1391" s="990"/>
      <c r="L1391" s="990"/>
      <c r="M1391" s="990"/>
      <c r="N1391" s="990"/>
      <c r="O1391" s="878"/>
      <c r="P1391" s="878"/>
      <c r="Q1391" s="878"/>
      <c r="R1391" s="878"/>
      <c r="S1391" s="878"/>
      <c r="T1391" s="878"/>
      <c r="U1391" s="878"/>
      <c r="V1391" s="878"/>
      <c r="W1391" s="878"/>
      <c r="X1391" s="1015"/>
      <c r="Y1391" s="878"/>
      <c r="Z1391" s="975"/>
    </row>
    <row r="1392" spans="1:26">
      <c r="A1392" s="878"/>
      <c r="B1392" s="878"/>
      <c r="C1392" s="878"/>
      <c r="F1392" s="878"/>
      <c r="H1392" s="878"/>
      <c r="I1392" s="878"/>
      <c r="J1392" s="878"/>
      <c r="K1392" s="990"/>
      <c r="L1392" s="990"/>
      <c r="M1392" s="990"/>
      <c r="N1392" s="990"/>
      <c r="O1392" s="878"/>
      <c r="P1392" s="878"/>
      <c r="Q1392" s="878"/>
      <c r="R1392" s="878"/>
      <c r="S1392" s="878"/>
      <c r="T1392" s="878"/>
      <c r="U1392" s="878"/>
      <c r="V1392" s="878"/>
      <c r="W1392" s="878"/>
      <c r="X1392" s="1015"/>
      <c r="Y1392" s="878"/>
      <c r="Z1392" s="975"/>
    </row>
    <row r="1393" spans="1:26">
      <c r="A1393" s="878"/>
      <c r="B1393" s="878"/>
      <c r="C1393" s="878"/>
      <c r="F1393" s="878"/>
      <c r="H1393" s="878"/>
      <c r="I1393" s="878"/>
      <c r="J1393" s="878"/>
      <c r="K1393" s="990"/>
      <c r="L1393" s="990"/>
      <c r="M1393" s="990"/>
      <c r="N1393" s="990"/>
      <c r="O1393" s="878"/>
      <c r="P1393" s="878"/>
      <c r="Q1393" s="878"/>
      <c r="R1393" s="878"/>
      <c r="S1393" s="878"/>
      <c r="T1393" s="878"/>
      <c r="U1393" s="878"/>
      <c r="V1393" s="878"/>
      <c r="W1393" s="878"/>
      <c r="X1393" s="1015"/>
      <c r="Y1393" s="878"/>
      <c r="Z1393" s="975"/>
    </row>
    <row r="1394" spans="1:26">
      <c r="A1394" s="878"/>
      <c r="B1394" s="878"/>
      <c r="C1394" s="878"/>
      <c r="F1394" s="878"/>
      <c r="H1394" s="878"/>
      <c r="I1394" s="878"/>
      <c r="J1394" s="878"/>
      <c r="K1394" s="990"/>
      <c r="L1394" s="990"/>
      <c r="M1394" s="990"/>
      <c r="N1394" s="990"/>
      <c r="O1394" s="878"/>
      <c r="P1394" s="878"/>
      <c r="Q1394" s="878"/>
      <c r="R1394" s="878"/>
      <c r="S1394" s="878"/>
      <c r="T1394" s="878"/>
      <c r="U1394" s="878"/>
      <c r="V1394" s="878"/>
      <c r="W1394" s="878"/>
      <c r="X1394" s="1015"/>
      <c r="Y1394" s="878"/>
      <c r="Z1394" s="975"/>
    </row>
    <row r="1395" spans="1:26">
      <c r="A1395" s="878"/>
      <c r="B1395" s="878"/>
      <c r="C1395" s="878"/>
      <c r="F1395" s="878"/>
      <c r="H1395" s="878"/>
      <c r="I1395" s="878"/>
      <c r="J1395" s="878"/>
      <c r="K1395" s="990"/>
      <c r="L1395" s="990"/>
      <c r="M1395" s="990"/>
      <c r="N1395" s="990"/>
      <c r="O1395" s="878"/>
      <c r="P1395" s="878"/>
      <c r="Q1395" s="878"/>
      <c r="R1395" s="878"/>
      <c r="S1395" s="878"/>
      <c r="T1395" s="878"/>
      <c r="U1395" s="878"/>
      <c r="V1395" s="878"/>
      <c r="W1395" s="878"/>
      <c r="X1395" s="1015"/>
      <c r="Y1395" s="878"/>
      <c r="Z1395" s="975"/>
    </row>
    <row r="1396" spans="1:26">
      <c r="A1396" s="878"/>
      <c r="B1396" s="878"/>
      <c r="C1396" s="878"/>
      <c r="F1396" s="878"/>
      <c r="H1396" s="878"/>
      <c r="I1396" s="878"/>
      <c r="J1396" s="878"/>
      <c r="K1396" s="990"/>
      <c r="L1396" s="990"/>
      <c r="M1396" s="990"/>
      <c r="N1396" s="990"/>
      <c r="O1396" s="878"/>
      <c r="P1396" s="878"/>
      <c r="Q1396" s="878"/>
      <c r="R1396" s="878"/>
      <c r="S1396" s="878"/>
      <c r="T1396" s="878"/>
      <c r="U1396" s="878"/>
      <c r="V1396" s="878"/>
      <c r="W1396" s="878"/>
      <c r="X1396" s="1015"/>
      <c r="Y1396" s="878"/>
      <c r="Z1396" s="975"/>
    </row>
    <row r="1397" spans="1:26">
      <c r="A1397" s="878"/>
      <c r="B1397" s="878"/>
      <c r="C1397" s="878"/>
      <c r="F1397" s="878"/>
      <c r="H1397" s="878"/>
      <c r="I1397" s="878"/>
      <c r="J1397" s="878"/>
      <c r="K1397" s="990"/>
      <c r="L1397" s="990"/>
      <c r="M1397" s="990"/>
      <c r="N1397" s="990"/>
      <c r="O1397" s="878"/>
      <c r="P1397" s="878"/>
      <c r="Q1397" s="878"/>
      <c r="R1397" s="878"/>
      <c r="S1397" s="878"/>
      <c r="T1397" s="878"/>
      <c r="U1397" s="878"/>
      <c r="V1397" s="878"/>
      <c r="W1397" s="878"/>
      <c r="X1397" s="1015"/>
      <c r="Y1397" s="878"/>
      <c r="Z1397" s="975"/>
    </row>
    <row r="1398" spans="1:26">
      <c r="A1398" s="878"/>
      <c r="B1398" s="878"/>
      <c r="C1398" s="878"/>
      <c r="F1398" s="878"/>
      <c r="H1398" s="878"/>
      <c r="I1398" s="878"/>
      <c r="J1398" s="878"/>
      <c r="K1398" s="990"/>
      <c r="L1398" s="990"/>
      <c r="M1398" s="990"/>
      <c r="N1398" s="990"/>
      <c r="O1398" s="878"/>
      <c r="P1398" s="878"/>
      <c r="Q1398" s="878"/>
      <c r="R1398" s="878"/>
      <c r="S1398" s="878"/>
      <c r="T1398" s="878"/>
      <c r="U1398" s="878"/>
      <c r="V1398" s="878"/>
      <c r="W1398" s="878"/>
      <c r="X1398" s="1015"/>
      <c r="Y1398" s="878"/>
      <c r="Z1398" s="975"/>
    </row>
    <row r="1399" spans="1:26">
      <c r="A1399" s="878"/>
      <c r="B1399" s="878"/>
      <c r="C1399" s="878"/>
      <c r="F1399" s="878"/>
      <c r="H1399" s="878"/>
      <c r="I1399" s="878"/>
      <c r="J1399" s="878"/>
      <c r="K1399" s="990"/>
      <c r="L1399" s="990"/>
      <c r="M1399" s="990"/>
      <c r="N1399" s="990"/>
      <c r="O1399" s="878"/>
      <c r="P1399" s="878"/>
      <c r="Q1399" s="878"/>
      <c r="R1399" s="878"/>
      <c r="S1399" s="878"/>
      <c r="T1399" s="878"/>
      <c r="U1399" s="878"/>
      <c r="V1399" s="878"/>
      <c r="W1399" s="878"/>
      <c r="X1399" s="1015"/>
      <c r="Y1399" s="878"/>
      <c r="Z1399" s="975"/>
    </row>
    <row r="1400" spans="1:26">
      <c r="A1400" s="878"/>
      <c r="B1400" s="878"/>
      <c r="C1400" s="878"/>
      <c r="F1400" s="878"/>
      <c r="H1400" s="878"/>
      <c r="I1400" s="878"/>
      <c r="J1400" s="878"/>
      <c r="K1400" s="990"/>
      <c r="L1400" s="990"/>
      <c r="M1400" s="990"/>
      <c r="N1400" s="990"/>
      <c r="O1400" s="878"/>
      <c r="P1400" s="878"/>
      <c r="Q1400" s="878"/>
      <c r="R1400" s="878"/>
      <c r="S1400" s="878"/>
      <c r="T1400" s="878"/>
      <c r="U1400" s="878"/>
      <c r="V1400" s="878"/>
      <c r="W1400" s="878"/>
      <c r="X1400" s="1015"/>
      <c r="Y1400" s="878"/>
      <c r="Z1400" s="975"/>
    </row>
    <row r="1401" spans="1:26">
      <c r="A1401" s="878"/>
      <c r="B1401" s="878"/>
      <c r="C1401" s="878"/>
      <c r="F1401" s="878"/>
      <c r="H1401" s="878"/>
      <c r="I1401" s="878"/>
      <c r="J1401" s="878"/>
      <c r="K1401" s="990"/>
      <c r="L1401" s="990"/>
      <c r="M1401" s="990"/>
      <c r="N1401" s="990"/>
      <c r="O1401" s="878"/>
      <c r="P1401" s="878"/>
      <c r="Q1401" s="878"/>
      <c r="R1401" s="878"/>
      <c r="S1401" s="878"/>
      <c r="T1401" s="878"/>
      <c r="U1401" s="878"/>
      <c r="V1401" s="878"/>
      <c r="W1401" s="878"/>
      <c r="X1401" s="1015"/>
      <c r="Y1401" s="878"/>
      <c r="Z1401" s="975"/>
    </row>
    <row r="1402" spans="1:26">
      <c r="A1402" s="878"/>
      <c r="B1402" s="878"/>
      <c r="C1402" s="878"/>
      <c r="F1402" s="878"/>
      <c r="H1402" s="878"/>
      <c r="I1402" s="878"/>
      <c r="J1402" s="878"/>
      <c r="K1402" s="990"/>
      <c r="L1402" s="990"/>
      <c r="M1402" s="990"/>
      <c r="N1402" s="990"/>
      <c r="O1402" s="878"/>
      <c r="P1402" s="878"/>
      <c r="Q1402" s="878"/>
      <c r="R1402" s="878"/>
      <c r="S1402" s="878"/>
      <c r="T1402" s="878"/>
      <c r="U1402" s="878"/>
      <c r="V1402" s="878"/>
      <c r="W1402" s="878"/>
      <c r="X1402" s="1015"/>
      <c r="Y1402" s="878"/>
      <c r="Z1402" s="975"/>
    </row>
    <row r="1403" spans="1:26">
      <c r="A1403" s="878"/>
      <c r="B1403" s="878"/>
      <c r="C1403" s="878"/>
      <c r="F1403" s="878"/>
      <c r="H1403" s="878"/>
      <c r="I1403" s="878"/>
      <c r="J1403" s="878"/>
      <c r="K1403" s="990"/>
      <c r="L1403" s="990"/>
      <c r="M1403" s="990"/>
      <c r="N1403" s="990"/>
      <c r="O1403" s="878"/>
      <c r="P1403" s="878"/>
      <c r="Q1403" s="878"/>
      <c r="R1403" s="878"/>
      <c r="S1403" s="878"/>
      <c r="T1403" s="878"/>
      <c r="U1403" s="878"/>
      <c r="V1403" s="878"/>
      <c r="W1403" s="878"/>
      <c r="X1403" s="1015"/>
      <c r="Y1403" s="878"/>
      <c r="Z1403" s="975"/>
    </row>
    <row r="1404" spans="1:26">
      <c r="A1404" s="878"/>
      <c r="B1404" s="878"/>
      <c r="C1404" s="878"/>
      <c r="F1404" s="878"/>
      <c r="H1404" s="878"/>
      <c r="I1404" s="878"/>
      <c r="J1404" s="878"/>
      <c r="K1404" s="990"/>
      <c r="L1404" s="990"/>
      <c r="M1404" s="990"/>
      <c r="N1404" s="990"/>
      <c r="O1404" s="878"/>
      <c r="P1404" s="878"/>
      <c r="Q1404" s="878"/>
      <c r="R1404" s="878"/>
      <c r="S1404" s="878"/>
      <c r="T1404" s="878"/>
      <c r="U1404" s="878"/>
      <c r="V1404" s="878"/>
      <c r="W1404" s="878"/>
      <c r="X1404" s="1015"/>
      <c r="Y1404" s="878"/>
      <c r="Z1404" s="975"/>
    </row>
    <row r="1405" spans="1:26">
      <c r="A1405" s="878"/>
      <c r="B1405" s="878"/>
      <c r="C1405" s="878"/>
      <c r="F1405" s="878"/>
      <c r="H1405" s="878"/>
      <c r="I1405" s="878"/>
      <c r="J1405" s="878"/>
      <c r="K1405" s="990"/>
      <c r="L1405" s="990"/>
      <c r="M1405" s="990"/>
      <c r="N1405" s="990"/>
      <c r="O1405" s="878"/>
      <c r="P1405" s="878"/>
      <c r="Q1405" s="878"/>
      <c r="R1405" s="878"/>
      <c r="S1405" s="878"/>
      <c r="T1405" s="878"/>
      <c r="U1405" s="878"/>
      <c r="V1405" s="878"/>
      <c r="W1405" s="878"/>
      <c r="X1405" s="1015"/>
      <c r="Y1405" s="878"/>
      <c r="Z1405" s="975"/>
    </row>
    <row r="1406" spans="1:26">
      <c r="A1406" s="878"/>
      <c r="B1406" s="878"/>
      <c r="C1406" s="878"/>
      <c r="F1406" s="878"/>
      <c r="H1406" s="878"/>
      <c r="I1406" s="878"/>
      <c r="J1406" s="878"/>
      <c r="K1406" s="990"/>
      <c r="L1406" s="990"/>
      <c r="M1406" s="990"/>
      <c r="N1406" s="990"/>
      <c r="O1406" s="878"/>
      <c r="P1406" s="878"/>
      <c r="Q1406" s="878"/>
      <c r="R1406" s="878"/>
      <c r="S1406" s="878"/>
      <c r="T1406" s="878"/>
      <c r="U1406" s="878"/>
      <c r="V1406" s="878"/>
      <c r="W1406" s="878"/>
      <c r="X1406" s="1015"/>
      <c r="Y1406" s="878"/>
      <c r="Z1406" s="975"/>
    </row>
    <row r="1407" spans="1:26">
      <c r="A1407" s="878"/>
      <c r="B1407" s="878"/>
      <c r="C1407" s="878"/>
      <c r="F1407" s="878"/>
      <c r="H1407" s="878"/>
      <c r="I1407" s="878"/>
      <c r="J1407" s="878"/>
      <c r="K1407" s="990"/>
      <c r="L1407" s="990"/>
      <c r="M1407" s="990"/>
      <c r="N1407" s="990"/>
      <c r="O1407" s="878"/>
      <c r="P1407" s="878"/>
      <c r="Q1407" s="878"/>
      <c r="R1407" s="878"/>
      <c r="S1407" s="878"/>
      <c r="T1407" s="878"/>
      <c r="U1407" s="878"/>
      <c r="V1407" s="878"/>
      <c r="W1407" s="878"/>
      <c r="X1407" s="1015"/>
      <c r="Y1407" s="878"/>
      <c r="Z1407" s="975"/>
    </row>
    <row r="1408" spans="1:26">
      <c r="A1408" s="878"/>
      <c r="B1408" s="878"/>
      <c r="C1408" s="878"/>
      <c r="F1408" s="878"/>
      <c r="H1408" s="878"/>
      <c r="I1408" s="878"/>
      <c r="J1408" s="878"/>
      <c r="K1408" s="990"/>
      <c r="L1408" s="990"/>
      <c r="M1408" s="990"/>
      <c r="N1408" s="990"/>
      <c r="O1408" s="878"/>
      <c r="P1408" s="878"/>
      <c r="Q1408" s="878"/>
      <c r="R1408" s="878"/>
      <c r="S1408" s="878"/>
      <c r="T1408" s="878"/>
      <c r="U1408" s="878"/>
      <c r="V1408" s="878"/>
      <c r="W1408" s="878"/>
      <c r="X1408" s="1015"/>
      <c r="Y1408" s="878"/>
      <c r="Z1408" s="975"/>
    </row>
    <row r="1409" spans="1:26">
      <c r="A1409" s="878"/>
      <c r="B1409" s="878"/>
      <c r="C1409" s="878"/>
      <c r="F1409" s="878"/>
      <c r="H1409" s="878"/>
      <c r="I1409" s="878"/>
      <c r="J1409" s="878"/>
      <c r="K1409" s="990"/>
      <c r="L1409" s="990"/>
      <c r="M1409" s="990"/>
      <c r="N1409" s="990"/>
      <c r="O1409" s="878"/>
      <c r="P1409" s="878"/>
      <c r="Q1409" s="878"/>
      <c r="R1409" s="878"/>
      <c r="S1409" s="878"/>
      <c r="T1409" s="878"/>
      <c r="U1409" s="878"/>
      <c r="V1409" s="878"/>
      <c r="W1409" s="878"/>
      <c r="X1409" s="1015"/>
      <c r="Y1409" s="878"/>
      <c r="Z1409" s="975"/>
    </row>
    <row r="1410" spans="1:26">
      <c r="A1410" s="878"/>
      <c r="B1410" s="878"/>
      <c r="C1410" s="878"/>
      <c r="F1410" s="878"/>
      <c r="H1410" s="878"/>
      <c r="I1410" s="878"/>
      <c r="J1410" s="878"/>
      <c r="K1410" s="990"/>
      <c r="L1410" s="990"/>
      <c r="M1410" s="990"/>
      <c r="N1410" s="990"/>
      <c r="O1410" s="878"/>
      <c r="P1410" s="878"/>
      <c r="Q1410" s="878"/>
      <c r="R1410" s="878"/>
      <c r="S1410" s="878"/>
      <c r="T1410" s="878"/>
      <c r="U1410" s="878"/>
      <c r="V1410" s="878"/>
      <c r="W1410" s="878"/>
      <c r="X1410" s="1015"/>
      <c r="Y1410" s="878"/>
      <c r="Z1410" s="975"/>
    </row>
    <row r="1411" spans="1:26">
      <c r="A1411" s="878"/>
      <c r="B1411" s="878"/>
      <c r="C1411" s="878"/>
      <c r="F1411" s="878"/>
      <c r="H1411" s="878"/>
      <c r="I1411" s="878"/>
      <c r="J1411" s="878"/>
      <c r="K1411" s="990"/>
      <c r="L1411" s="990"/>
      <c r="M1411" s="990"/>
      <c r="N1411" s="990"/>
      <c r="O1411" s="878"/>
      <c r="P1411" s="878"/>
      <c r="Q1411" s="878"/>
      <c r="R1411" s="878"/>
      <c r="S1411" s="878"/>
      <c r="T1411" s="878"/>
      <c r="U1411" s="878"/>
      <c r="V1411" s="878"/>
      <c r="W1411" s="878"/>
      <c r="X1411" s="1015"/>
      <c r="Y1411" s="878"/>
      <c r="Z1411" s="975"/>
    </row>
    <row r="1412" spans="1:26">
      <c r="A1412" s="878"/>
      <c r="B1412" s="878"/>
      <c r="C1412" s="878"/>
      <c r="F1412" s="878"/>
      <c r="H1412" s="878"/>
      <c r="I1412" s="878"/>
      <c r="J1412" s="878"/>
      <c r="K1412" s="990"/>
      <c r="L1412" s="990"/>
      <c r="M1412" s="990"/>
      <c r="N1412" s="990"/>
      <c r="O1412" s="878"/>
      <c r="P1412" s="878"/>
      <c r="Q1412" s="878"/>
      <c r="R1412" s="878"/>
      <c r="S1412" s="878"/>
      <c r="T1412" s="878"/>
      <c r="U1412" s="878"/>
      <c r="V1412" s="878"/>
      <c r="W1412" s="878"/>
      <c r="X1412" s="1015"/>
      <c r="Y1412" s="878"/>
      <c r="Z1412" s="975"/>
    </row>
    <row r="1413" spans="1:26">
      <c r="A1413" s="878"/>
      <c r="B1413" s="878"/>
      <c r="C1413" s="878"/>
      <c r="F1413" s="878"/>
      <c r="H1413" s="878"/>
      <c r="I1413" s="878"/>
      <c r="J1413" s="878"/>
      <c r="K1413" s="990"/>
      <c r="L1413" s="990"/>
      <c r="M1413" s="990"/>
      <c r="N1413" s="990"/>
      <c r="O1413" s="878"/>
      <c r="P1413" s="878"/>
      <c r="Q1413" s="878"/>
      <c r="R1413" s="878"/>
      <c r="S1413" s="878"/>
      <c r="T1413" s="878"/>
      <c r="U1413" s="878"/>
      <c r="V1413" s="878"/>
      <c r="W1413" s="878"/>
      <c r="X1413" s="1015"/>
      <c r="Y1413" s="878"/>
      <c r="Z1413" s="975"/>
    </row>
    <row r="1414" spans="1:26">
      <c r="A1414" s="878"/>
      <c r="B1414" s="878"/>
      <c r="C1414" s="878"/>
      <c r="F1414" s="878"/>
      <c r="H1414" s="878"/>
      <c r="I1414" s="878"/>
      <c r="J1414" s="878"/>
      <c r="K1414" s="990"/>
      <c r="L1414" s="990"/>
      <c r="M1414" s="990"/>
      <c r="N1414" s="990"/>
      <c r="O1414" s="878"/>
      <c r="P1414" s="878"/>
      <c r="Q1414" s="878"/>
      <c r="R1414" s="878"/>
      <c r="S1414" s="878"/>
      <c r="T1414" s="878"/>
      <c r="U1414" s="878"/>
      <c r="V1414" s="878"/>
      <c r="W1414" s="878"/>
      <c r="X1414" s="1015"/>
      <c r="Y1414" s="878"/>
      <c r="Z1414" s="975"/>
    </row>
    <row r="1415" spans="1:26">
      <c r="A1415" s="878"/>
      <c r="B1415" s="878"/>
      <c r="C1415" s="878"/>
      <c r="F1415" s="878"/>
      <c r="H1415" s="878"/>
      <c r="I1415" s="878"/>
      <c r="J1415" s="878"/>
      <c r="K1415" s="990"/>
      <c r="L1415" s="990"/>
      <c r="M1415" s="990"/>
      <c r="N1415" s="990"/>
      <c r="O1415" s="878"/>
      <c r="P1415" s="878"/>
      <c r="Q1415" s="878"/>
      <c r="R1415" s="878"/>
      <c r="S1415" s="878"/>
      <c r="T1415" s="878"/>
      <c r="U1415" s="878"/>
      <c r="V1415" s="878"/>
      <c r="W1415" s="878"/>
      <c r="X1415" s="1015"/>
      <c r="Y1415" s="878"/>
      <c r="Z1415" s="975"/>
    </row>
    <row r="1416" spans="1:26">
      <c r="A1416" s="878"/>
      <c r="B1416" s="878"/>
      <c r="C1416" s="878"/>
      <c r="F1416" s="878"/>
      <c r="H1416" s="878"/>
      <c r="I1416" s="878"/>
      <c r="J1416" s="878"/>
      <c r="K1416" s="990"/>
      <c r="L1416" s="990"/>
      <c r="M1416" s="990"/>
      <c r="N1416" s="990"/>
      <c r="O1416" s="878"/>
      <c r="P1416" s="878"/>
      <c r="Q1416" s="878"/>
      <c r="R1416" s="878"/>
      <c r="S1416" s="878"/>
      <c r="T1416" s="878"/>
      <c r="U1416" s="878"/>
      <c r="V1416" s="878"/>
      <c r="W1416" s="878"/>
      <c r="X1416" s="1015"/>
      <c r="Y1416" s="878"/>
      <c r="Z1416" s="975"/>
    </row>
    <row r="1417" spans="1:26">
      <c r="A1417" s="878"/>
      <c r="B1417" s="878"/>
      <c r="C1417" s="878"/>
      <c r="F1417" s="878"/>
      <c r="H1417" s="878"/>
      <c r="I1417" s="878"/>
      <c r="J1417" s="878"/>
      <c r="K1417" s="990"/>
      <c r="L1417" s="990"/>
      <c r="M1417" s="990"/>
      <c r="N1417" s="990"/>
      <c r="O1417" s="878"/>
      <c r="P1417" s="878"/>
      <c r="Q1417" s="878"/>
      <c r="R1417" s="878"/>
      <c r="S1417" s="878"/>
      <c r="T1417" s="878"/>
      <c r="U1417" s="878"/>
      <c r="V1417" s="878"/>
      <c r="W1417" s="878"/>
      <c r="X1417" s="1015"/>
      <c r="Y1417" s="878"/>
      <c r="Z1417" s="975"/>
    </row>
    <row r="1418" spans="1:26">
      <c r="A1418" s="878"/>
      <c r="B1418" s="878"/>
      <c r="C1418" s="878"/>
      <c r="F1418" s="878"/>
      <c r="H1418" s="878"/>
      <c r="I1418" s="878"/>
      <c r="J1418" s="878"/>
      <c r="K1418" s="990"/>
      <c r="L1418" s="990"/>
      <c r="M1418" s="990"/>
      <c r="N1418" s="990"/>
      <c r="O1418" s="878"/>
      <c r="P1418" s="878"/>
      <c r="Q1418" s="878"/>
      <c r="R1418" s="878"/>
      <c r="S1418" s="878"/>
      <c r="T1418" s="878"/>
      <c r="U1418" s="878"/>
      <c r="V1418" s="878"/>
      <c r="W1418" s="878"/>
      <c r="X1418" s="1015"/>
      <c r="Y1418" s="878"/>
      <c r="Z1418" s="975"/>
    </row>
    <row r="1419" spans="1:26">
      <c r="A1419" s="878"/>
      <c r="B1419" s="878"/>
      <c r="C1419" s="878"/>
      <c r="F1419" s="878"/>
      <c r="H1419" s="878"/>
      <c r="I1419" s="878"/>
      <c r="J1419" s="878"/>
      <c r="K1419" s="990"/>
      <c r="L1419" s="990"/>
      <c r="M1419" s="990"/>
      <c r="N1419" s="990"/>
      <c r="O1419" s="878"/>
      <c r="P1419" s="878"/>
      <c r="Q1419" s="878"/>
      <c r="R1419" s="878"/>
      <c r="S1419" s="878"/>
      <c r="T1419" s="878"/>
      <c r="U1419" s="878"/>
      <c r="V1419" s="878"/>
      <c r="W1419" s="878"/>
      <c r="X1419" s="1015"/>
      <c r="Y1419" s="878"/>
      <c r="Z1419" s="975"/>
    </row>
    <row r="1420" spans="1:26">
      <c r="A1420" s="878"/>
      <c r="B1420" s="878"/>
      <c r="C1420" s="878"/>
      <c r="F1420" s="878"/>
      <c r="H1420" s="878"/>
      <c r="I1420" s="878"/>
      <c r="J1420" s="878"/>
      <c r="K1420" s="990"/>
      <c r="L1420" s="990"/>
      <c r="M1420" s="990"/>
      <c r="N1420" s="990"/>
      <c r="O1420" s="878"/>
      <c r="P1420" s="878"/>
      <c r="Q1420" s="878"/>
      <c r="R1420" s="878"/>
      <c r="S1420" s="878"/>
      <c r="T1420" s="878"/>
      <c r="U1420" s="878"/>
      <c r="V1420" s="878"/>
      <c r="W1420" s="878"/>
      <c r="X1420" s="1015"/>
      <c r="Y1420" s="878"/>
      <c r="Z1420" s="975"/>
    </row>
    <row r="1421" spans="1:26">
      <c r="A1421" s="878"/>
      <c r="B1421" s="878"/>
      <c r="C1421" s="878"/>
      <c r="F1421" s="878"/>
      <c r="H1421" s="878"/>
      <c r="I1421" s="878"/>
      <c r="J1421" s="878"/>
      <c r="K1421" s="990"/>
      <c r="L1421" s="990"/>
      <c r="M1421" s="990"/>
      <c r="N1421" s="990"/>
      <c r="O1421" s="878"/>
      <c r="P1421" s="878"/>
      <c r="Q1421" s="878"/>
      <c r="R1421" s="878"/>
      <c r="S1421" s="878"/>
      <c r="T1421" s="878"/>
      <c r="U1421" s="878"/>
      <c r="V1421" s="878"/>
      <c r="W1421" s="878"/>
      <c r="X1421" s="1015"/>
      <c r="Y1421" s="878"/>
      <c r="Z1421" s="975"/>
    </row>
    <row r="1422" spans="1:26">
      <c r="A1422" s="878"/>
      <c r="B1422" s="878"/>
      <c r="C1422" s="878"/>
      <c r="F1422" s="878"/>
      <c r="H1422" s="878"/>
      <c r="I1422" s="878"/>
      <c r="J1422" s="878"/>
      <c r="K1422" s="990"/>
      <c r="L1422" s="990"/>
      <c r="M1422" s="990"/>
      <c r="N1422" s="990"/>
      <c r="O1422" s="878"/>
      <c r="P1422" s="878"/>
      <c r="Q1422" s="878"/>
      <c r="R1422" s="878"/>
      <c r="S1422" s="878"/>
      <c r="T1422" s="878"/>
      <c r="U1422" s="878"/>
      <c r="V1422" s="878"/>
      <c r="W1422" s="878"/>
      <c r="X1422" s="1015"/>
      <c r="Y1422" s="878"/>
      <c r="Z1422" s="975"/>
    </row>
    <row r="1423" spans="1:26">
      <c r="A1423" s="878"/>
      <c r="B1423" s="878"/>
      <c r="C1423" s="878"/>
      <c r="F1423" s="878"/>
      <c r="H1423" s="878"/>
      <c r="I1423" s="878"/>
      <c r="J1423" s="878"/>
      <c r="K1423" s="990"/>
      <c r="L1423" s="990"/>
      <c r="M1423" s="990"/>
      <c r="N1423" s="990"/>
      <c r="O1423" s="878"/>
      <c r="P1423" s="878"/>
      <c r="Q1423" s="878"/>
      <c r="R1423" s="878"/>
      <c r="S1423" s="878"/>
      <c r="T1423" s="878"/>
      <c r="U1423" s="878"/>
      <c r="V1423" s="878"/>
      <c r="W1423" s="878"/>
      <c r="X1423" s="1015"/>
      <c r="Y1423" s="878"/>
      <c r="Z1423" s="975"/>
    </row>
    <row r="1424" spans="1:26">
      <c r="A1424" s="878"/>
      <c r="B1424" s="878"/>
      <c r="C1424" s="878"/>
      <c r="F1424" s="878"/>
      <c r="H1424" s="878"/>
      <c r="I1424" s="878"/>
      <c r="J1424" s="878"/>
      <c r="K1424" s="990"/>
      <c r="L1424" s="990"/>
      <c r="M1424" s="990"/>
      <c r="N1424" s="990"/>
      <c r="O1424" s="878"/>
      <c r="P1424" s="878"/>
      <c r="Q1424" s="878"/>
      <c r="R1424" s="878"/>
      <c r="S1424" s="878"/>
      <c r="T1424" s="878"/>
      <c r="U1424" s="878"/>
      <c r="V1424" s="878"/>
      <c r="W1424" s="878"/>
      <c r="X1424" s="1015"/>
      <c r="Y1424" s="878"/>
      <c r="Z1424" s="975"/>
    </row>
    <row r="1425" spans="1:26">
      <c r="A1425" s="878"/>
      <c r="B1425" s="878"/>
      <c r="C1425" s="878"/>
      <c r="F1425" s="878"/>
      <c r="H1425" s="878"/>
      <c r="I1425" s="878"/>
      <c r="J1425" s="878"/>
      <c r="K1425" s="990"/>
      <c r="L1425" s="990"/>
      <c r="M1425" s="990"/>
      <c r="N1425" s="990"/>
      <c r="O1425" s="878"/>
      <c r="P1425" s="878"/>
      <c r="Q1425" s="878"/>
      <c r="R1425" s="878"/>
      <c r="S1425" s="878"/>
      <c r="T1425" s="878"/>
      <c r="U1425" s="878"/>
      <c r="V1425" s="878"/>
      <c r="W1425" s="878"/>
      <c r="X1425" s="1015"/>
      <c r="Y1425" s="878"/>
      <c r="Z1425" s="975"/>
    </row>
    <row r="1426" spans="1:26">
      <c r="A1426" s="878"/>
      <c r="B1426" s="878"/>
      <c r="C1426" s="878"/>
      <c r="F1426" s="878"/>
      <c r="H1426" s="878"/>
      <c r="I1426" s="878"/>
      <c r="J1426" s="878"/>
      <c r="K1426" s="990"/>
      <c r="L1426" s="990"/>
      <c r="M1426" s="990"/>
      <c r="N1426" s="990"/>
      <c r="O1426" s="878"/>
      <c r="P1426" s="878"/>
      <c r="Q1426" s="878"/>
      <c r="R1426" s="878"/>
      <c r="S1426" s="878"/>
      <c r="T1426" s="878"/>
      <c r="U1426" s="878"/>
      <c r="V1426" s="878"/>
      <c r="W1426" s="878"/>
      <c r="X1426" s="1015"/>
      <c r="Y1426" s="878"/>
      <c r="Z1426" s="975"/>
    </row>
    <row r="1427" spans="1:26">
      <c r="A1427" s="878"/>
      <c r="B1427" s="878"/>
      <c r="C1427" s="878"/>
      <c r="F1427" s="878"/>
      <c r="H1427" s="878"/>
      <c r="I1427" s="878"/>
      <c r="J1427" s="878"/>
      <c r="K1427" s="990"/>
      <c r="L1427" s="990"/>
      <c r="M1427" s="990"/>
      <c r="N1427" s="990"/>
      <c r="O1427" s="878"/>
      <c r="P1427" s="878"/>
      <c r="Q1427" s="878"/>
      <c r="R1427" s="878"/>
      <c r="S1427" s="878"/>
      <c r="T1427" s="878"/>
      <c r="U1427" s="878"/>
      <c r="V1427" s="878"/>
      <c r="W1427" s="878"/>
      <c r="X1427" s="1015"/>
      <c r="Y1427" s="878"/>
      <c r="Z1427" s="975"/>
    </row>
    <row r="1428" spans="1:26">
      <c r="A1428" s="878"/>
      <c r="B1428" s="878"/>
      <c r="C1428" s="878"/>
      <c r="F1428" s="878"/>
      <c r="H1428" s="878"/>
      <c r="I1428" s="878"/>
      <c r="J1428" s="878"/>
      <c r="K1428" s="990"/>
      <c r="L1428" s="990"/>
      <c r="M1428" s="990"/>
      <c r="N1428" s="990"/>
      <c r="O1428" s="878"/>
      <c r="P1428" s="878"/>
      <c r="Q1428" s="878"/>
      <c r="R1428" s="878"/>
      <c r="S1428" s="878"/>
      <c r="T1428" s="878"/>
      <c r="U1428" s="878"/>
      <c r="V1428" s="878"/>
      <c r="W1428" s="878"/>
      <c r="X1428" s="1015"/>
      <c r="Y1428" s="878"/>
      <c r="Z1428" s="975"/>
    </row>
    <row r="1429" spans="1:26">
      <c r="A1429" s="878"/>
      <c r="B1429" s="878"/>
      <c r="C1429" s="878"/>
      <c r="F1429" s="878"/>
      <c r="H1429" s="878"/>
      <c r="I1429" s="878"/>
      <c r="J1429" s="878"/>
      <c r="K1429" s="990"/>
      <c r="L1429" s="990"/>
      <c r="M1429" s="990"/>
      <c r="N1429" s="990"/>
      <c r="O1429" s="878"/>
      <c r="P1429" s="878"/>
      <c r="Q1429" s="878"/>
      <c r="R1429" s="878"/>
      <c r="S1429" s="878"/>
      <c r="T1429" s="878"/>
      <c r="U1429" s="878"/>
      <c r="V1429" s="878"/>
      <c r="W1429" s="878"/>
      <c r="X1429" s="1015"/>
      <c r="Y1429" s="878"/>
      <c r="Z1429" s="975"/>
    </row>
    <row r="1430" spans="1:26">
      <c r="A1430" s="878"/>
      <c r="B1430" s="878"/>
      <c r="C1430" s="878"/>
      <c r="F1430" s="878"/>
      <c r="H1430" s="878"/>
      <c r="I1430" s="878"/>
      <c r="J1430" s="878"/>
      <c r="K1430" s="990"/>
      <c r="L1430" s="990"/>
      <c r="M1430" s="990"/>
      <c r="N1430" s="990"/>
      <c r="O1430" s="878"/>
      <c r="P1430" s="878"/>
      <c r="Q1430" s="878"/>
      <c r="R1430" s="878"/>
      <c r="S1430" s="878"/>
      <c r="T1430" s="878"/>
      <c r="U1430" s="878"/>
      <c r="V1430" s="878"/>
      <c r="W1430" s="878"/>
      <c r="X1430" s="1015"/>
      <c r="Y1430" s="878"/>
      <c r="Z1430" s="975"/>
    </row>
    <row r="1431" spans="1:26">
      <c r="A1431" s="878"/>
      <c r="B1431" s="878"/>
      <c r="C1431" s="878"/>
      <c r="F1431" s="878"/>
      <c r="H1431" s="878"/>
      <c r="I1431" s="878"/>
      <c r="J1431" s="878"/>
      <c r="K1431" s="990"/>
      <c r="L1431" s="990"/>
      <c r="M1431" s="990"/>
      <c r="N1431" s="990"/>
      <c r="O1431" s="878"/>
      <c r="P1431" s="878"/>
      <c r="Q1431" s="878"/>
      <c r="R1431" s="878"/>
      <c r="S1431" s="878"/>
      <c r="T1431" s="878"/>
      <c r="U1431" s="878"/>
      <c r="V1431" s="878"/>
      <c r="W1431" s="878"/>
      <c r="X1431" s="1015"/>
      <c r="Y1431" s="878"/>
      <c r="Z1431" s="975"/>
    </row>
    <row r="1432" spans="1:26">
      <c r="A1432" s="878"/>
      <c r="B1432" s="878"/>
      <c r="C1432" s="878"/>
      <c r="F1432" s="878"/>
      <c r="H1432" s="878"/>
      <c r="I1432" s="878"/>
      <c r="J1432" s="878"/>
      <c r="K1432" s="990"/>
      <c r="L1432" s="990"/>
      <c r="M1432" s="990"/>
      <c r="N1432" s="990"/>
      <c r="O1432" s="878"/>
      <c r="P1432" s="878"/>
      <c r="Q1432" s="878"/>
      <c r="R1432" s="878"/>
      <c r="S1432" s="878"/>
      <c r="T1432" s="878"/>
      <c r="U1432" s="878"/>
      <c r="V1432" s="878"/>
      <c r="W1432" s="878"/>
      <c r="X1432" s="1015"/>
      <c r="Y1432" s="878"/>
      <c r="Z1432" s="975"/>
    </row>
    <row r="1433" spans="1:26">
      <c r="A1433" s="878"/>
      <c r="B1433" s="878"/>
      <c r="C1433" s="878"/>
      <c r="F1433" s="878"/>
      <c r="H1433" s="878"/>
      <c r="I1433" s="878"/>
      <c r="J1433" s="878"/>
      <c r="K1433" s="990"/>
      <c r="L1433" s="990"/>
      <c r="M1433" s="990"/>
      <c r="N1433" s="990"/>
      <c r="O1433" s="878"/>
      <c r="P1433" s="878"/>
      <c r="Q1433" s="878"/>
      <c r="R1433" s="878"/>
      <c r="S1433" s="878"/>
      <c r="T1433" s="878"/>
      <c r="U1433" s="878"/>
      <c r="V1433" s="878"/>
      <c r="W1433" s="878"/>
      <c r="X1433" s="1015"/>
      <c r="Y1433" s="878"/>
      <c r="Z1433" s="975"/>
    </row>
    <row r="1434" spans="1:26">
      <c r="A1434" s="878"/>
      <c r="B1434" s="878"/>
      <c r="C1434" s="878"/>
      <c r="F1434" s="878"/>
      <c r="H1434" s="878"/>
      <c r="I1434" s="878"/>
      <c r="J1434" s="878"/>
      <c r="K1434" s="990"/>
      <c r="L1434" s="990"/>
      <c r="M1434" s="990"/>
      <c r="N1434" s="990"/>
      <c r="O1434" s="878"/>
      <c r="P1434" s="878"/>
      <c r="Q1434" s="878"/>
      <c r="R1434" s="878"/>
      <c r="S1434" s="878"/>
      <c r="T1434" s="878"/>
      <c r="U1434" s="878"/>
      <c r="V1434" s="878"/>
      <c r="W1434" s="878"/>
      <c r="X1434" s="1015"/>
      <c r="Y1434" s="878"/>
      <c r="Z1434" s="975"/>
    </row>
    <row r="1435" spans="1:26">
      <c r="A1435" s="878"/>
      <c r="B1435" s="878"/>
      <c r="C1435" s="878"/>
      <c r="F1435" s="878"/>
      <c r="H1435" s="878"/>
      <c r="I1435" s="878"/>
      <c r="J1435" s="878"/>
      <c r="K1435" s="990"/>
      <c r="L1435" s="990"/>
      <c r="M1435" s="990"/>
      <c r="N1435" s="990"/>
      <c r="O1435" s="878"/>
      <c r="P1435" s="878"/>
      <c r="Q1435" s="878"/>
      <c r="R1435" s="878"/>
      <c r="S1435" s="878"/>
      <c r="T1435" s="878"/>
      <c r="U1435" s="878"/>
      <c r="V1435" s="878"/>
      <c r="W1435" s="878"/>
      <c r="X1435" s="1015"/>
      <c r="Y1435" s="878"/>
      <c r="Z1435" s="975"/>
    </row>
    <row r="1436" spans="1:26">
      <c r="A1436" s="878"/>
      <c r="B1436" s="878"/>
      <c r="C1436" s="878"/>
      <c r="F1436" s="878"/>
      <c r="H1436" s="878"/>
      <c r="I1436" s="878"/>
      <c r="J1436" s="878"/>
      <c r="K1436" s="990"/>
      <c r="L1436" s="990"/>
      <c r="M1436" s="990"/>
      <c r="N1436" s="990"/>
      <c r="O1436" s="878"/>
      <c r="P1436" s="878"/>
      <c r="Q1436" s="878"/>
      <c r="R1436" s="878"/>
      <c r="S1436" s="878"/>
      <c r="T1436" s="878"/>
      <c r="U1436" s="878"/>
      <c r="V1436" s="878"/>
      <c r="W1436" s="878"/>
      <c r="X1436" s="1015"/>
      <c r="Y1436" s="878"/>
      <c r="Z1436" s="975"/>
    </row>
    <row r="1437" spans="1:26">
      <c r="A1437" s="878"/>
      <c r="B1437" s="878"/>
      <c r="C1437" s="878"/>
      <c r="F1437" s="878"/>
      <c r="H1437" s="878"/>
      <c r="I1437" s="878"/>
      <c r="J1437" s="878"/>
      <c r="K1437" s="990"/>
      <c r="L1437" s="990"/>
      <c r="M1437" s="990"/>
      <c r="N1437" s="990"/>
      <c r="O1437" s="878"/>
      <c r="P1437" s="878"/>
      <c r="Q1437" s="878"/>
      <c r="R1437" s="878"/>
      <c r="S1437" s="878"/>
      <c r="T1437" s="878"/>
      <c r="U1437" s="878"/>
      <c r="V1437" s="878"/>
      <c r="W1437" s="878"/>
      <c r="X1437" s="1015"/>
      <c r="Y1437" s="878"/>
      <c r="Z1437" s="975"/>
    </row>
    <row r="1438" spans="1:26">
      <c r="A1438" s="878"/>
      <c r="B1438" s="878"/>
      <c r="C1438" s="878"/>
      <c r="F1438" s="878"/>
      <c r="H1438" s="878"/>
      <c r="I1438" s="878"/>
      <c r="J1438" s="878"/>
      <c r="K1438" s="990"/>
      <c r="L1438" s="990"/>
      <c r="M1438" s="990"/>
      <c r="N1438" s="990"/>
      <c r="O1438" s="878"/>
      <c r="P1438" s="878"/>
      <c r="Q1438" s="878"/>
      <c r="R1438" s="878"/>
      <c r="S1438" s="878"/>
      <c r="T1438" s="878"/>
      <c r="U1438" s="878"/>
      <c r="V1438" s="878"/>
      <c r="W1438" s="878"/>
      <c r="X1438" s="1015"/>
      <c r="Y1438" s="878"/>
      <c r="Z1438" s="975"/>
    </row>
    <row r="1439" spans="1:26">
      <c r="A1439" s="878"/>
      <c r="B1439" s="878"/>
      <c r="C1439" s="878"/>
      <c r="F1439" s="878"/>
      <c r="H1439" s="878"/>
      <c r="I1439" s="878"/>
      <c r="J1439" s="878"/>
      <c r="K1439" s="990"/>
      <c r="L1439" s="990"/>
      <c r="M1439" s="990"/>
      <c r="N1439" s="990"/>
      <c r="O1439" s="878"/>
      <c r="P1439" s="878"/>
      <c r="Q1439" s="878"/>
      <c r="R1439" s="878"/>
      <c r="S1439" s="878"/>
      <c r="T1439" s="878"/>
      <c r="U1439" s="878"/>
      <c r="V1439" s="878"/>
      <c r="W1439" s="878"/>
      <c r="X1439" s="1015"/>
      <c r="Y1439" s="878"/>
      <c r="Z1439" s="975"/>
    </row>
    <row r="1440" spans="1:26">
      <c r="A1440" s="878"/>
      <c r="B1440" s="878"/>
      <c r="C1440" s="878"/>
      <c r="F1440" s="878"/>
      <c r="H1440" s="878"/>
      <c r="I1440" s="878"/>
      <c r="J1440" s="878"/>
      <c r="K1440" s="990"/>
      <c r="L1440" s="990"/>
      <c r="M1440" s="990"/>
      <c r="N1440" s="990"/>
      <c r="O1440" s="878"/>
      <c r="P1440" s="878"/>
      <c r="Q1440" s="878"/>
      <c r="R1440" s="878"/>
      <c r="S1440" s="878"/>
      <c r="T1440" s="878"/>
      <c r="U1440" s="878"/>
      <c r="V1440" s="878"/>
      <c r="W1440" s="878"/>
      <c r="X1440" s="1015"/>
      <c r="Y1440" s="878"/>
      <c r="Z1440" s="975"/>
    </row>
    <row r="1441" spans="1:26">
      <c r="A1441" s="878"/>
      <c r="B1441" s="878"/>
      <c r="C1441" s="878"/>
      <c r="F1441" s="878"/>
      <c r="H1441" s="878"/>
      <c r="I1441" s="878"/>
      <c r="J1441" s="878"/>
      <c r="K1441" s="990"/>
      <c r="L1441" s="990"/>
      <c r="M1441" s="990"/>
      <c r="N1441" s="990"/>
      <c r="O1441" s="878"/>
      <c r="P1441" s="878"/>
      <c r="Q1441" s="878"/>
      <c r="R1441" s="878"/>
      <c r="S1441" s="878"/>
      <c r="T1441" s="878"/>
      <c r="U1441" s="878"/>
      <c r="V1441" s="878"/>
      <c r="W1441" s="878"/>
      <c r="X1441" s="1015"/>
      <c r="Y1441" s="878"/>
      <c r="Z1441" s="975"/>
    </row>
    <row r="1442" spans="1:26">
      <c r="A1442" s="878"/>
      <c r="B1442" s="878"/>
      <c r="C1442" s="878"/>
      <c r="F1442" s="878"/>
      <c r="H1442" s="878"/>
      <c r="I1442" s="878"/>
      <c r="J1442" s="878"/>
      <c r="K1442" s="990"/>
      <c r="L1442" s="990"/>
      <c r="M1442" s="990"/>
      <c r="N1442" s="990"/>
      <c r="O1442" s="878"/>
      <c r="P1442" s="878"/>
      <c r="Q1442" s="878"/>
      <c r="R1442" s="878"/>
      <c r="S1442" s="878"/>
      <c r="T1442" s="878"/>
      <c r="U1442" s="878"/>
      <c r="V1442" s="878"/>
      <c r="W1442" s="878"/>
      <c r="X1442" s="1015"/>
      <c r="Y1442" s="878"/>
      <c r="Z1442" s="975"/>
    </row>
    <row r="1443" spans="1:26">
      <c r="A1443" s="878"/>
      <c r="B1443" s="878"/>
      <c r="C1443" s="878"/>
      <c r="F1443" s="878"/>
      <c r="H1443" s="878"/>
      <c r="I1443" s="878"/>
      <c r="J1443" s="878"/>
      <c r="K1443" s="990"/>
      <c r="L1443" s="990"/>
      <c r="M1443" s="990"/>
      <c r="N1443" s="990"/>
      <c r="O1443" s="878"/>
      <c r="P1443" s="878"/>
      <c r="Q1443" s="878"/>
      <c r="R1443" s="878"/>
      <c r="S1443" s="878"/>
      <c r="T1443" s="878"/>
      <c r="U1443" s="878"/>
      <c r="V1443" s="878"/>
      <c r="W1443" s="878"/>
      <c r="X1443" s="1015"/>
      <c r="Y1443" s="878"/>
      <c r="Z1443" s="975"/>
    </row>
    <row r="1444" spans="1:26">
      <c r="A1444" s="878"/>
      <c r="B1444" s="878"/>
      <c r="C1444" s="878"/>
      <c r="F1444" s="878"/>
      <c r="H1444" s="878"/>
      <c r="I1444" s="878"/>
      <c r="J1444" s="878"/>
      <c r="K1444" s="990"/>
      <c r="L1444" s="990"/>
      <c r="M1444" s="990"/>
      <c r="N1444" s="990"/>
      <c r="O1444" s="878"/>
      <c r="P1444" s="878"/>
      <c r="Q1444" s="878"/>
      <c r="R1444" s="878"/>
      <c r="S1444" s="878"/>
      <c r="T1444" s="878"/>
      <c r="U1444" s="878"/>
      <c r="V1444" s="878"/>
      <c r="W1444" s="878"/>
      <c r="X1444" s="1015"/>
      <c r="Y1444" s="878"/>
      <c r="Z1444" s="975"/>
    </row>
    <row r="1445" spans="1:26">
      <c r="A1445" s="878"/>
      <c r="B1445" s="878"/>
      <c r="C1445" s="878"/>
      <c r="F1445" s="878"/>
      <c r="H1445" s="878"/>
      <c r="I1445" s="878"/>
      <c r="J1445" s="878"/>
      <c r="K1445" s="990"/>
      <c r="L1445" s="990"/>
      <c r="M1445" s="990"/>
      <c r="N1445" s="990"/>
      <c r="O1445" s="878"/>
      <c r="P1445" s="878"/>
      <c r="Q1445" s="878"/>
      <c r="R1445" s="878"/>
      <c r="S1445" s="878"/>
      <c r="T1445" s="878"/>
      <c r="U1445" s="878"/>
      <c r="V1445" s="878"/>
      <c r="W1445" s="878"/>
      <c r="X1445" s="1015"/>
      <c r="Y1445" s="878"/>
      <c r="Z1445" s="975"/>
    </row>
    <row r="1446" spans="1:26">
      <c r="A1446" s="878"/>
      <c r="B1446" s="878"/>
      <c r="C1446" s="878"/>
      <c r="F1446" s="878"/>
      <c r="H1446" s="878"/>
      <c r="I1446" s="878"/>
      <c r="J1446" s="878"/>
      <c r="K1446" s="990"/>
      <c r="L1446" s="990"/>
      <c r="M1446" s="990"/>
      <c r="N1446" s="990"/>
      <c r="O1446" s="878"/>
      <c r="P1446" s="878"/>
      <c r="Q1446" s="878"/>
      <c r="R1446" s="878"/>
      <c r="S1446" s="878"/>
      <c r="T1446" s="878"/>
      <c r="U1446" s="878"/>
      <c r="V1446" s="878"/>
      <c r="W1446" s="878"/>
      <c r="X1446" s="1015"/>
      <c r="Y1446" s="878"/>
      <c r="Z1446" s="975"/>
    </row>
    <row r="1447" spans="1:26">
      <c r="A1447" s="878"/>
      <c r="B1447" s="878"/>
      <c r="C1447" s="878"/>
      <c r="F1447" s="878"/>
      <c r="H1447" s="878"/>
      <c r="I1447" s="878"/>
      <c r="J1447" s="878"/>
      <c r="K1447" s="990"/>
      <c r="L1447" s="990"/>
      <c r="M1447" s="990"/>
      <c r="N1447" s="990"/>
      <c r="O1447" s="878"/>
      <c r="P1447" s="878"/>
      <c r="Q1447" s="878"/>
      <c r="R1447" s="878"/>
      <c r="S1447" s="878"/>
      <c r="T1447" s="878"/>
      <c r="U1447" s="878"/>
      <c r="V1447" s="878"/>
      <c r="W1447" s="878"/>
      <c r="X1447" s="1015"/>
      <c r="Y1447" s="878"/>
      <c r="Z1447" s="975"/>
    </row>
    <row r="1448" spans="1:26">
      <c r="A1448" s="878"/>
      <c r="B1448" s="878"/>
      <c r="C1448" s="878"/>
      <c r="F1448" s="878"/>
      <c r="H1448" s="878"/>
      <c r="I1448" s="878"/>
      <c r="J1448" s="878"/>
      <c r="K1448" s="990"/>
      <c r="L1448" s="990"/>
      <c r="M1448" s="990"/>
      <c r="N1448" s="990"/>
      <c r="O1448" s="878"/>
      <c r="P1448" s="878"/>
      <c r="Q1448" s="878"/>
      <c r="R1448" s="878"/>
      <c r="S1448" s="878"/>
      <c r="T1448" s="878"/>
      <c r="U1448" s="878"/>
      <c r="V1448" s="878"/>
      <c r="W1448" s="878"/>
      <c r="X1448" s="1015"/>
      <c r="Y1448" s="878"/>
      <c r="Z1448" s="975"/>
    </row>
    <row r="1449" spans="1:26">
      <c r="A1449" s="878"/>
      <c r="B1449" s="878"/>
      <c r="C1449" s="878"/>
      <c r="F1449" s="878"/>
      <c r="H1449" s="878"/>
      <c r="I1449" s="878"/>
      <c r="J1449" s="878"/>
      <c r="K1449" s="990"/>
      <c r="L1449" s="990"/>
      <c r="M1449" s="990"/>
      <c r="N1449" s="990"/>
      <c r="O1449" s="878"/>
      <c r="P1449" s="878"/>
      <c r="Q1449" s="878"/>
      <c r="R1449" s="878"/>
      <c r="S1449" s="878"/>
      <c r="T1449" s="878"/>
      <c r="U1449" s="878"/>
      <c r="V1449" s="878"/>
      <c r="W1449" s="878"/>
      <c r="X1449" s="1015"/>
      <c r="Y1449" s="878"/>
      <c r="Z1449" s="975"/>
    </row>
    <row r="1450" spans="1:26">
      <c r="A1450" s="878"/>
      <c r="B1450" s="878"/>
      <c r="C1450" s="878"/>
      <c r="F1450" s="878"/>
      <c r="H1450" s="878"/>
      <c r="I1450" s="878"/>
      <c r="J1450" s="878"/>
      <c r="K1450" s="990"/>
      <c r="L1450" s="990"/>
      <c r="M1450" s="990"/>
      <c r="N1450" s="990"/>
      <c r="O1450" s="878"/>
      <c r="P1450" s="878"/>
      <c r="Q1450" s="878"/>
      <c r="R1450" s="878"/>
      <c r="S1450" s="878"/>
      <c r="T1450" s="878"/>
      <c r="U1450" s="878"/>
      <c r="V1450" s="878"/>
      <c r="W1450" s="878"/>
      <c r="X1450" s="1015"/>
      <c r="Y1450" s="878"/>
      <c r="Z1450" s="975"/>
    </row>
    <row r="1451" spans="1:26">
      <c r="A1451" s="878"/>
      <c r="B1451" s="878"/>
      <c r="C1451" s="878"/>
      <c r="F1451" s="878"/>
      <c r="H1451" s="878"/>
      <c r="I1451" s="878"/>
      <c r="J1451" s="878"/>
      <c r="K1451" s="990"/>
      <c r="L1451" s="990"/>
      <c r="M1451" s="990"/>
      <c r="N1451" s="990"/>
      <c r="O1451" s="878"/>
      <c r="P1451" s="878"/>
      <c r="Q1451" s="878"/>
      <c r="R1451" s="878"/>
      <c r="S1451" s="878"/>
      <c r="T1451" s="878"/>
      <c r="U1451" s="878"/>
      <c r="V1451" s="878"/>
      <c r="W1451" s="878"/>
      <c r="X1451" s="1015"/>
      <c r="Y1451" s="878"/>
      <c r="Z1451" s="975"/>
    </row>
    <row r="1452" spans="1:26">
      <c r="A1452" s="878"/>
      <c r="B1452" s="878"/>
      <c r="C1452" s="878"/>
      <c r="F1452" s="878"/>
      <c r="H1452" s="878"/>
      <c r="I1452" s="878"/>
      <c r="J1452" s="878"/>
      <c r="K1452" s="990"/>
      <c r="L1452" s="990"/>
      <c r="M1452" s="990"/>
      <c r="N1452" s="990"/>
      <c r="O1452" s="878"/>
      <c r="P1452" s="878"/>
      <c r="Q1452" s="878"/>
      <c r="R1452" s="878"/>
      <c r="S1452" s="878"/>
      <c r="T1452" s="878"/>
      <c r="U1452" s="878"/>
      <c r="V1452" s="878"/>
      <c r="W1452" s="878"/>
      <c r="X1452" s="1015"/>
      <c r="Y1452" s="878"/>
      <c r="Z1452" s="975"/>
    </row>
    <row r="1453" spans="1:26">
      <c r="A1453" s="878"/>
      <c r="B1453" s="878"/>
      <c r="C1453" s="878"/>
      <c r="F1453" s="878"/>
      <c r="H1453" s="878"/>
      <c r="I1453" s="878"/>
      <c r="J1453" s="878"/>
      <c r="K1453" s="990"/>
      <c r="L1453" s="990"/>
      <c r="M1453" s="990"/>
      <c r="N1453" s="990"/>
      <c r="O1453" s="878"/>
      <c r="P1453" s="878"/>
      <c r="Q1453" s="878"/>
      <c r="R1453" s="878"/>
      <c r="S1453" s="878"/>
      <c r="T1453" s="878"/>
      <c r="U1453" s="878"/>
      <c r="V1453" s="878"/>
      <c r="W1453" s="878"/>
      <c r="X1453" s="1015"/>
      <c r="Y1453" s="878"/>
      <c r="Z1453" s="975"/>
    </row>
    <row r="1454" spans="1:26">
      <c r="A1454" s="878"/>
      <c r="B1454" s="878"/>
      <c r="C1454" s="878"/>
      <c r="F1454" s="878"/>
      <c r="H1454" s="878"/>
      <c r="I1454" s="878"/>
      <c r="J1454" s="878"/>
      <c r="K1454" s="990"/>
      <c r="L1454" s="990"/>
      <c r="M1454" s="990"/>
      <c r="N1454" s="990"/>
      <c r="O1454" s="878"/>
      <c r="P1454" s="878"/>
      <c r="Q1454" s="878"/>
      <c r="R1454" s="878"/>
      <c r="S1454" s="878"/>
      <c r="T1454" s="878"/>
      <c r="U1454" s="878"/>
      <c r="V1454" s="878"/>
      <c r="W1454" s="878"/>
      <c r="X1454" s="1015"/>
      <c r="Y1454" s="878"/>
      <c r="Z1454" s="975"/>
    </row>
    <row r="1455" spans="1:26">
      <c r="A1455" s="878"/>
      <c r="B1455" s="878"/>
      <c r="C1455" s="878"/>
      <c r="F1455" s="878"/>
      <c r="H1455" s="878"/>
      <c r="I1455" s="878"/>
      <c r="J1455" s="878"/>
      <c r="K1455" s="990"/>
      <c r="L1455" s="990"/>
      <c r="M1455" s="990"/>
      <c r="N1455" s="990"/>
      <c r="O1455" s="878"/>
      <c r="P1455" s="878"/>
      <c r="Q1455" s="878"/>
      <c r="R1455" s="878"/>
      <c r="S1455" s="878"/>
      <c r="T1455" s="878"/>
      <c r="U1455" s="878"/>
      <c r="V1455" s="878"/>
      <c r="W1455" s="878"/>
      <c r="X1455" s="1015"/>
      <c r="Y1455" s="878"/>
      <c r="Z1455" s="975"/>
    </row>
    <row r="1456" spans="1:26">
      <c r="A1456" s="878"/>
      <c r="B1456" s="878"/>
      <c r="C1456" s="878"/>
      <c r="F1456" s="878"/>
      <c r="H1456" s="878"/>
      <c r="I1456" s="878"/>
      <c r="J1456" s="878"/>
      <c r="K1456" s="990"/>
      <c r="L1456" s="990"/>
      <c r="M1456" s="990"/>
      <c r="N1456" s="990"/>
      <c r="O1456" s="878"/>
      <c r="P1456" s="878"/>
      <c r="Q1456" s="878"/>
      <c r="R1456" s="878"/>
      <c r="S1456" s="878"/>
      <c r="T1456" s="878"/>
      <c r="U1456" s="878"/>
      <c r="V1456" s="878"/>
      <c r="W1456" s="878"/>
      <c r="X1456" s="1015"/>
      <c r="Y1456" s="878"/>
      <c r="Z1456" s="975"/>
    </row>
    <row r="1457" spans="1:26">
      <c r="A1457" s="878"/>
      <c r="B1457" s="878"/>
      <c r="C1457" s="878"/>
      <c r="F1457" s="878"/>
      <c r="H1457" s="878"/>
      <c r="I1457" s="878"/>
      <c r="J1457" s="878"/>
      <c r="K1457" s="990"/>
      <c r="L1457" s="990"/>
      <c r="M1457" s="990"/>
      <c r="N1457" s="990"/>
      <c r="O1457" s="878"/>
      <c r="P1457" s="878"/>
      <c r="Q1457" s="878"/>
      <c r="R1457" s="878"/>
      <c r="S1457" s="878"/>
      <c r="T1457" s="878"/>
      <c r="U1457" s="878"/>
      <c r="V1457" s="878"/>
      <c r="W1457" s="878"/>
      <c r="X1457" s="1015"/>
      <c r="Y1457" s="878"/>
      <c r="Z1457" s="975"/>
    </row>
    <row r="1458" spans="1:26">
      <c r="A1458" s="878"/>
      <c r="B1458" s="878"/>
      <c r="C1458" s="878"/>
      <c r="F1458" s="878"/>
      <c r="H1458" s="878"/>
      <c r="I1458" s="878"/>
      <c r="J1458" s="878"/>
      <c r="K1458" s="990"/>
      <c r="L1458" s="990"/>
      <c r="M1458" s="990"/>
      <c r="N1458" s="990"/>
      <c r="O1458" s="878"/>
      <c r="P1458" s="878"/>
      <c r="Q1458" s="878"/>
      <c r="R1458" s="878"/>
      <c r="S1458" s="878"/>
      <c r="T1458" s="878"/>
      <c r="U1458" s="878"/>
      <c r="V1458" s="878"/>
      <c r="W1458" s="878"/>
      <c r="X1458" s="1015"/>
      <c r="Y1458" s="878"/>
      <c r="Z1458" s="975"/>
    </row>
    <row r="1459" spans="1:26">
      <c r="A1459" s="878"/>
      <c r="B1459" s="878"/>
      <c r="C1459" s="878"/>
      <c r="F1459" s="878"/>
      <c r="H1459" s="878"/>
      <c r="I1459" s="878"/>
      <c r="J1459" s="878"/>
      <c r="K1459" s="990"/>
      <c r="L1459" s="990"/>
      <c r="M1459" s="990"/>
      <c r="N1459" s="990"/>
      <c r="O1459" s="878"/>
      <c r="P1459" s="878"/>
      <c r="Q1459" s="878"/>
      <c r="R1459" s="878"/>
      <c r="S1459" s="878"/>
      <c r="T1459" s="878"/>
      <c r="U1459" s="878"/>
      <c r="V1459" s="878"/>
      <c r="W1459" s="878"/>
      <c r="X1459" s="1015"/>
      <c r="Y1459" s="878"/>
      <c r="Z1459" s="975"/>
    </row>
    <row r="1460" spans="1:26">
      <c r="A1460" s="878"/>
      <c r="B1460" s="878"/>
      <c r="C1460" s="878"/>
      <c r="F1460" s="878"/>
      <c r="H1460" s="878"/>
      <c r="I1460" s="878"/>
      <c r="J1460" s="878"/>
      <c r="K1460" s="990"/>
      <c r="L1460" s="990"/>
      <c r="M1460" s="990"/>
      <c r="N1460" s="990"/>
      <c r="O1460" s="878"/>
      <c r="P1460" s="878"/>
      <c r="Q1460" s="878"/>
      <c r="R1460" s="878"/>
      <c r="S1460" s="878"/>
      <c r="T1460" s="878"/>
      <c r="U1460" s="878"/>
      <c r="V1460" s="878"/>
      <c r="W1460" s="878"/>
      <c r="X1460" s="1015"/>
      <c r="Y1460" s="878"/>
      <c r="Z1460" s="975"/>
    </row>
    <row r="1461" spans="1:26">
      <c r="A1461" s="878"/>
      <c r="B1461" s="878"/>
      <c r="C1461" s="878"/>
      <c r="F1461" s="878"/>
      <c r="H1461" s="878"/>
      <c r="I1461" s="878"/>
      <c r="J1461" s="878"/>
      <c r="K1461" s="990"/>
      <c r="L1461" s="990"/>
      <c r="M1461" s="990"/>
      <c r="N1461" s="990"/>
      <c r="O1461" s="878"/>
      <c r="P1461" s="878"/>
      <c r="Q1461" s="878"/>
      <c r="R1461" s="878"/>
      <c r="S1461" s="878"/>
      <c r="T1461" s="878"/>
      <c r="U1461" s="878"/>
      <c r="V1461" s="878"/>
      <c r="W1461" s="878"/>
      <c r="X1461" s="1015"/>
      <c r="Y1461" s="878"/>
      <c r="Z1461" s="975"/>
    </row>
    <row r="1462" spans="1:26">
      <c r="A1462" s="878"/>
      <c r="B1462" s="878"/>
      <c r="C1462" s="878"/>
      <c r="F1462" s="878"/>
      <c r="H1462" s="878"/>
      <c r="I1462" s="878"/>
      <c r="J1462" s="878"/>
      <c r="K1462" s="990"/>
      <c r="L1462" s="990"/>
      <c r="M1462" s="990"/>
      <c r="N1462" s="990"/>
      <c r="O1462" s="878"/>
      <c r="P1462" s="878"/>
      <c r="Q1462" s="878"/>
      <c r="R1462" s="878"/>
      <c r="S1462" s="878"/>
      <c r="T1462" s="878"/>
      <c r="U1462" s="878"/>
      <c r="V1462" s="878"/>
      <c r="W1462" s="878"/>
      <c r="X1462" s="1015"/>
      <c r="Y1462" s="878"/>
      <c r="Z1462" s="975"/>
    </row>
    <row r="1463" spans="1:26">
      <c r="A1463" s="878"/>
      <c r="B1463" s="878"/>
      <c r="C1463" s="878"/>
      <c r="F1463" s="878"/>
      <c r="H1463" s="878"/>
      <c r="I1463" s="878"/>
      <c r="J1463" s="878"/>
      <c r="K1463" s="990"/>
      <c r="L1463" s="990"/>
      <c r="M1463" s="990"/>
      <c r="N1463" s="990"/>
      <c r="O1463" s="878"/>
      <c r="P1463" s="878"/>
      <c r="Q1463" s="878"/>
      <c r="R1463" s="878"/>
      <c r="S1463" s="878"/>
      <c r="T1463" s="878"/>
      <c r="U1463" s="878"/>
      <c r="V1463" s="878"/>
      <c r="W1463" s="878"/>
      <c r="X1463" s="1015"/>
      <c r="Y1463" s="878"/>
      <c r="Z1463" s="975"/>
    </row>
    <row r="1464" spans="1:26">
      <c r="A1464" s="878"/>
      <c r="B1464" s="878"/>
      <c r="C1464" s="878"/>
      <c r="F1464" s="878"/>
      <c r="H1464" s="878"/>
      <c r="I1464" s="878"/>
      <c r="J1464" s="878"/>
      <c r="K1464" s="990"/>
      <c r="L1464" s="990"/>
      <c r="M1464" s="990"/>
      <c r="N1464" s="990"/>
      <c r="O1464" s="878"/>
      <c r="P1464" s="878"/>
      <c r="Q1464" s="878"/>
      <c r="R1464" s="878"/>
      <c r="S1464" s="878"/>
      <c r="T1464" s="878"/>
      <c r="U1464" s="878"/>
      <c r="V1464" s="878"/>
      <c r="W1464" s="878"/>
      <c r="X1464" s="1015"/>
      <c r="Y1464" s="878"/>
      <c r="Z1464" s="975"/>
    </row>
    <row r="1465" spans="1:26">
      <c r="A1465" s="878"/>
      <c r="B1465" s="878"/>
      <c r="C1465" s="878"/>
      <c r="F1465" s="878"/>
      <c r="H1465" s="878"/>
      <c r="I1465" s="878"/>
      <c r="J1465" s="878"/>
      <c r="K1465" s="990"/>
      <c r="L1465" s="990"/>
      <c r="M1465" s="990"/>
      <c r="N1465" s="990"/>
      <c r="O1465" s="878"/>
      <c r="P1465" s="878"/>
      <c r="Q1465" s="878"/>
      <c r="R1465" s="878"/>
      <c r="S1465" s="878"/>
      <c r="T1465" s="878"/>
      <c r="U1465" s="878"/>
      <c r="V1465" s="878"/>
      <c r="W1465" s="878"/>
      <c r="X1465" s="1015"/>
      <c r="Y1465" s="878"/>
      <c r="Z1465" s="975"/>
    </row>
    <row r="1466" spans="1:26">
      <c r="A1466" s="878"/>
      <c r="B1466" s="878"/>
      <c r="C1466" s="878"/>
      <c r="F1466" s="878"/>
      <c r="H1466" s="878"/>
      <c r="I1466" s="878"/>
      <c r="J1466" s="878"/>
      <c r="K1466" s="990"/>
      <c r="L1466" s="990"/>
      <c r="M1466" s="990"/>
      <c r="N1466" s="990"/>
      <c r="O1466" s="878"/>
      <c r="P1466" s="878"/>
      <c r="Q1466" s="878"/>
      <c r="R1466" s="878"/>
      <c r="S1466" s="878"/>
      <c r="T1466" s="878"/>
      <c r="U1466" s="878"/>
      <c r="V1466" s="878"/>
      <c r="W1466" s="878"/>
      <c r="X1466" s="1015"/>
      <c r="Y1466" s="878"/>
      <c r="Z1466" s="975"/>
    </row>
    <row r="1467" spans="1:26">
      <c r="A1467" s="878"/>
      <c r="B1467" s="878"/>
      <c r="C1467" s="878"/>
      <c r="F1467" s="878"/>
      <c r="H1467" s="878"/>
      <c r="I1467" s="878"/>
      <c r="J1467" s="878"/>
      <c r="K1467" s="990"/>
      <c r="L1467" s="990"/>
      <c r="M1467" s="990"/>
      <c r="N1467" s="990"/>
      <c r="O1467" s="878"/>
      <c r="P1467" s="878"/>
      <c r="Q1467" s="878"/>
      <c r="R1467" s="878"/>
      <c r="S1467" s="878"/>
      <c r="T1467" s="878"/>
      <c r="U1467" s="878"/>
      <c r="V1467" s="878"/>
      <c r="W1467" s="878"/>
      <c r="X1467" s="1015"/>
      <c r="Y1467" s="878"/>
      <c r="Z1467" s="975"/>
    </row>
    <row r="1468" spans="1:26">
      <c r="A1468" s="878"/>
      <c r="B1468" s="878"/>
      <c r="C1468" s="878"/>
      <c r="F1468" s="878"/>
      <c r="H1468" s="878"/>
      <c r="I1468" s="878"/>
      <c r="J1468" s="878"/>
      <c r="K1468" s="990"/>
      <c r="L1468" s="990"/>
      <c r="M1468" s="990"/>
      <c r="N1468" s="990"/>
      <c r="O1468" s="878"/>
      <c r="P1468" s="878"/>
      <c r="Q1468" s="878"/>
      <c r="R1468" s="878"/>
      <c r="S1468" s="878"/>
      <c r="T1468" s="878"/>
      <c r="U1468" s="878"/>
      <c r="V1468" s="878"/>
      <c r="W1468" s="878"/>
      <c r="X1468" s="1015"/>
      <c r="Y1468" s="878"/>
      <c r="Z1468" s="975"/>
    </row>
    <row r="1469" spans="1:26">
      <c r="A1469" s="878"/>
      <c r="B1469" s="878"/>
      <c r="C1469" s="878"/>
      <c r="F1469" s="878"/>
      <c r="H1469" s="878"/>
      <c r="I1469" s="878"/>
      <c r="J1469" s="878"/>
      <c r="K1469" s="990"/>
      <c r="L1469" s="990"/>
      <c r="M1469" s="990"/>
      <c r="N1469" s="990"/>
      <c r="O1469" s="878"/>
      <c r="P1469" s="878"/>
      <c r="Q1469" s="878"/>
      <c r="R1469" s="878"/>
      <c r="S1469" s="878"/>
      <c r="T1469" s="878"/>
      <c r="U1469" s="878"/>
      <c r="V1469" s="878"/>
      <c r="W1469" s="878"/>
      <c r="X1469" s="1015"/>
      <c r="Y1469" s="878"/>
      <c r="Z1469" s="975"/>
    </row>
    <row r="1470" spans="1:26">
      <c r="A1470" s="878"/>
      <c r="B1470" s="878"/>
      <c r="C1470" s="878"/>
      <c r="F1470" s="878"/>
      <c r="H1470" s="878"/>
      <c r="I1470" s="878"/>
      <c r="J1470" s="878"/>
      <c r="K1470" s="990"/>
      <c r="L1470" s="990"/>
      <c r="M1470" s="990"/>
      <c r="N1470" s="990"/>
      <c r="O1470" s="878"/>
      <c r="P1470" s="878"/>
      <c r="Q1470" s="878"/>
      <c r="R1470" s="878"/>
      <c r="S1470" s="878"/>
      <c r="T1470" s="878"/>
      <c r="U1470" s="878"/>
      <c r="V1470" s="878"/>
      <c r="W1470" s="878"/>
      <c r="X1470" s="1015"/>
      <c r="Y1470" s="878"/>
      <c r="Z1470" s="975"/>
    </row>
    <row r="1471" spans="1:26">
      <c r="A1471" s="878"/>
      <c r="B1471" s="878"/>
      <c r="C1471" s="878"/>
      <c r="F1471" s="878"/>
      <c r="H1471" s="878"/>
      <c r="I1471" s="878"/>
      <c r="J1471" s="878"/>
      <c r="K1471" s="990"/>
      <c r="L1471" s="990"/>
      <c r="M1471" s="990"/>
      <c r="N1471" s="990"/>
      <c r="O1471" s="878"/>
      <c r="P1471" s="878"/>
      <c r="Q1471" s="878"/>
      <c r="R1471" s="878"/>
      <c r="S1471" s="878"/>
      <c r="T1471" s="878"/>
      <c r="U1471" s="878"/>
      <c r="V1471" s="878"/>
      <c r="W1471" s="878"/>
      <c r="X1471" s="1015"/>
      <c r="Y1471" s="878"/>
      <c r="Z1471" s="975"/>
    </row>
    <row r="1472" spans="1:26">
      <c r="A1472" s="878"/>
      <c r="B1472" s="878"/>
      <c r="C1472" s="878"/>
      <c r="F1472" s="878"/>
      <c r="H1472" s="878"/>
      <c r="I1472" s="878"/>
      <c r="J1472" s="878"/>
      <c r="K1472" s="990"/>
      <c r="L1472" s="990"/>
      <c r="M1472" s="990"/>
      <c r="N1472" s="990"/>
      <c r="O1472" s="878"/>
      <c r="P1472" s="878"/>
      <c r="Q1472" s="878"/>
      <c r="R1472" s="878"/>
      <c r="S1472" s="878"/>
      <c r="T1472" s="878"/>
      <c r="U1472" s="878"/>
      <c r="V1472" s="878"/>
      <c r="W1472" s="878"/>
      <c r="X1472" s="1015"/>
      <c r="Y1472" s="878"/>
      <c r="Z1472" s="975"/>
    </row>
    <row r="1473" spans="1:26">
      <c r="A1473" s="878"/>
      <c r="B1473" s="878"/>
      <c r="C1473" s="878"/>
      <c r="F1473" s="878"/>
      <c r="H1473" s="878"/>
      <c r="I1473" s="878"/>
      <c r="J1473" s="878"/>
      <c r="K1473" s="990"/>
      <c r="L1473" s="990"/>
      <c r="M1473" s="990"/>
      <c r="N1473" s="990"/>
      <c r="O1473" s="878"/>
      <c r="P1473" s="878"/>
      <c r="Q1473" s="878"/>
      <c r="R1473" s="878"/>
      <c r="S1473" s="878"/>
      <c r="T1473" s="878"/>
      <c r="U1473" s="878"/>
      <c r="V1473" s="878"/>
      <c r="W1473" s="878"/>
      <c r="X1473" s="1015"/>
      <c r="Y1473" s="878"/>
      <c r="Z1473" s="975"/>
    </row>
    <row r="1474" spans="1:26">
      <c r="A1474" s="878"/>
      <c r="B1474" s="878"/>
      <c r="C1474" s="878"/>
      <c r="F1474" s="878"/>
      <c r="H1474" s="878"/>
      <c r="I1474" s="878"/>
      <c r="J1474" s="878"/>
      <c r="K1474" s="990"/>
      <c r="L1474" s="990"/>
      <c r="M1474" s="990"/>
      <c r="N1474" s="990"/>
      <c r="O1474" s="878"/>
      <c r="P1474" s="878"/>
      <c r="Q1474" s="878"/>
      <c r="R1474" s="878"/>
      <c r="S1474" s="878"/>
      <c r="T1474" s="878"/>
      <c r="U1474" s="878"/>
      <c r="V1474" s="878"/>
      <c r="W1474" s="878"/>
      <c r="X1474" s="1015"/>
      <c r="Y1474" s="878"/>
      <c r="Z1474" s="975"/>
    </row>
    <row r="1475" spans="1:26">
      <c r="A1475" s="878"/>
      <c r="B1475" s="878"/>
      <c r="C1475" s="878"/>
      <c r="F1475" s="878"/>
      <c r="H1475" s="878"/>
      <c r="I1475" s="878"/>
      <c r="J1475" s="878"/>
      <c r="K1475" s="990"/>
      <c r="L1475" s="990"/>
      <c r="M1475" s="990"/>
      <c r="N1475" s="990"/>
      <c r="O1475" s="878"/>
      <c r="P1475" s="878"/>
      <c r="Q1475" s="878"/>
      <c r="R1475" s="878"/>
      <c r="S1475" s="878"/>
      <c r="T1475" s="878"/>
      <c r="U1475" s="878"/>
      <c r="V1475" s="878"/>
      <c r="W1475" s="878"/>
      <c r="X1475" s="1015"/>
      <c r="Y1475" s="878"/>
      <c r="Z1475" s="975"/>
    </row>
    <row r="1476" spans="1:26">
      <c r="A1476" s="878"/>
      <c r="B1476" s="878"/>
      <c r="C1476" s="878"/>
      <c r="F1476" s="878"/>
      <c r="H1476" s="878"/>
      <c r="I1476" s="878"/>
      <c r="J1476" s="878"/>
      <c r="K1476" s="990"/>
      <c r="L1476" s="990"/>
      <c r="M1476" s="990"/>
      <c r="N1476" s="990"/>
      <c r="O1476" s="878"/>
      <c r="P1476" s="878"/>
      <c r="Q1476" s="878"/>
      <c r="R1476" s="878"/>
      <c r="S1476" s="878"/>
      <c r="T1476" s="878"/>
      <c r="U1476" s="878"/>
      <c r="V1476" s="878"/>
      <c r="W1476" s="878"/>
      <c r="X1476" s="1015"/>
      <c r="Y1476" s="878"/>
      <c r="Z1476" s="975"/>
    </row>
    <row r="1477" spans="1:26">
      <c r="A1477" s="878"/>
      <c r="B1477" s="878"/>
      <c r="C1477" s="878"/>
      <c r="F1477" s="878"/>
      <c r="H1477" s="878"/>
      <c r="I1477" s="878"/>
      <c r="J1477" s="878"/>
      <c r="K1477" s="990"/>
      <c r="L1477" s="990"/>
      <c r="M1477" s="990"/>
      <c r="N1477" s="990"/>
      <c r="O1477" s="878"/>
      <c r="P1477" s="878"/>
      <c r="Q1477" s="878"/>
      <c r="R1477" s="878"/>
      <c r="S1477" s="878"/>
      <c r="T1477" s="878"/>
      <c r="U1477" s="878"/>
      <c r="V1477" s="878"/>
      <c r="W1477" s="878"/>
      <c r="X1477" s="1015"/>
      <c r="Y1477" s="878"/>
      <c r="Z1477" s="975"/>
    </row>
    <row r="1478" spans="1:26">
      <c r="A1478" s="878"/>
      <c r="B1478" s="878"/>
      <c r="C1478" s="878"/>
      <c r="F1478" s="878"/>
      <c r="H1478" s="878"/>
      <c r="I1478" s="878"/>
      <c r="J1478" s="878"/>
      <c r="K1478" s="990"/>
      <c r="L1478" s="990"/>
      <c r="M1478" s="990"/>
      <c r="N1478" s="990"/>
      <c r="O1478" s="878"/>
      <c r="P1478" s="878"/>
      <c r="Q1478" s="878"/>
      <c r="R1478" s="878"/>
      <c r="S1478" s="878"/>
      <c r="T1478" s="878"/>
      <c r="U1478" s="878"/>
      <c r="V1478" s="878"/>
      <c r="W1478" s="878"/>
      <c r="X1478" s="1015"/>
      <c r="Y1478" s="878"/>
      <c r="Z1478" s="975"/>
    </row>
    <row r="1479" spans="1:26">
      <c r="A1479" s="878"/>
      <c r="B1479" s="878"/>
      <c r="C1479" s="878"/>
      <c r="F1479" s="878"/>
      <c r="H1479" s="878"/>
      <c r="I1479" s="878"/>
      <c r="J1479" s="878"/>
      <c r="K1479" s="990"/>
      <c r="L1479" s="990"/>
      <c r="M1479" s="990"/>
      <c r="N1479" s="990"/>
      <c r="O1479" s="878"/>
      <c r="P1479" s="878"/>
      <c r="Q1479" s="878"/>
      <c r="R1479" s="878"/>
      <c r="S1479" s="878"/>
      <c r="T1479" s="878"/>
      <c r="U1479" s="878"/>
      <c r="V1479" s="878"/>
      <c r="W1479" s="878"/>
      <c r="X1479" s="1015"/>
      <c r="Y1479" s="878"/>
      <c r="Z1479" s="975"/>
    </row>
    <row r="1480" spans="1:26">
      <c r="A1480" s="878"/>
      <c r="B1480" s="878"/>
      <c r="C1480" s="878"/>
      <c r="F1480" s="878"/>
      <c r="H1480" s="878"/>
      <c r="I1480" s="878"/>
      <c r="J1480" s="878"/>
      <c r="K1480" s="990"/>
      <c r="L1480" s="990"/>
      <c r="M1480" s="990"/>
      <c r="N1480" s="990"/>
      <c r="O1480" s="878"/>
      <c r="P1480" s="878"/>
      <c r="Q1480" s="878"/>
      <c r="R1480" s="878"/>
      <c r="S1480" s="878"/>
      <c r="T1480" s="878"/>
      <c r="U1480" s="878"/>
      <c r="V1480" s="878"/>
      <c r="W1480" s="878"/>
      <c r="X1480" s="1015"/>
      <c r="Y1480" s="878"/>
      <c r="Z1480" s="975"/>
    </row>
    <row r="1481" spans="1:26">
      <c r="A1481" s="878"/>
      <c r="B1481" s="878"/>
      <c r="C1481" s="878"/>
      <c r="F1481" s="878"/>
      <c r="H1481" s="878"/>
      <c r="I1481" s="878"/>
      <c r="J1481" s="878"/>
      <c r="K1481" s="990"/>
      <c r="L1481" s="990"/>
      <c r="M1481" s="990"/>
      <c r="N1481" s="990"/>
      <c r="O1481" s="878"/>
      <c r="P1481" s="878"/>
      <c r="Q1481" s="878"/>
      <c r="R1481" s="878"/>
      <c r="S1481" s="878"/>
      <c r="T1481" s="878"/>
      <c r="U1481" s="878"/>
      <c r="V1481" s="878"/>
      <c r="W1481" s="878"/>
      <c r="X1481" s="1015"/>
      <c r="Y1481" s="878"/>
      <c r="Z1481" s="975"/>
    </row>
    <row r="1482" spans="1:26">
      <c r="A1482" s="878"/>
      <c r="B1482" s="878"/>
      <c r="C1482" s="878"/>
      <c r="F1482" s="878"/>
      <c r="H1482" s="878"/>
      <c r="I1482" s="878"/>
      <c r="J1482" s="878"/>
      <c r="K1482" s="990"/>
      <c r="L1482" s="990"/>
      <c r="M1482" s="990"/>
      <c r="N1482" s="990"/>
      <c r="O1482" s="878"/>
      <c r="P1482" s="878"/>
      <c r="Q1482" s="878"/>
      <c r="R1482" s="878"/>
      <c r="S1482" s="878"/>
      <c r="T1482" s="878"/>
      <c r="U1482" s="878"/>
      <c r="V1482" s="878"/>
      <c r="W1482" s="878"/>
      <c r="X1482" s="1015"/>
      <c r="Y1482" s="878"/>
      <c r="Z1482" s="975"/>
    </row>
    <row r="1483" spans="1:26">
      <c r="A1483" s="878"/>
      <c r="B1483" s="878"/>
      <c r="C1483" s="878"/>
      <c r="F1483" s="878"/>
      <c r="H1483" s="878"/>
      <c r="I1483" s="878"/>
      <c r="J1483" s="878"/>
      <c r="K1483" s="990"/>
      <c r="L1483" s="990"/>
      <c r="M1483" s="990"/>
      <c r="N1483" s="990"/>
      <c r="O1483" s="878"/>
      <c r="P1483" s="878"/>
      <c r="Q1483" s="878"/>
      <c r="R1483" s="878"/>
      <c r="S1483" s="878"/>
      <c r="T1483" s="878"/>
      <c r="U1483" s="878"/>
      <c r="V1483" s="878"/>
      <c r="W1483" s="878"/>
      <c r="X1483" s="1015"/>
      <c r="Y1483" s="878"/>
      <c r="Z1483" s="975"/>
    </row>
    <row r="1484" spans="1:26">
      <c r="A1484" s="878"/>
      <c r="B1484" s="878"/>
      <c r="C1484" s="878"/>
      <c r="F1484" s="878"/>
      <c r="H1484" s="878"/>
      <c r="I1484" s="878"/>
      <c r="J1484" s="878"/>
      <c r="K1484" s="990"/>
      <c r="L1484" s="990"/>
      <c r="M1484" s="990"/>
      <c r="N1484" s="990"/>
      <c r="O1484" s="878"/>
      <c r="P1484" s="878"/>
      <c r="Q1484" s="878"/>
      <c r="R1484" s="878"/>
      <c r="S1484" s="878"/>
      <c r="T1484" s="878"/>
      <c r="U1484" s="878"/>
      <c r="V1484" s="878"/>
      <c r="W1484" s="878"/>
      <c r="X1484" s="1015"/>
      <c r="Y1484" s="878"/>
      <c r="Z1484" s="975"/>
    </row>
    <row r="1485" spans="1:26">
      <c r="A1485" s="878"/>
      <c r="B1485" s="878"/>
      <c r="C1485" s="878"/>
      <c r="F1485" s="878"/>
      <c r="H1485" s="878"/>
      <c r="I1485" s="878"/>
      <c r="J1485" s="878"/>
      <c r="K1485" s="990"/>
      <c r="L1485" s="990"/>
      <c r="M1485" s="990"/>
      <c r="N1485" s="990"/>
      <c r="O1485" s="878"/>
      <c r="P1485" s="878"/>
      <c r="Q1485" s="878"/>
      <c r="R1485" s="878"/>
      <c r="S1485" s="878"/>
      <c r="T1485" s="878"/>
      <c r="U1485" s="878"/>
      <c r="V1485" s="878"/>
      <c r="W1485" s="878"/>
      <c r="X1485" s="1015"/>
      <c r="Y1485" s="878"/>
      <c r="Z1485" s="975"/>
    </row>
    <row r="1486" spans="1:26">
      <c r="A1486" s="878"/>
      <c r="B1486" s="878"/>
      <c r="C1486" s="878"/>
      <c r="F1486" s="878"/>
      <c r="H1486" s="878"/>
      <c r="I1486" s="878"/>
      <c r="J1486" s="878"/>
      <c r="K1486" s="990"/>
      <c r="L1486" s="990"/>
      <c r="M1486" s="990"/>
      <c r="N1486" s="990"/>
      <c r="O1486" s="878"/>
      <c r="P1486" s="878"/>
      <c r="Q1486" s="878"/>
      <c r="R1486" s="878"/>
      <c r="S1486" s="878"/>
      <c r="T1486" s="878"/>
      <c r="U1486" s="878"/>
      <c r="V1486" s="878"/>
      <c r="W1486" s="878"/>
      <c r="X1486" s="1015"/>
      <c r="Y1486" s="878"/>
      <c r="Z1486" s="975"/>
    </row>
    <row r="1487" spans="1:26">
      <c r="A1487" s="878"/>
      <c r="B1487" s="878"/>
      <c r="C1487" s="878"/>
      <c r="F1487" s="878"/>
      <c r="H1487" s="878"/>
      <c r="I1487" s="878"/>
      <c r="J1487" s="878"/>
      <c r="K1487" s="990"/>
      <c r="L1487" s="990"/>
      <c r="M1487" s="990"/>
      <c r="N1487" s="990"/>
      <c r="O1487" s="878"/>
      <c r="P1487" s="878"/>
      <c r="Q1487" s="878"/>
      <c r="R1487" s="878"/>
      <c r="S1487" s="878"/>
      <c r="T1487" s="878"/>
      <c r="U1487" s="878"/>
      <c r="V1487" s="878"/>
      <c r="W1487" s="878"/>
      <c r="X1487" s="1015"/>
      <c r="Y1487" s="878"/>
      <c r="Z1487" s="975"/>
    </row>
    <row r="1488" spans="1:26">
      <c r="A1488" s="878"/>
      <c r="B1488" s="878"/>
      <c r="C1488" s="878"/>
      <c r="F1488" s="878"/>
      <c r="H1488" s="878"/>
      <c r="I1488" s="878"/>
      <c r="J1488" s="878"/>
      <c r="K1488" s="990"/>
      <c r="L1488" s="990"/>
      <c r="M1488" s="990"/>
      <c r="N1488" s="990"/>
      <c r="O1488" s="878"/>
      <c r="P1488" s="878"/>
      <c r="Q1488" s="878"/>
      <c r="R1488" s="878"/>
      <c r="S1488" s="878"/>
      <c r="T1488" s="878"/>
      <c r="U1488" s="878"/>
      <c r="V1488" s="878"/>
      <c r="W1488" s="878"/>
      <c r="X1488" s="1015"/>
      <c r="Y1488" s="878"/>
      <c r="Z1488" s="975"/>
    </row>
    <row r="1489" spans="1:26">
      <c r="A1489" s="878"/>
      <c r="B1489" s="878"/>
      <c r="C1489" s="878"/>
      <c r="F1489" s="878"/>
      <c r="H1489" s="878"/>
      <c r="I1489" s="878"/>
      <c r="J1489" s="878"/>
      <c r="K1489" s="990"/>
      <c r="L1489" s="990"/>
      <c r="M1489" s="990"/>
      <c r="N1489" s="990"/>
      <c r="O1489" s="878"/>
      <c r="P1489" s="878"/>
      <c r="Q1489" s="878"/>
      <c r="R1489" s="878"/>
      <c r="S1489" s="878"/>
      <c r="T1489" s="878"/>
      <c r="U1489" s="878"/>
      <c r="V1489" s="878"/>
      <c r="W1489" s="878"/>
      <c r="X1489" s="1015"/>
      <c r="Y1489" s="878"/>
      <c r="Z1489" s="975"/>
    </row>
    <row r="1490" spans="1:26">
      <c r="A1490" s="878"/>
      <c r="B1490" s="878"/>
      <c r="C1490" s="878"/>
      <c r="F1490" s="878"/>
      <c r="H1490" s="878"/>
      <c r="I1490" s="878"/>
      <c r="J1490" s="878"/>
      <c r="K1490" s="990"/>
      <c r="L1490" s="990"/>
      <c r="M1490" s="990"/>
      <c r="N1490" s="990"/>
      <c r="O1490" s="878"/>
      <c r="P1490" s="878"/>
      <c r="Q1490" s="878"/>
      <c r="R1490" s="878"/>
      <c r="S1490" s="878"/>
      <c r="T1490" s="878"/>
      <c r="U1490" s="878"/>
      <c r="V1490" s="878"/>
      <c r="W1490" s="878"/>
      <c r="X1490" s="1015"/>
      <c r="Y1490" s="878"/>
      <c r="Z1490" s="975"/>
    </row>
    <row r="1491" spans="1:26">
      <c r="A1491" s="878"/>
      <c r="B1491" s="878"/>
      <c r="C1491" s="878"/>
      <c r="F1491" s="878"/>
      <c r="H1491" s="878"/>
      <c r="I1491" s="878"/>
      <c r="J1491" s="878"/>
      <c r="K1491" s="990"/>
      <c r="L1491" s="990"/>
      <c r="M1491" s="990"/>
      <c r="N1491" s="990"/>
      <c r="O1491" s="878"/>
      <c r="P1491" s="878"/>
      <c r="Q1491" s="878"/>
      <c r="R1491" s="878"/>
      <c r="S1491" s="878"/>
      <c r="T1491" s="878"/>
      <c r="U1491" s="878"/>
      <c r="V1491" s="878"/>
      <c r="W1491" s="878"/>
      <c r="X1491" s="1015"/>
      <c r="Y1491" s="878"/>
      <c r="Z1491" s="975"/>
    </row>
    <row r="1492" spans="1:26">
      <c r="A1492" s="878"/>
      <c r="B1492" s="878"/>
      <c r="C1492" s="878"/>
      <c r="F1492" s="878"/>
      <c r="H1492" s="878"/>
      <c r="I1492" s="878"/>
      <c r="J1492" s="878"/>
      <c r="K1492" s="990"/>
      <c r="L1492" s="990"/>
      <c r="M1492" s="990"/>
      <c r="N1492" s="990"/>
      <c r="O1492" s="878"/>
      <c r="P1492" s="878"/>
      <c r="Q1492" s="878"/>
      <c r="R1492" s="878"/>
      <c r="S1492" s="878"/>
      <c r="T1492" s="878"/>
      <c r="U1492" s="878"/>
      <c r="V1492" s="878"/>
      <c r="W1492" s="878"/>
      <c r="X1492" s="1015"/>
      <c r="Y1492" s="878"/>
      <c r="Z1492" s="975"/>
    </row>
    <row r="1493" spans="1:26">
      <c r="A1493" s="878"/>
      <c r="B1493" s="878"/>
      <c r="C1493" s="878"/>
      <c r="F1493" s="878"/>
      <c r="H1493" s="878"/>
      <c r="I1493" s="878"/>
      <c r="J1493" s="878"/>
      <c r="K1493" s="990"/>
      <c r="L1493" s="990"/>
      <c r="M1493" s="990"/>
      <c r="N1493" s="990"/>
      <c r="O1493" s="878"/>
      <c r="P1493" s="878"/>
      <c r="Q1493" s="878"/>
      <c r="R1493" s="878"/>
      <c r="S1493" s="878"/>
      <c r="T1493" s="878"/>
      <c r="U1493" s="878"/>
      <c r="V1493" s="878"/>
      <c r="W1493" s="878"/>
      <c r="X1493" s="1015"/>
      <c r="Y1493" s="878"/>
      <c r="Z1493" s="975"/>
    </row>
    <row r="1494" spans="1:26">
      <c r="A1494" s="878"/>
      <c r="B1494" s="878"/>
      <c r="C1494" s="878"/>
      <c r="F1494" s="878"/>
      <c r="H1494" s="878"/>
      <c r="I1494" s="878"/>
      <c r="J1494" s="878"/>
      <c r="K1494" s="990"/>
      <c r="L1494" s="990"/>
      <c r="M1494" s="990"/>
      <c r="N1494" s="990"/>
      <c r="O1494" s="878"/>
      <c r="P1494" s="878"/>
      <c r="Q1494" s="878"/>
      <c r="R1494" s="878"/>
      <c r="S1494" s="878"/>
      <c r="T1494" s="878"/>
      <c r="U1494" s="878"/>
      <c r="V1494" s="878"/>
      <c r="W1494" s="878"/>
      <c r="X1494" s="1015"/>
      <c r="Y1494" s="878"/>
      <c r="Z1494" s="975"/>
    </row>
    <row r="1495" spans="1:26">
      <c r="A1495" s="878"/>
      <c r="B1495" s="878"/>
      <c r="C1495" s="878"/>
      <c r="F1495" s="878"/>
      <c r="H1495" s="878"/>
      <c r="I1495" s="878"/>
      <c r="J1495" s="878"/>
      <c r="K1495" s="990"/>
      <c r="L1495" s="990"/>
      <c r="M1495" s="990"/>
      <c r="N1495" s="990"/>
      <c r="O1495" s="878"/>
      <c r="P1495" s="878"/>
      <c r="Q1495" s="878"/>
      <c r="R1495" s="878"/>
      <c r="S1495" s="878"/>
      <c r="T1495" s="878"/>
      <c r="U1495" s="878"/>
      <c r="V1495" s="878"/>
      <c r="W1495" s="878"/>
      <c r="X1495" s="1015"/>
      <c r="Y1495" s="878"/>
      <c r="Z1495" s="975"/>
    </row>
    <row r="1496" spans="1:26">
      <c r="A1496" s="878"/>
      <c r="B1496" s="878"/>
      <c r="C1496" s="878"/>
      <c r="F1496" s="878"/>
      <c r="H1496" s="878"/>
      <c r="I1496" s="878"/>
      <c r="J1496" s="878"/>
      <c r="K1496" s="990"/>
      <c r="L1496" s="990"/>
      <c r="M1496" s="990"/>
      <c r="N1496" s="990"/>
      <c r="O1496" s="878"/>
      <c r="P1496" s="878"/>
      <c r="Q1496" s="878"/>
      <c r="R1496" s="878"/>
      <c r="S1496" s="878"/>
      <c r="T1496" s="878"/>
      <c r="U1496" s="878"/>
      <c r="V1496" s="878"/>
      <c r="W1496" s="878"/>
      <c r="X1496" s="1015"/>
      <c r="Y1496" s="878"/>
      <c r="Z1496" s="975"/>
    </row>
    <row r="1497" spans="1:26">
      <c r="A1497" s="878"/>
      <c r="B1497" s="878"/>
      <c r="C1497" s="878"/>
      <c r="F1497" s="878"/>
      <c r="H1497" s="878"/>
      <c r="I1497" s="878"/>
      <c r="J1497" s="878"/>
      <c r="K1497" s="990"/>
      <c r="L1497" s="990"/>
      <c r="M1497" s="990"/>
      <c r="N1497" s="990"/>
      <c r="O1497" s="878"/>
      <c r="P1497" s="878"/>
      <c r="Q1497" s="878"/>
      <c r="R1497" s="878"/>
      <c r="S1497" s="878"/>
      <c r="T1497" s="878"/>
      <c r="U1497" s="878"/>
      <c r="V1497" s="878"/>
      <c r="W1497" s="878"/>
      <c r="X1497" s="1015"/>
      <c r="Y1497" s="878"/>
      <c r="Z1497" s="975"/>
    </row>
    <row r="1498" spans="1:26">
      <c r="A1498" s="878"/>
      <c r="B1498" s="878"/>
      <c r="C1498" s="878"/>
      <c r="F1498" s="878"/>
      <c r="H1498" s="878"/>
      <c r="I1498" s="878"/>
      <c r="J1498" s="878"/>
      <c r="K1498" s="990"/>
      <c r="L1498" s="990"/>
      <c r="M1498" s="990"/>
      <c r="N1498" s="990"/>
      <c r="O1498" s="878"/>
      <c r="P1498" s="878"/>
      <c r="Q1498" s="878"/>
      <c r="R1498" s="878"/>
      <c r="S1498" s="878"/>
      <c r="T1498" s="878"/>
      <c r="U1498" s="878"/>
      <c r="V1498" s="878"/>
      <c r="W1498" s="878"/>
      <c r="X1498" s="1015"/>
      <c r="Y1498" s="878"/>
      <c r="Z1498" s="975"/>
    </row>
    <row r="1499" spans="1:26">
      <c r="A1499" s="878"/>
      <c r="B1499" s="878"/>
      <c r="C1499" s="878"/>
      <c r="F1499" s="878"/>
      <c r="H1499" s="878"/>
      <c r="I1499" s="878"/>
      <c r="J1499" s="878"/>
      <c r="K1499" s="990"/>
      <c r="L1499" s="990"/>
      <c r="M1499" s="990"/>
      <c r="N1499" s="990"/>
      <c r="O1499" s="878"/>
      <c r="P1499" s="878"/>
      <c r="Q1499" s="878"/>
      <c r="R1499" s="878"/>
      <c r="S1499" s="878"/>
      <c r="T1499" s="878"/>
      <c r="U1499" s="878"/>
      <c r="V1499" s="878"/>
      <c r="W1499" s="878"/>
      <c r="X1499" s="1015"/>
      <c r="Y1499" s="878"/>
      <c r="Z1499" s="975"/>
    </row>
    <row r="1500" spans="1:26">
      <c r="A1500" s="878"/>
      <c r="B1500" s="878"/>
      <c r="C1500" s="878"/>
      <c r="F1500" s="878"/>
      <c r="H1500" s="878"/>
      <c r="I1500" s="878"/>
      <c r="J1500" s="878"/>
      <c r="K1500" s="990"/>
      <c r="L1500" s="990"/>
      <c r="M1500" s="990"/>
      <c r="N1500" s="990"/>
      <c r="O1500" s="878"/>
      <c r="P1500" s="878"/>
      <c r="Q1500" s="878"/>
      <c r="R1500" s="878"/>
      <c r="S1500" s="878"/>
      <c r="T1500" s="878"/>
      <c r="U1500" s="878"/>
      <c r="V1500" s="878"/>
      <c r="W1500" s="878"/>
      <c r="X1500" s="1015"/>
      <c r="Y1500" s="878"/>
      <c r="Z1500" s="975"/>
    </row>
    <row r="1501" spans="1:26">
      <c r="A1501" s="878"/>
      <c r="B1501" s="878"/>
      <c r="C1501" s="878"/>
      <c r="F1501" s="878"/>
      <c r="H1501" s="878"/>
      <c r="I1501" s="878"/>
      <c r="J1501" s="878"/>
      <c r="K1501" s="990"/>
      <c r="L1501" s="990"/>
      <c r="M1501" s="990"/>
      <c r="N1501" s="990"/>
      <c r="O1501" s="878"/>
      <c r="P1501" s="878"/>
      <c r="Q1501" s="878"/>
      <c r="R1501" s="878"/>
      <c r="S1501" s="878"/>
      <c r="T1501" s="878"/>
      <c r="U1501" s="878"/>
      <c r="V1501" s="878"/>
      <c r="W1501" s="878"/>
      <c r="X1501" s="1015"/>
      <c r="Y1501" s="878"/>
      <c r="Z1501" s="975"/>
    </row>
    <row r="1502" spans="1:26">
      <c r="A1502" s="878"/>
      <c r="B1502" s="878"/>
      <c r="C1502" s="878"/>
      <c r="F1502" s="878"/>
      <c r="H1502" s="878"/>
      <c r="I1502" s="878"/>
      <c r="J1502" s="878"/>
      <c r="K1502" s="990"/>
      <c r="L1502" s="990"/>
      <c r="M1502" s="990"/>
      <c r="N1502" s="990"/>
      <c r="O1502" s="878"/>
      <c r="P1502" s="878"/>
      <c r="Q1502" s="878"/>
      <c r="R1502" s="878"/>
      <c r="S1502" s="878"/>
      <c r="T1502" s="878"/>
      <c r="U1502" s="878"/>
      <c r="V1502" s="878"/>
      <c r="W1502" s="878"/>
      <c r="X1502" s="1015"/>
      <c r="Y1502" s="878"/>
      <c r="Z1502" s="975"/>
    </row>
    <row r="1503" spans="1:26">
      <c r="A1503" s="878"/>
      <c r="B1503" s="878"/>
      <c r="C1503" s="878"/>
      <c r="F1503" s="878"/>
      <c r="H1503" s="878"/>
      <c r="I1503" s="878"/>
      <c r="J1503" s="878"/>
      <c r="K1503" s="990"/>
      <c r="L1503" s="990"/>
      <c r="M1503" s="990"/>
      <c r="N1503" s="990"/>
      <c r="O1503" s="878"/>
      <c r="P1503" s="878"/>
      <c r="Q1503" s="878"/>
      <c r="R1503" s="878"/>
      <c r="S1503" s="878"/>
      <c r="T1503" s="878"/>
      <c r="U1503" s="878"/>
      <c r="V1503" s="878"/>
      <c r="W1503" s="878"/>
      <c r="X1503" s="1015"/>
      <c r="Y1503" s="878"/>
      <c r="Z1503" s="975"/>
    </row>
    <row r="1504" spans="1:26">
      <c r="A1504" s="878"/>
      <c r="B1504" s="878"/>
      <c r="C1504" s="878"/>
      <c r="F1504" s="878"/>
      <c r="H1504" s="878"/>
      <c r="I1504" s="878"/>
      <c r="J1504" s="878"/>
      <c r="K1504" s="990"/>
      <c r="L1504" s="990"/>
      <c r="M1504" s="990"/>
      <c r="N1504" s="990"/>
      <c r="O1504" s="878"/>
      <c r="P1504" s="878"/>
      <c r="Q1504" s="878"/>
      <c r="R1504" s="878"/>
      <c r="S1504" s="878"/>
      <c r="T1504" s="878"/>
      <c r="U1504" s="878"/>
      <c r="V1504" s="878"/>
      <c r="W1504" s="878"/>
      <c r="X1504" s="1015"/>
      <c r="Y1504" s="878"/>
      <c r="Z1504" s="975"/>
    </row>
    <row r="1505" spans="1:26">
      <c r="A1505" s="878"/>
      <c r="B1505" s="878"/>
      <c r="C1505" s="878"/>
      <c r="F1505" s="878"/>
      <c r="H1505" s="878"/>
      <c r="I1505" s="878"/>
      <c r="J1505" s="878"/>
      <c r="K1505" s="990"/>
      <c r="L1505" s="990"/>
      <c r="M1505" s="990"/>
      <c r="N1505" s="990"/>
      <c r="O1505" s="878"/>
      <c r="P1505" s="878"/>
      <c r="Q1505" s="878"/>
      <c r="R1505" s="878"/>
      <c r="S1505" s="878"/>
      <c r="T1505" s="878"/>
      <c r="U1505" s="878"/>
      <c r="V1505" s="878"/>
      <c r="W1505" s="878"/>
      <c r="X1505" s="1015"/>
      <c r="Y1505" s="878"/>
      <c r="Z1505" s="975"/>
    </row>
    <row r="1506" spans="1:26">
      <c r="A1506" s="878"/>
      <c r="B1506" s="878"/>
      <c r="C1506" s="878"/>
      <c r="F1506" s="878"/>
      <c r="H1506" s="878"/>
      <c r="I1506" s="878"/>
      <c r="J1506" s="878"/>
      <c r="K1506" s="990"/>
      <c r="L1506" s="990"/>
      <c r="M1506" s="990"/>
      <c r="N1506" s="990"/>
      <c r="O1506" s="878"/>
      <c r="P1506" s="878"/>
      <c r="Q1506" s="878"/>
      <c r="R1506" s="878"/>
      <c r="S1506" s="878"/>
      <c r="T1506" s="878"/>
      <c r="U1506" s="878"/>
      <c r="V1506" s="878"/>
      <c r="W1506" s="878"/>
      <c r="X1506" s="1015"/>
      <c r="Y1506" s="878"/>
      <c r="Z1506" s="975"/>
    </row>
    <row r="1507" spans="1:26">
      <c r="A1507" s="878"/>
      <c r="B1507" s="878"/>
      <c r="C1507" s="878"/>
      <c r="F1507" s="878"/>
      <c r="H1507" s="878"/>
      <c r="I1507" s="878"/>
      <c r="J1507" s="878"/>
      <c r="K1507" s="990"/>
      <c r="L1507" s="990"/>
      <c r="M1507" s="990"/>
      <c r="N1507" s="990"/>
      <c r="O1507" s="878"/>
      <c r="P1507" s="878"/>
      <c r="Q1507" s="878"/>
      <c r="R1507" s="878"/>
      <c r="S1507" s="878"/>
      <c r="T1507" s="878"/>
      <c r="U1507" s="878"/>
      <c r="V1507" s="878"/>
      <c r="W1507" s="878"/>
      <c r="X1507" s="1015"/>
      <c r="Y1507" s="878"/>
      <c r="Z1507" s="975"/>
    </row>
    <row r="1508" spans="1:26">
      <c r="A1508" s="878"/>
      <c r="B1508" s="878"/>
      <c r="C1508" s="878"/>
      <c r="F1508" s="878"/>
      <c r="H1508" s="878"/>
      <c r="I1508" s="878"/>
      <c r="J1508" s="878"/>
      <c r="K1508" s="990"/>
      <c r="L1508" s="990"/>
      <c r="M1508" s="990"/>
      <c r="N1508" s="990"/>
      <c r="O1508" s="878"/>
      <c r="P1508" s="878"/>
      <c r="Q1508" s="878"/>
      <c r="R1508" s="878"/>
      <c r="S1508" s="878"/>
      <c r="T1508" s="878"/>
      <c r="U1508" s="878"/>
      <c r="V1508" s="878"/>
      <c r="W1508" s="878"/>
      <c r="X1508" s="1015"/>
      <c r="Y1508" s="878"/>
      <c r="Z1508" s="975"/>
    </row>
    <row r="1509" spans="1:26">
      <c r="A1509" s="878"/>
      <c r="B1509" s="878"/>
      <c r="C1509" s="878"/>
      <c r="F1509" s="878"/>
      <c r="H1509" s="878"/>
      <c r="I1509" s="878"/>
      <c r="J1509" s="878"/>
      <c r="K1509" s="990"/>
      <c r="L1509" s="990"/>
      <c r="M1509" s="990"/>
      <c r="N1509" s="990"/>
      <c r="O1509" s="878"/>
      <c r="P1509" s="878"/>
      <c r="Q1509" s="878"/>
      <c r="R1509" s="878"/>
      <c r="S1509" s="878"/>
      <c r="T1509" s="878"/>
      <c r="U1509" s="878"/>
      <c r="V1509" s="878"/>
      <c r="W1509" s="878"/>
      <c r="X1509" s="1015"/>
      <c r="Y1509" s="878"/>
      <c r="Z1509" s="975"/>
    </row>
    <row r="1510" spans="1:26">
      <c r="A1510" s="878"/>
      <c r="B1510" s="878"/>
      <c r="C1510" s="878"/>
      <c r="F1510" s="878"/>
      <c r="H1510" s="878"/>
      <c r="I1510" s="878"/>
      <c r="J1510" s="878"/>
      <c r="K1510" s="990"/>
      <c r="L1510" s="990"/>
      <c r="M1510" s="990"/>
      <c r="N1510" s="990"/>
      <c r="O1510" s="878"/>
      <c r="P1510" s="878"/>
      <c r="Q1510" s="878"/>
      <c r="R1510" s="878"/>
      <c r="S1510" s="878"/>
      <c r="T1510" s="878"/>
      <c r="U1510" s="878"/>
      <c r="V1510" s="878"/>
      <c r="W1510" s="878"/>
      <c r="X1510" s="1015"/>
      <c r="Y1510" s="878"/>
      <c r="Z1510" s="975"/>
    </row>
    <row r="1511" spans="1:26">
      <c r="A1511" s="878"/>
      <c r="B1511" s="878"/>
      <c r="C1511" s="878"/>
      <c r="F1511" s="878"/>
      <c r="H1511" s="878"/>
      <c r="I1511" s="878"/>
      <c r="J1511" s="878"/>
      <c r="K1511" s="990"/>
      <c r="L1511" s="990"/>
      <c r="M1511" s="990"/>
      <c r="N1511" s="990"/>
      <c r="O1511" s="878"/>
      <c r="P1511" s="878"/>
      <c r="Q1511" s="878"/>
      <c r="R1511" s="878"/>
      <c r="S1511" s="878"/>
      <c r="T1511" s="878"/>
      <c r="U1511" s="878"/>
      <c r="V1511" s="878"/>
      <c r="W1511" s="878"/>
      <c r="X1511" s="1015"/>
      <c r="Y1511" s="878"/>
      <c r="Z1511" s="975"/>
    </row>
    <row r="1512" spans="1:26">
      <c r="A1512" s="878"/>
      <c r="B1512" s="878"/>
      <c r="C1512" s="878"/>
      <c r="F1512" s="878"/>
      <c r="H1512" s="878"/>
      <c r="I1512" s="878"/>
      <c r="J1512" s="878"/>
      <c r="K1512" s="990"/>
      <c r="L1512" s="990"/>
      <c r="M1512" s="990"/>
      <c r="N1512" s="990"/>
      <c r="O1512" s="878"/>
      <c r="P1512" s="878"/>
      <c r="Q1512" s="878"/>
      <c r="R1512" s="878"/>
      <c r="S1512" s="878"/>
      <c r="T1512" s="878"/>
      <c r="U1512" s="878"/>
      <c r="V1512" s="878"/>
      <c r="W1512" s="878"/>
      <c r="X1512" s="1015"/>
      <c r="Y1512" s="878"/>
      <c r="Z1512" s="975"/>
    </row>
    <row r="1513" spans="1:26">
      <c r="A1513" s="878"/>
      <c r="B1513" s="878"/>
      <c r="C1513" s="878"/>
      <c r="F1513" s="878"/>
      <c r="H1513" s="878"/>
      <c r="I1513" s="878"/>
      <c r="J1513" s="878"/>
      <c r="K1513" s="990"/>
      <c r="L1513" s="990"/>
      <c r="M1513" s="990"/>
      <c r="N1513" s="990"/>
      <c r="O1513" s="878"/>
      <c r="P1513" s="878"/>
      <c r="Q1513" s="878"/>
      <c r="R1513" s="878"/>
      <c r="S1513" s="878"/>
      <c r="T1513" s="878"/>
      <c r="U1513" s="878"/>
      <c r="V1513" s="878"/>
      <c r="W1513" s="878"/>
      <c r="X1513" s="1015"/>
      <c r="Y1513" s="878"/>
      <c r="Z1513" s="975"/>
    </row>
    <row r="1514" spans="1:26">
      <c r="A1514" s="878"/>
      <c r="B1514" s="878"/>
      <c r="C1514" s="878"/>
      <c r="F1514" s="878"/>
      <c r="H1514" s="878"/>
      <c r="I1514" s="878"/>
      <c r="J1514" s="878"/>
      <c r="K1514" s="990"/>
      <c r="L1514" s="990"/>
      <c r="M1514" s="990"/>
      <c r="N1514" s="990"/>
      <c r="O1514" s="878"/>
      <c r="P1514" s="878"/>
      <c r="Q1514" s="878"/>
      <c r="R1514" s="878"/>
      <c r="S1514" s="878"/>
      <c r="T1514" s="878"/>
      <c r="U1514" s="878"/>
      <c r="V1514" s="878"/>
      <c r="W1514" s="878"/>
      <c r="X1514" s="1015"/>
      <c r="Y1514" s="878"/>
      <c r="Z1514" s="975"/>
    </row>
    <row r="1515" spans="1:26">
      <c r="A1515" s="878"/>
      <c r="B1515" s="878"/>
      <c r="C1515" s="878"/>
      <c r="F1515" s="878"/>
      <c r="H1515" s="878"/>
      <c r="I1515" s="878"/>
      <c r="J1515" s="878"/>
      <c r="K1515" s="990"/>
      <c r="L1515" s="990"/>
      <c r="M1515" s="990"/>
      <c r="N1515" s="990"/>
      <c r="O1515" s="878"/>
      <c r="P1515" s="878"/>
      <c r="Q1515" s="878"/>
      <c r="R1515" s="878"/>
      <c r="S1515" s="878"/>
      <c r="T1515" s="878"/>
      <c r="U1515" s="878"/>
      <c r="V1515" s="878"/>
      <c r="W1515" s="878"/>
      <c r="X1515" s="1015"/>
      <c r="Y1515" s="878"/>
      <c r="Z1515" s="975"/>
    </row>
    <row r="1516" spans="1:26">
      <c r="A1516" s="878"/>
      <c r="B1516" s="878"/>
      <c r="C1516" s="878"/>
      <c r="F1516" s="878"/>
      <c r="H1516" s="878"/>
      <c r="I1516" s="878"/>
      <c r="J1516" s="878"/>
      <c r="K1516" s="990"/>
      <c r="L1516" s="990"/>
      <c r="M1516" s="990"/>
      <c r="N1516" s="990"/>
      <c r="O1516" s="878"/>
      <c r="P1516" s="878"/>
      <c r="Q1516" s="878"/>
      <c r="R1516" s="878"/>
      <c r="S1516" s="878"/>
      <c r="T1516" s="878"/>
      <c r="U1516" s="878"/>
      <c r="V1516" s="878"/>
      <c r="W1516" s="878"/>
      <c r="X1516" s="1015"/>
      <c r="Y1516" s="878"/>
      <c r="Z1516" s="975"/>
    </row>
    <row r="1517" spans="1:26">
      <c r="A1517" s="878"/>
      <c r="B1517" s="878"/>
      <c r="C1517" s="878"/>
      <c r="F1517" s="878"/>
      <c r="H1517" s="878"/>
      <c r="I1517" s="878"/>
      <c r="J1517" s="878"/>
      <c r="K1517" s="990"/>
      <c r="L1517" s="990"/>
      <c r="M1517" s="990"/>
      <c r="N1517" s="990"/>
      <c r="O1517" s="878"/>
      <c r="P1517" s="878"/>
      <c r="Q1517" s="878"/>
      <c r="R1517" s="878"/>
      <c r="S1517" s="878"/>
      <c r="T1517" s="878"/>
      <c r="U1517" s="878"/>
      <c r="V1517" s="878"/>
      <c r="W1517" s="878"/>
      <c r="X1517" s="1015"/>
      <c r="Y1517" s="878"/>
      <c r="Z1517" s="975"/>
    </row>
    <row r="1518" spans="1:26">
      <c r="A1518" s="878"/>
      <c r="B1518" s="878"/>
      <c r="C1518" s="878"/>
      <c r="F1518" s="878"/>
      <c r="H1518" s="878"/>
      <c r="I1518" s="878"/>
      <c r="J1518" s="878"/>
      <c r="K1518" s="990"/>
      <c r="L1518" s="990"/>
      <c r="M1518" s="990"/>
      <c r="N1518" s="990"/>
      <c r="O1518" s="878"/>
      <c r="P1518" s="878"/>
      <c r="Q1518" s="878"/>
      <c r="R1518" s="878"/>
      <c r="S1518" s="878"/>
      <c r="T1518" s="878"/>
      <c r="U1518" s="878"/>
      <c r="V1518" s="878"/>
      <c r="W1518" s="878"/>
      <c r="X1518" s="1015"/>
      <c r="Y1518" s="878"/>
      <c r="Z1518" s="975"/>
    </row>
    <row r="1519" spans="1:26">
      <c r="A1519" s="878"/>
      <c r="B1519" s="878"/>
      <c r="C1519" s="878"/>
      <c r="F1519" s="878"/>
      <c r="H1519" s="878"/>
      <c r="I1519" s="878"/>
      <c r="J1519" s="878"/>
      <c r="K1519" s="990"/>
      <c r="L1519" s="990"/>
      <c r="M1519" s="990"/>
      <c r="N1519" s="990"/>
      <c r="O1519" s="878"/>
      <c r="P1519" s="878"/>
      <c r="Q1519" s="878"/>
      <c r="R1519" s="878"/>
      <c r="S1519" s="878"/>
      <c r="T1519" s="878"/>
      <c r="U1519" s="878"/>
      <c r="V1519" s="878"/>
      <c r="W1519" s="878"/>
      <c r="X1519" s="1015"/>
      <c r="Y1519" s="878"/>
      <c r="Z1519" s="975"/>
    </row>
    <row r="1520" spans="1:26">
      <c r="A1520" s="878"/>
      <c r="B1520" s="878"/>
      <c r="C1520" s="878"/>
      <c r="F1520" s="878"/>
      <c r="H1520" s="878"/>
      <c r="I1520" s="878"/>
      <c r="J1520" s="878"/>
      <c r="K1520" s="990"/>
      <c r="L1520" s="990"/>
      <c r="M1520" s="990"/>
      <c r="N1520" s="990"/>
      <c r="O1520" s="878"/>
      <c r="P1520" s="878"/>
      <c r="Q1520" s="878"/>
      <c r="R1520" s="878"/>
      <c r="S1520" s="878"/>
      <c r="T1520" s="878"/>
      <c r="U1520" s="878"/>
      <c r="V1520" s="878"/>
      <c r="W1520" s="878"/>
      <c r="X1520" s="1015"/>
      <c r="Y1520" s="878"/>
      <c r="Z1520" s="975"/>
    </row>
    <row r="1521" spans="1:26">
      <c r="A1521" s="878"/>
      <c r="B1521" s="878"/>
      <c r="C1521" s="878"/>
      <c r="F1521" s="878"/>
      <c r="H1521" s="878"/>
      <c r="I1521" s="878"/>
      <c r="J1521" s="878"/>
      <c r="K1521" s="990"/>
      <c r="L1521" s="990"/>
      <c r="M1521" s="990"/>
      <c r="N1521" s="990"/>
      <c r="O1521" s="878"/>
      <c r="P1521" s="878"/>
      <c r="Q1521" s="878"/>
      <c r="R1521" s="878"/>
      <c r="S1521" s="878"/>
      <c r="T1521" s="878"/>
      <c r="U1521" s="878"/>
      <c r="V1521" s="878"/>
      <c r="W1521" s="878"/>
      <c r="X1521" s="1015"/>
      <c r="Y1521" s="878"/>
      <c r="Z1521" s="975"/>
    </row>
    <row r="1522" spans="1:26">
      <c r="A1522" s="878"/>
      <c r="B1522" s="878"/>
      <c r="C1522" s="878"/>
      <c r="F1522" s="878"/>
      <c r="H1522" s="878"/>
      <c r="I1522" s="878"/>
      <c r="J1522" s="878"/>
      <c r="K1522" s="990"/>
      <c r="L1522" s="990"/>
      <c r="M1522" s="990"/>
      <c r="N1522" s="990"/>
      <c r="O1522" s="878"/>
      <c r="P1522" s="878"/>
      <c r="Q1522" s="878"/>
      <c r="R1522" s="878"/>
      <c r="S1522" s="878"/>
      <c r="T1522" s="878"/>
      <c r="U1522" s="878"/>
      <c r="V1522" s="878"/>
      <c r="W1522" s="878"/>
      <c r="X1522" s="1015"/>
      <c r="Y1522" s="878"/>
      <c r="Z1522" s="975"/>
    </row>
    <row r="1523" spans="1:26">
      <c r="A1523" s="878"/>
      <c r="B1523" s="878"/>
      <c r="C1523" s="878"/>
      <c r="F1523" s="878"/>
      <c r="H1523" s="878"/>
      <c r="I1523" s="878"/>
      <c r="J1523" s="878"/>
      <c r="K1523" s="990"/>
      <c r="L1523" s="990"/>
      <c r="M1523" s="990"/>
      <c r="N1523" s="990"/>
      <c r="O1523" s="878"/>
      <c r="P1523" s="878"/>
      <c r="Q1523" s="878"/>
      <c r="R1523" s="878"/>
      <c r="S1523" s="878"/>
      <c r="T1523" s="878"/>
      <c r="U1523" s="878"/>
      <c r="V1523" s="878"/>
      <c r="W1523" s="878"/>
      <c r="X1523" s="1015"/>
      <c r="Y1523" s="878"/>
      <c r="Z1523" s="975"/>
    </row>
    <row r="1524" spans="1:26">
      <c r="A1524" s="878"/>
      <c r="B1524" s="878"/>
      <c r="C1524" s="878"/>
      <c r="F1524" s="878"/>
      <c r="H1524" s="878"/>
      <c r="I1524" s="878"/>
      <c r="J1524" s="878"/>
      <c r="K1524" s="990"/>
      <c r="L1524" s="990"/>
      <c r="M1524" s="990"/>
      <c r="N1524" s="990"/>
      <c r="O1524" s="878"/>
      <c r="P1524" s="878"/>
      <c r="Q1524" s="878"/>
      <c r="R1524" s="878"/>
      <c r="S1524" s="878"/>
      <c r="T1524" s="878"/>
      <c r="U1524" s="878"/>
      <c r="V1524" s="878"/>
      <c r="W1524" s="878"/>
      <c r="X1524" s="1015"/>
      <c r="Y1524" s="878"/>
      <c r="Z1524" s="975"/>
    </row>
    <row r="1525" spans="1:26">
      <c r="A1525" s="878"/>
      <c r="B1525" s="878"/>
      <c r="C1525" s="878"/>
      <c r="F1525" s="878"/>
      <c r="H1525" s="878"/>
      <c r="I1525" s="878"/>
      <c r="J1525" s="878"/>
      <c r="K1525" s="990"/>
      <c r="L1525" s="990"/>
      <c r="M1525" s="990"/>
      <c r="N1525" s="990"/>
      <c r="O1525" s="878"/>
      <c r="P1525" s="878"/>
      <c r="Q1525" s="878"/>
      <c r="R1525" s="878"/>
      <c r="S1525" s="878"/>
      <c r="T1525" s="878"/>
      <c r="U1525" s="878"/>
      <c r="V1525" s="878"/>
      <c r="W1525" s="878"/>
      <c r="X1525" s="1015"/>
      <c r="Y1525" s="878"/>
      <c r="Z1525" s="975"/>
    </row>
    <row r="1526" spans="1:26">
      <c r="A1526" s="878"/>
      <c r="B1526" s="878"/>
      <c r="C1526" s="878"/>
      <c r="F1526" s="878"/>
      <c r="H1526" s="878"/>
      <c r="I1526" s="878"/>
      <c r="J1526" s="878"/>
      <c r="K1526" s="990"/>
      <c r="L1526" s="990"/>
      <c r="M1526" s="990"/>
      <c r="N1526" s="990"/>
      <c r="O1526" s="878"/>
      <c r="P1526" s="878"/>
      <c r="Q1526" s="878"/>
      <c r="R1526" s="878"/>
      <c r="S1526" s="878"/>
      <c r="T1526" s="878"/>
      <c r="U1526" s="878"/>
      <c r="V1526" s="878"/>
      <c r="W1526" s="878"/>
      <c r="X1526" s="1015"/>
      <c r="Y1526" s="878"/>
      <c r="Z1526" s="975"/>
    </row>
    <row r="1527" spans="1:26">
      <c r="A1527" s="878"/>
      <c r="B1527" s="878"/>
      <c r="C1527" s="878"/>
      <c r="F1527" s="878"/>
      <c r="H1527" s="878"/>
      <c r="I1527" s="878"/>
      <c r="J1527" s="878"/>
      <c r="K1527" s="990"/>
      <c r="L1527" s="990"/>
      <c r="M1527" s="990"/>
      <c r="N1527" s="990"/>
      <c r="O1527" s="878"/>
      <c r="P1527" s="878"/>
      <c r="Q1527" s="878"/>
      <c r="R1527" s="878"/>
      <c r="S1527" s="878"/>
      <c r="T1527" s="878"/>
      <c r="U1527" s="878"/>
      <c r="V1527" s="878"/>
      <c r="W1527" s="878"/>
      <c r="X1527" s="1015"/>
      <c r="Y1527" s="878"/>
      <c r="Z1527" s="975"/>
    </row>
    <row r="1528" spans="1:26">
      <c r="A1528" s="878"/>
      <c r="B1528" s="878"/>
      <c r="C1528" s="878"/>
      <c r="F1528" s="878"/>
      <c r="H1528" s="878"/>
      <c r="I1528" s="878"/>
      <c r="J1528" s="878"/>
      <c r="K1528" s="990"/>
      <c r="L1528" s="990"/>
      <c r="M1528" s="990"/>
      <c r="N1528" s="990"/>
      <c r="O1528" s="878"/>
      <c r="P1528" s="878"/>
      <c r="Q1528" s="878"/>
      <c r="R1528" s="878"/>
      <c r="S1528" s="878"/>
      <c r="T1528" s="878"/>
      <c r="U1528" s="878"/>
      <c r="V1528" s="878"/>
      <c r="W1528" s="878"/>
      <c r="X1528" s="1015"/>
      <c r="Y1528" s="878"/>
      <c r="Z1528" s="975"/>
    </row>
    <row r="1529" spans="1:26">
      <c r="A1529" s="878"/>
      <c r="B1529" s="878"/>
      <c r="C1529" s="878"/>
      <c r="F1529" s="878"/>
      <c r="H1529" s="878"/>
      <c r="I1529" s="878"/>
      <c r="J1529" s="878"/>
      <c r="K1529" s="990"/>
      <c r="L1529" s="990"/>
      <c r="M1529" s="990"/>
      <c r="N1529" s="990"/>
      <c r="O1529" s="878"/>
      <c r="P1529" s="878"/>
      <c r="Q1529" s="878"/>
      <c r="R1529" s="878"/>
      <c r="S1529" s="878"/>
      <c r="T1529" s="878"/>
      <c r="U1529" s="878"/>
      <c r="V1529" s="878"/>
      <c r="W1529" s="878"/>
      <c r="X1529" s="1015"/>
      <c r="Y1529" s="878"/>
      <c r="Z1529" s="975"/>
    </row>
    <row r="1530" spans="1:26">
      <c r="A1530" s="878"/>
      <c r="B1530" s="878"/>
      <c r="C1530" s="878"/>
      <c r="F1530" s="878"/>
      <c r="H1530" s="878"/>
      <c r="I1530" s="878"/>
      <c r="J1530" s="878"/>
      <c r="K1530" s="990"/>
      <c r="L1530" s="990"/>
      <c r="M1530" s="990"/>
      <c r="N1530" s="990"/>
      <c r="O1530" s="878"/>
      <c r="P1530" s="878"/>
      <c r="Q1530" s="878"/>
      <c r="R1530" s="878"/>
      <c r="S1530" s="878"/>
      <c r="T1530" s="878"/>
      <c r="U1530" s="878"/>
      <c r="V1530" s="878"/>
      <c r="W1530" s="878"/>
      <c r="X1530" s="1015"/>
      <c r="Y1530" s="878"/>
      <c r="Z1530" s="975"/>
    </row>
    <row r="1531" spans="1:26">
      <c r="A1531" s="878"/>
      <c r="B1531" s="878"/>
      <c r="C1531" s="878"/>
      <c r="F1531" s="878"/>
      <c r="H1531" s="878"/>
      <c r="I1531" s="878"/>
      <c r="J1531" s="878"/>
      <c r="K1531" s="990"/>
      <c r="L1531" s="990"/>
      <c r="M1531" s="990"/>
      <c r="N1531" s="990"/>
      <c r="O1531" s="878"/>
      <c r="P1531" s="878"/>
      <c r="Q1531" s="878"/>
      <c r="R1531" s="878"/>
      <c r="S1531" s="878"/>
      <c r="T1531" s="878"/>
      <c r="U1531" s="878"/>
      <c r="V1531" s="878"/>
      <c r="W1531" s="878"/>
      <c r="X1531" s="1015"/>
      <c r="Y1531" s="878"/>
      <c r="Z1531" s="975"/>
    </row>
    <row r="1532" spans="1:26">
      <c r="A1532" s="878"/>
      <c r="B1532" s="878"/>
      <c r="C1532" s="878"/>
      <c r="F1532" s="878"/>
      <c r="H1532" s="878"/>
      <c r="I1532" s="878"/>
      <c r="J1532" s="878"/>
      <c r="K1532" s="990"/>
      <c r="L1532" s="990"/>
      <c r="M1532" s="990"/>
      <c r="N1532" s="990"/>
      <c r="O1532" s="878"/>
      <c r="P1532" s="878"/>
      <c r="Q1532" s="878"/>
      <c r="R1532" s="878"/>
      <c r="S1532" s="878"/>
      <c r="T1532" s="878"/>
      <c r="U1532" s="878"/>
      <c r="V1532" s="878"/>
      <c r="W1532" s="878"/>
      <c r="X1532" s="1015"/>
      <c r="Y1532" s="878"/>
      <c r="Z1532" s="975"/>
    </row>
    <row r="1533" spans="1:26">
      <c r="A1533" s="878"/>
      <c r="B1533" s="878"/>
      <c r="C1533" s="878"/>
      <c r="F1533" s="878"/>
      <c r="H1533" s="878"/>
      <c r="I1533" s="878"/>
      <c r="J1533" s="878"/>
      <c r="K1533" s="990"/>
      <c r="L1533" s="990"/>
      <c r="M1533" s="990"/>
      <c r="N1533" s="990"/>
      <c r="O1533" s="878"/>
      <c r="P1533" s="878"/>
      <c r="Q1533" s="878"/>
      <c r="R1533" s="878"/>
      <c r="S1533" s="878"/>
      <c r="T1533" s="878"/>
      <c r="U1533" s="878"/>
      <c r="V1533" s="878"/>
      <c r="W1533" s="878"/>
      <c r="X1533" s="1015"/>
      <c r="Y1533" s="878"/>
      <c r="Z1533" s="975"/>
    </row>
    <row r="1534" spans="1:26">
      <c r="A1534" s="878"/>
      <c r="B1534" s="878"/>
      <c r="C1534" s="878"/>
      <c r="F1534" s="878"/>
      <c r="H1534" s="878"/>
      <c r="I1534" s="878"/>
      <c r="J1534" s="878"/>
      <c r="K1534" s="990"/>
      <c r="L1534" s="990"/>
      <c r="M1534" s="990"/>
      <c r="N1534" s="990"/>
      <c r="O1534" s="878"/>
      <c r="P1534" s="878"/>
      <c r="Q1534" s="878"/>
      <c r="R1534" s="878"/>
      <c r="S1534" s="878"/>
      <c r="T1534" s="878"/>
      <c r="U1534" s="878"/>
      <c r="V1534" s="878"/>
      <c r="W1534" s="878"/>
      <c r="X1534" s="1015"/>
      <c r="Y1534" s="878"/>
      <c r="Z1534" s="975"/>
    </row>
    <row r="1535" spans="1:26">
      <c r="A1535" s="878"/>
      <c r="B1535" s="878"/>
      <c r="C1535" s="878"/>
      <c r="F1535" s="878"/>
      <c r="H1535" s="878"/>
      <c r="I1535" s="878"/>
      <c r="J1535" s="878"/>
      <c r="K1535" s="990"/>
      <c r="L1535" s="990"/>
      <c r="M1535" s="990"/>
      <c r="N1535" s="990"/>
      <c r="O1535" s="878"/>
      <c r="P1535" s="878"/>
      <c r="Q1535" s="878"/>
      <c r="R1535" s="878"/>
      <c r="S1535" s="878"/>
      <c r="T1535" s="878"/>
      <c r="U1535" s="878"/>
      <c r="V1535" s="878"/>
      <c r="W1535" s="878"/>
      <c r="X1535" s="1015"/>
      <c r="Y1535" s="878"/>
      <c r="Z1535" s="975"/>
    </row>
    <row r="1536" spans="1:26">
      <c r="A1536" s="878"/>
      <c r="B1536" s="878"/>
      <c r="C1536" s="878"/>
      <c r="F1536" s="878"/>
      <c r="H1536" s="878"/>
      <c r="I1536" s="878"/>
      <c r="J1536" s="878"/>
      <c r="K1536" s="990"/>
      <c r="L1536" s="990"/>
      <c r="M1536" s="990"/>
      <c r="N1536" s="990"/>
      <c r="O1536" s="878"/>
      <c r="P1536" s="878"/>
      <c r="Q1536" s="878"/>
      <c r="R1536" s="878"/>
      <c r="S1536" s="878"/>
      <c r="T1536" s="878"/>
      <c r="U1536" s="878"/>
      <c r="V1536" s="878"/>
      <c r="W1536" s="878"/>
      <c r="X1536" s="1015"/>
      <c r="Y1536" s="878"/>
      <c r="Z1536" s="975"/>
    </row>
    <row r="1537" spans="1:26">
      <c r="A1537" s="878"/>
      <c r="B1537" s="878"/>
      <c r="C1537" s="878"/>
      <c r="F1537" s="878"/>
      <c r="H1537" s="878"/>
      <c r="I1537" s="878"/>
      <c r="J1537" s="878"/>
      <c r="K1537" s="990"/>
      <c r="L1537" s="990"/>
      <c r="M1537" s="990"/>
      <c r="N1537" s="990"/>
      <c r="O1537" s="878"/>
      <c r="P1537" s="878"/>
      <c r="Q1537" s="878"/>
      <c r="R1537" s="878"/>
      <c r="S1537" s="878"/>
      <c r="T1537" s="878"/>
      <c r="U1537" s="878"/>
      <c r="V1537" s="878"/>
      <c r="W1537" s="878"/>
      <c r="X1537" s="1015"/>
      <c r="Y1537" s="878"/>
      <c r="Z1537" s="975"/>
    </row>
    <row r="1538" spans="1:26">
      <c r="A1538" s="878"/>
      <c r="B1538" s="878"/>
      <c r="C1538" s="878"/>
      <c r="F1538" s="878"/>
      <c r="H1538" s="878"/>
      <c r="I1538" s="878"/>
      <c r="J1538" s="878"/>
      <c r="K1538" s="990"/>
      <c r="L1538" s="990"/>
      <c r="M1538" s="990"/>
      <c r="N1538" s="990"/>
      <c r="O1538" s="878"/>
      <c r="P1538" s="878"/>
      <c r="Q1538" s="878"/>
      <c r="R1538" s="878"/>
      <c r="S1538" s="878"/>
      <c r="T1538" s="878"/>
      <c r="U1538" s="878"/>
      <c r="V1538" s="878"/>
      <c r="W1538" s="878"/>
      <c r="X1538" s="1015"/>
      <c r="Y1538" s="878"/>
      <c r="Z1538" s="975"/>
    </row>
    <row r="1539" spans="1:26">
      <c r="A1539" s="878"/>
      <c r="B1539" s="878"/>
      <c r="C1539" s="878"/>
      <c r="F1539" s="878"/>
      <c r="H1539" s="878"/>
      <c r="I1539" s="878"/>
      <c r="J1539" s="878"/>
      <c r="K1539" s="990"/>
      <c r="L1539" s="990"/>
      <c r="M1539" s="990"/>
      <c r="N1539" s="990"/>
      <c r="O1539" s="878"/>
      <c r="P1539" s="878"/>
      <c r="Q1539" s="878"/>
      <c r="R1539" s="878"/>
      <c r="S1539" s="878"/>
      <c r="T1539" s="878"/>
      <c r="U1539" s="878"/>
      <c r="V1539" s="878"/>
      <c r="W1539" s="878"/>
      <c r="X1539" s="1015"/>
      <c r="Y1539" s="878"/>
      <c r="Z1539" s="975"/>
    </row>
    <row r="1540" spans="1:26">
      <c r="A1540" s="878"/>
      <c r="B1540" s="878"/>
      <c r="C1540" s="878"/>
      <c r="F1540" s="878"/>
      <c r="H1540" s="878"/>
      <c r="I1540" s="878"/>
      <c r="J1540" s="878"/>
      <c r="K1540" s="990"/>
      <c r="L1540" s="990"/>
      <c r="M1540" s="990"/>
      <c r="N1540" s="990"/>
      <c r="O1540" s="878"/>
      <c r="P1540" s="878"/>
      <c r="Q1540" s="878"/>
      <c r="R1540" s="878"/>
      <c r="S1540" s="878"/>
      <c r="T1540" s="878"/>
      <c r="U1540" s="878"/>
      <c r="V1540" s="878"/>
      <c r="W1540" s="878"/>
      <c r="X1540" s="1015"/>
      <c r="Y1540" s="878"/>
      <c r="Z1540" s="975"/>
    </row>
    <row r="1541" spans="1:26">
      <c r="A1541" s="878"/>
      <c r="B1541" s="878"/>
      <c r="C1541" s="878"/>
      <c r="F1541" s="878"/>
      <c r="H1541" s="878"/>
      <c r="I1541" s="878"/>
      <c r="J1541" s="878"/>
      <c r="K1541" s="990"/>
      <c r="L1541" s="990"/>
      <c r="M1541" s="990"/>
      <c r="N1541" s="990"/>
      <c r="O1541" s="878"/>
      <c r="P1541" s="878"/>
      <c r="Q1541" s="878"/>
      <c r="R1541" s="878"/>
      <c r="S1541" s="878"/>
      <c r="T1541" s="878"/>
      <c r="U1541" s="878"/>
      <c r="V1541" s="878"/>
      <c r="W1541" s="878"/>
      <c r="X1541" s="1015"/>
      <c r="Y1541" s="878"/>
      <c r="Z1541" s="975"/>
    </row>
    <row r="1542" spans="1:26">
      <c r="A1542" s="878"/>
      <c r="B1542" s="878"/>
      <c r="C1542" s="878"/>
      <c r="F1542" s="878"/>
      <c r="H1542" s="878"/>
      <c r="I1542" s="878"/>
      <c r="J1542" s="878"/>
      <c r="K1542" s="990"/>
      <c r="L1542" s="990"/>
      <c r="M1542" s="990"/>
      <c r="N1542" s="990"/>
      <c r="O1542" s="878"/>
      <c r="P1542" s="878"/>
      <c r="Q1542" s="878"/>
      <c r="R1542" s="878"/>
      <c r="S1542" s="878"/>
      <c r="T1542" s="878"/>
      <c r="U1542" s="878"/>
      <c r="V1542" s="878"/>
      <c r="W1542" s="878"/>
      <c r="X1542" s="1015"/>
      <c r="Y1542" s="878"/>
      <c r="Z1542" s="975"/>
    </row>
    <row r="1543" spans="1:26">
      <c r="A1543" s="878"/>
      <c r="B1543" s="878"/>
      <c r="C1543" s="878"/>
      <c r="F1543" s="878"/>
      <c r="H1543" s="878"/>
      <c r="I1543" s="878"/>
      <c r="J1543" s="878"/>
      <c r="K1543" s="990"/>
      <c r="L1543" s="990"/>
      <c r="M1543" s="990"/>
      <c r="N1543" s="990"/>
      <c r="O1543" s="878"/>
      <c r="P1543" s="878"/>
      <c r="Q1543" s="878"/>
      <c r="R1543" s="878"/>
      <c r="S1543" s="878"/>
      <c r="T1543" s="878"/>
      <c r="U1543" s="878"/>
      <c r="V1543" s="878"/>
      <c r="W1543" s="878"/>
      <c r="X1543" s="1015"/>
      <c r="Y1543" s="878"/>
      <c r="Z1543" s="975"/>
    </row>
    <row r="1544" spans="1:26">
      <c r="A1544" s="878"/>
      <c r="B1544" s="878"/>
      <c r="C1544" s="878"/>
      <c r="F1544" s="878"/>
      <c r="H1544" s="878"/>
      <c r="I1544" s="878"/>
      <c r="J1544" s="878"/>
      <c r="K1544" s="990"/>
      <c r="L1544" s="990"/>
      <c r="M1544" s="990"/>
      <c r="N1544" s="990"/>
      <c r="O1544" s="878"/>
      <c r="P1544" s="878"/>
      <c r="Q1544" s="878"/>
      <c r="R1544" s="878"/>
      <c r="S1544" s="878"/>
      <c r="T1544" s="878"/>
      <c r="U1544" s="878"/>
      <c r="V1544" s="878"/>
      <c r="W1544" s="878"/>
      <c r="X1544" s="1015"/>
      <c r="Y1544" s="878"/>
      <c r="Z1544" s="975"/>
    </row>
    <row r="1545" spans="1:26">
      <c r="A1545" s="878"/>
      <c r="B1545" s="878"/>
      <c r="C1545" s="878"/>
      <c r="F1545" s="878"/>
      <c r="H1545" s="878"/>
      <c r="I1545" s="878"/>
      <c r="J1545" s="878"/>
      <c r="K1545" s="990"/>
      <c r="L1545" s="990"/>
      <c r="M1545" s="990"/>
      <c r="N1545" s="990"/>
      <c r="O1545" s="878"/>
      <c r="P1545" s="878"/>
      <c r="Q1545" s="878"/>
      <c r="R1545" s="878"/>
      <c r="S1545" s="878"/>
      <c r="T1545" s="878"/>
      <c r="U1545" s="878"/>
      <c r="V1545" s="878"/>
      <c r="W1545" s="878"/>
      <c r="X1545" s="1015"/>
      <c r="Y1545" s="878"/>
      <c r="Z1545" s="975"/>
    </row>
    <row r="1546" spans="1:26">
      <c r="A1546" s="878"/>
      <c r="B1546" s="878"/>
      <c r="C1546" s="878"/>
      <c r="F1546" s="878"/>
      <c r="H1546" s="878"/>
      <c r="I1546" s="878"/>
      <c r="J1546" s="878"/>
      <c r="K1546" s="990"/>
      <c r="L1546" s="990"/>
      <c r="M1546" s="990"/>
      <c r="N1546" s="990"/>
      <c r="O1546" s="878"/>
      <c r="P1546" s="878"/>
      <c r="Q1546" s="878"/>
      <c r="R1546" s="878"/>
      <c r="S1546" s="878"/>
      <c r="T1546" s="878"/>
      <c r="U1546" s="878"/>
      <c r="V1546" s="878"/>
      <c r="W1546" s="878"/>
      <c r="X1546" s="1015"/>
      <c r="Y1546" s="878"/>
      <c r="Z1546" s="975"/>
    </row>
    <row r="1547" spans="1:26">
      <c r="A1547" s="878"/>
      <c r="B1547" s="878"/>
      <c r="C1547" s="878"/>
      <c r="F1547" s="878"/>
      <c r="H1547" s="878"/>
      <c r="I1547" s="878"/>
      <c r="J1547" s="878"/>
      <c r="K1547" s="990"/>
      <c r="L1547" s="990"/>
      <c r="M1547" s="990"/>
      <c r="N1547" s="990"/>
      <c r="O1547" s="878"/>
      <c r="P1547" s="878"/>
      <c r="Q1547" s="878"/>
      <c r="R1547" s="878"/>
      <c r="S1547" s="878"/>
      <c r="T1547" s="878"/>
      <c r="U1547" s="878"/>
      <c r="V1547" s="878"/>
      <c r="W1547" s="878"/>
      <c r="X1547" s="1015"/>
      <c r="Y1547" s="878"/>
      <c r="Z1547" s="975"/>
    </row>
    <row r="1548" spans="1:26">
      <c r="A1548" s="878"/>
      <c r="B1548" s="878"/>
      <c r="C1548" s="878"/>
      <c r="F1548" s="878"/>
      <c r="H1548" s="878"/>
      <c r="I1548" s="878"/>
      <c r="J1548" s="878"/>
      <c r="K1548" s="990"/>
      <c r="L1548" s="990"/>
      <c r="M1548" s="990"/>
      <c r="N1548" s="990"/>
      <c r="O1548" s="878"/>
      <c r="P1548" s="878"/>
      <c r="Q1548" s="878"/>
      <c r="R1548" s="878"/>
      <c r="S1548" s="878"/>
      <c r="T1548" s="878"/>
      <c r="U1548" s="878"/>
      <c r="V1548" s="878"/>
      <c r="W1548" s="878"/>
      <c r="X1548" s="1015"/>
      <c r="Y1548" s="878"/>
      <c r="Z1548" s="975"/>
    </row>
    <row r="1549" spans="1:26">
      <c r="A1549" s="878"/>
      <c r="B1549" s="878"/>
      <c r="C1549" s="878"/>
      <c r="F1549" s="878"/>
      <c r="H1549" s="878"/>
      <c r="I1549" s="878"/>
      <c r="J1549" s="878"/>
      <c r="K1549" s="990"/>
      <c r="L1549" s="990"/>
      <c r="M1549" s="990"/>
      <c r="N1549" s="990"/>
      <c r="O1549" s="878"/>
      <c r="P1549" s="878"/>
      <c r="Q1549" s="878"/>
      <c r="R1549" s="878"/>
      <c r="S1549" s="878"/>
      <c r="T1549" s="878"/>
      <c r="U1549" s="878"/>
      <c r="V1549" s="878"/>
      <c r="W1549" s="878"/>
      <c r="X1549" s="1015"/>
      <c r="Y1549" s="878"/>
      <c r="Z1549" s="975"/>
    </row>
    <row r="1550" spans="1:26">
      <c r="A1550" s="878"/>
      <c r="B1550" s="878"/>
      <c r="C1550" s="878"/>
      <c r="F1550" s="878"/>
      <c r="H1550" s="878"/>
      <c r="I1550" s="878"/>
      <c r="J1550" s="878"/>
      <c r="K1550" s="990"/>
      <c r="L1550" s="990"/>
      <c r="M1550" s="990"/>
      <c r="N1550" s="990"/>
      <c r="O1550" s="878"/>
      <c r="P1550" s="878"/>
      <c r="Q1550" s="878"/>
      <c r="R1550" s="878"/>
      <c r="S1550" s="878"/>
      <c r="T1550" s="878"/>
      <c r="U1550" s="878"/>
      <c r="V1550" s="878"/>
      <c r="W1550" s="878"/>
      <c r="X1550" s="1015"/>
      <c r="Y1550" s="878"/>
      <c r="Z1550" s="975"/>
    </row>
    <row r="1551" spans="1:26">
      <c r="A1551" s="878"/>
      <c r="B1551" s="878"/>
      <c r="C1551" s="878"/>
      <c r="F1551" s="878"/>
      <c r="H1551" s="878"/>
      <c r="I1551" s="878"/>
      <c r="J1551" s="878"/>
      <c r="K1551" s="990"/>
      <c r="L1551" s="990"/>
      <c r="M1551" s="990"/>
      <c r="N1551" s="990"/>
      <c r="O1551" s="878"/>
      <c r="P1551" s="878"/>
      <c r="Q1551" s="878"/>
      <c r="R1551" s="878"/>
      <c r="S1551" s="878"/>
      <c r="T1551" s="878"/>
      <c r="U1551" s="878"/>
      <c r="V1551" s="878"/>
      <c r="W1551" s="878"/>
      <c r="X1551" s="1015"/>
      <c r="Y1551" s="878"/>
      <c r="Z1551" s="975"/>
    </row>
    <row r="1552" spans="1:26">
      <c r="A1552" s="878"/>
      <c r="B1552" s="878"/>
      <c r="C1552" s="878"/>
      <c r="F1552" s="878"/>
      <c r="H1552" s="878"/>
      <c r="I1552" s="878"/>
      <c r="J1552" s="878"/>
      <c r="K1552" s="990"/>
      <c r="L1552" s="990"/>
      <c r="M1552" s="990"/>
      <c r="N1552" s="990"/>
      <c r="O1552" s="878"/>
      <c r="P1552" s="878"/>
      <c r="Q1552" s="878"/>
      <c r="R1552" s="878"/>
      <c r="S1552" s="878"/>
      <c r="T1552" s="878"/>
      <c r="U1552" s="878"/>
      <c r="V1552" s="878"/>
      <c r="W1552" s="878"/>
      <c r="X1552" s="1015"/>
      <c r="Y1552" s="878"/>
      <c r="Z1552" s="975"/>
    </row>
    <row r="1553" spans="1:26">
      <c r="A1553" s="878"/>
      <c r="B1553" s="878"/>
      <c r="C1553" s="878"/>
      <c r="F1553" s="878"/>
      <c r="H1553" s="878"/>
      <c r="I1553" s="878"/>
      <c r="J1553" s="878"/>
      <c r="K1553" s="990"/>
      <c r="L1553" s="990"/>
      <c r="M1553" s="990"/>
      <c r="N1553" s="990"/>
      <c r="O1553" s="878"/>
      <c r="P1553" s="878"/>
      <c r="Q1553" s="878"/>
      <c r="R1553" s="878"/>
      <c r="S1553" s="878"/>
      <c r="T1553" s="878"/>
      <c r="U1553" s="878"/>
      <c r="V1553" s="878"/>
      <c r="W1553" s="878"/>
      <c r="X1553" s="1015"/>
      <c r="Y1553" s="878"/>
      <c r="Z1553" s="975"/>
    </row>
    <row r="1554" spans="1:26">
      <c r="A1554" s="878"/>
      <c r="B1554" s="878"/>
      <c r="C1554" s="878"/>
      <c r="F1554" s="878"/>
      <c r="H1554" s="878"/>
      <c r="I1554" s="878"/>
      <c r="J1554" s="878"/>
      <c r="K1554" s="990"/>
      <c r="L1554" s="990"/>
      <c r="M1554" s="990"/>
      <c r="N1554" s="990"/>
      <c r="O1554" s="878"/>
      <c r="P1554" s="878"/>
      <c r="Q1554" s="878"/>
      <c r="R1554" s="878"/>
      <c r="S1554" s="878"/>
      <c r="T1554" s="878"/>
      <c r="U1554" s="878"/>
      <c r="V1554" s="878"/>
      <c r="W1554" s="878"/>
      <c r="X1554" s="1015"/>
      <c r="Y1554" s="878"/>
      <c r="Z1554" s="975"/>
    </row>
    <row r="1555" spans="1:26">
      <c r="A1555" s="878"/>
      <c r="B1555" s="878"/>
      <c r="C1555" s="878"/>
      <c r="F1555" s="878"/>
      <c r="H1555" s="878"/>
      <c r="I1555" s="878"/>
      <c r="J1555" s="878"/>
      <c r="K1555" s="990"/>
      <c r="L1555" s="990"/>
      <c r="M1555" s="990"/>
      <c r="N1555" s="990"/>
      <c r="O1555" s="878"/>
      <c r="P1555" s="878"/>
      <c r="Q1555" s="878"/>
      <c r="R1555" s="878"/>
      <c r="S1555" s="878"/>
      <c r="T1555" s="878"/>
      <c r="U1555" s="878"/>
      <c r="V1555" s="878"/>
      <c r="W1555" s="878"/>
      <c r="X1555" s="1015"/>
      <c r="Y1555" s="878"/>
      <c r="Z1555" s="975"/>
    </row>
    <row r="1556" spans="1:26">
      <c r="A1556" s="878"/>
      <c r="B1556" s="878"/>
      <c r="C1556" s="878"/>
      <c r="F1556" s="878"/>
      <c r="H1556" s="878"/>
      <c r="I1556" s="878"/>
      <c r="J1556" s="878"/>
      <c r="K1556" s="990"/>
      <c r="L1556" s="990"/>
      <c r="M1556" s="990"/>
      <c r="N1556" s="990"/>
      <c r="O1556" s="878"/>
      <c r="P1556" s="878"/>
      <c r="Q1556" s="878"/>
      <c r="R1556" s="878"/>
      <c r="S1556" s="878"/>
      <c r="T1556" s="878"/>
      <c r="U1556" s="878"/>
      <c r="V1556" s="878"/>
      <c r="W1556" s="878"/>
      <c r="X1556" s="1015"/>
      <c r="Y1556" s="878"/>
      <c r="Z1556" s="975"/>
    </row>
    <row r="1557" spans="1:26">
      <c r="A1557" s="878"/>
      <c r="B1557" s="878"/>
      <c r="C1557" s="878"/>
      <c r="F1557" s="878"/>
      <c r="H1557" s="878"/>
      <c r="I1557" s="878"/>
      <c r="J1557" s="878"/>
      <c r="K1557" s="990"/>
      <c r="L1557" s="990"/>
      <c r="M1557" s="990"/>
      <c r="N1557" s="990"/>
      <c r="O1557" s="878"/>
      <c r="P1557" s="878"/>
      <c r="Q1557" s="878"/>
      <c r="R1557" s="878"/>
      <c r="S1557" s="878"/>
      <c r="T1557" s="878"/>
      <c r="U1557" s="878"/>
      <c r="V1557" s="878"/>
      <c r="W1557" s="878"/>
      <c r="X1557" s="1015"/>
      <c r="Y1557" s="878"/>
      <c r="Z1557" s="975"/>
    </row>
    <row r="1558" spans="1:26">
      <c r="A1558" s="878"/>
      <c r="B1558" s="878"/>
      <c r="C1558" s="878"/>
      <c r="F1558" s="878"/>
      <c r="H1558" s="878"/>
      <c r="I1558" s="878"/>
      <c r="J1558" s="878"/>
      <c r="K1558" s="990"/>
      <c r="L1558" s="990"/>
      <c r="M1558" s="990"/>
      <c r="N1558" s="990"/>
      <c r="O1558" s="878"/>
      <c r="P1558" s="878"/>
      <c r="Q1558" s="878"/>
      <c r="R1558" s="878"/>
      <c r="S1558" s="878"/>
      <c r="T1558" s="878"/>
      <c r="U1558" s="878"/>
      <c r="V1558" s="878"/>
      <c r="W1558" s="878"/>
      <c r="X1558" s="1015"/>
      <c r="Y1558" s="878"/>
      <c r="Z1558" s="975"/>
    </row>
    <row r="1559" spans="1:26">
      <c r="A1559" s="878"/>
      <c r="B1559" s="878"/>
      <c r="C1559" s="878"/>
      <c r="F1559" s="878"/>
      <c r="H1559" s="878"/>
      <c r="I1559" s="878"/>
      <c r="J1559" s="878"/>
      <c r="K1559" s="990"/>
      <c r="L1559" s="990"/>
      <c r="M1559" s="990"/>
      <c r="N1559" s="990"/>
      <c r="O1559" s="878"/>
      <c r="P1559" s="878"/>
      <c r="Q1559" s="878"/>
      <c r="R1559" s="878"/>
      <c r="S1559" s="878"/>
      <c r="T1559" s="878"/>
      <c r="U1559" s="878"/>
      <c r="V1559" s="878"/>
      <c r="W1559" s="878"/>
      <c r="X1559" s="1015"/>
      <c r="Y1559" s="878"/>
      <c r="Z1559" s="975"/>
    </row>
    <row r="1560" spans="1:26">
      <c r="A1560" s="878"/>
      <c r="B1560" s="878"/>
      <c r="C1560" s="878"/>
      <c r="F1560" s="878"/>
      <c r="H1560" s="878"/>
      <c r="I1560" s="878"/>
      <c r="J1560" s="878"/>
      <c r="K1560" s="990"/>
      <c r="L1560" s="990"/>
      <c r="M1560" s="990"/>
      <c r="N1560" s="990"/>
      <c r="O1560" s="878"/>
      <c r="P1560" s="878"/>
      <c r="Q1560" s="878"/>
      <c r="R1560" s="878"/>
      <c r="S1560" s="878"/>
      <c r="T1560" s="878"/>
      <c r="U1560" s="878"/>
      <c r="V1560" s="878"/>
      <c r="W1560" s="878"/>
      <c r="X1560" s="1015"/>
      <c r="Y1560" s="878"/>
      <c r="Z1560" s="975"/>
    </row>
    <row r="1561" spans="1:26">
      <c r="A1561" s="878"/>
      <c r="B1561" s="878"/>
      <c r="C1561" s="878"/>
      <c r="F1561" s="878"/>
      <c r="H1561" s="878"/>
      <c r="I1561" s="878"/>
      <c r="J1561" s="878"/>
      <c r="K1561" s="990"/>
      <c r="L1561" s="990"/>
      <c r="M1561" s="990"/>
      <c r="N1561" s="990"/>
      <c r="O1561" s="878"/>
      <c r="P1561" s="878"/>
      <c r="Q1561" s="878"/>
      <c r="R1561" s="878"/>
      <c r="S1561" s="878"/>
      <c r="T1561" s="878"/>
      <c r="U1561" s="878"/>
      <c r="V1561" s="878"/>
      <c r="W1561" s="878"/>
      <c r="X1561" s="1015"/>
      <c r="Y1561" s="878"/>
      <c r="Z1561" s="975"/>
    </row>
    <row r="1562" spans="1:26">
      <c r="A1562" s="878"/>
      <c r="B1562" s="878"/>
      <c r="C1562" s="878"/>
      <c r="F1562" s="878"/>
      <c r="H1562" s="878"/>
      <c r="I1562" s="878"/>
      <c r="J1562" s="878"/>
      <c r="K1562" s="990"/>
      <c r="L1562" s="990"/>
      <c r="M1562" s="990"/>
      <c r="N1562" s="990"/>
      <c r="O1562" s="878"/>
      <c r="P1562" s="878"/>
      <c r="Q1562" s="878"/>
      <c r="R1562" s="878"/>
      <c r="S1562" s="878"/>
      <c r="T1562" s="878"/>
      <c r="U1562" s="878"/>
      <c r="V1562" s="878"/>
      <c r="W1562" s="878"/>
      <c r="X1562" s="1015"/>
      <c r="Y1562" s="878"/>
      <c r="Z1562" s="975"/>
    </row>
    <row r="1563" spans="1:26">
      <c r="A1563" s="878"/>
      <c r="B1563" s="878"/>
      <c r="C1563" s="878"/>
      <c r="F1563" s="878"/>
      <c r="H1563" s="878"/>
      <c r="I1563" s="878"/>
      <c r="J1563" s="878"/>
      <c r="K1563" s="990"/>
      <c r="L1563" s="990"/>
      <c r="M1563" s="990"/>
      <c r="N1563" s="990"/>
      <c r="O1563" s="878"/>
      <c r="P1563" s="878"/>
      <c r="Q1563" s="878"/>
      <c r="R1563" s="878"/>
      <c r="S1563" s="878"/>
      <c r="T1563" s="878"/>
      <c r="U1563" s="878"/>
      <c r="V1563" s="878"/>
      <c r="W1563" s="878"/>
      <c r="X1563" s="1015"/>
      <c r="Y1563" s="878"/>
      <c r="Z1563" s="975"/>
    </row>
    <row r="1564" spans="1:26">
      <c r="A1564" s="878"/>
      <c r="B1564" s="878"/>
      <c r="C1564" s="878"/>
      <c r="F1564" s="878"/>
      <c r="H1564" s="878"/>
      <c r="I1564" s="878"/>
      <c r="J1564" s="878"/>
      <c r="K1564" s="990"/>
      <c r="L1564" s="990"/>
      <c r="M1564" s="990"/>
      <c r="N1564" s="990"/>
      <c r="O1564" s="878"/>
      <c r="P1564" s="878"/>
      <c r="Q1564" s="878"/>
      <c r="R1564" s="878"/>
      <c r="S1564" s="878"/>
      <c r="T1564" s="878"/>
      <c r="U1564" s="878"/>
      <c r="V1564" s="878"/>
      <c r="W1564" s="878"/>
      <c r="X1564" s="1015"/>
      <c r="Y1564" s="878"/>
      <c r="Z1564" s="975"/>
    </row>
    <row r="1565" spans="1:26">
      <c r="A1565" s="878"/>
      <c r="B1565" s="878"/>
      <c r="C1565" s="878"/>
      <c r="F1565" s="878"/>
      <c r="H1565" s="878"/>
      <c r="I1565" s="878"/>
      <c r="J1565" s="878"/>
      <c r="K1565" s="990"/>
      <c r="L1565" s="990"/>
      <c r="M1565" s="990"/>
      <c r="N1565" s="990"/>
      <c r="O1565" s="878"/>
      <c r="P1565" s="878"/>
      <c r="Q1565" s="878"/>
      <c r="R1565" s="878"/>
      <c r="S1565" s="878"/>
      <c r="T1565" s="878"/>
      <c r="U1565" s="878"/>
      <c r="V1565" s="878"/>
      <c r="W1565" s="878"/>
      <c r="X1565" s="1015"/>
      <c r="Y1565" s="878"/>
      <c r="Z1565" s="975"/>
    </row>
    <row r="1566" spans="1:26">
      <c r="A1566" s="878"/>
      <c r="B1566" s="878"/>
      <c r="C1566" s="878"/>
      <c r="F1566" s="878"/>
      <c r="H1566" s="878"/>
      <c r="I1566" s="878"/>
      <c r="J1566" s="878"/>
      <c r="K1566" s="990"/>
      <c r="L1566" s="990"/>
      <c r="M1566" s="990"/>
      <c r="N1566" s="990"/>
      <c r="O1566" s="878"/>
      <c r="P1566" s="878"/>
      <c r="Q1566" s="878"/>
      <c r="R1566" s="878"/>
      <c r="S1566" s="878"/>
      <c r="T1566" s="878"/>
      <c r="U1566" s="878"/>
      <c r="V1566" s="878"/>
      <c r="W1566" s="878"/>
      <c r="X1566" s="1015"/>
      <c r="Y1566" s="878"/>
      <c r="Z1566" s="975"/>
    </row>
    <row r="1567" spans="1:26">
      <c r="A1567" s="878"/>
      <c r="B1567" s="878"/>
      <c r="C1567" s="878"/>
      <c r="F1567" s="878"/>
      <c r="H1567" s="878"/>
      <c r="I1567" s="878"/>
      <c r="J1567" s="878"/>
      <c r="K1567" s="990"/>
      <c r="L1567" s="990"/>
      <c r="M1567" s="990"/>
      <c r="N1567" s="990"/>
      <c r="O1567" s="878"/>
      <c r="P1567" s="878"/>
      <c r="Q1567" s="878"/>
      <c r="R1567" s="878"/>
      <c r="S1567" s="878"/>
      <c r="T1567" s="878"/>
      <c r="U1567" s="878"/>
      <c r="V1567" s="878"/>
      <c r="W1567" s="878"/>
      <c r="X1567" s="1015"/>
      <c r="Y1567" s="878"/>
      <c r="Z1567" s="975"/>
    </row>
    <row r="1568" spans="1:26">
      <c r="A1568" s="878"/>
      <c r="B1568" s="878"/>
      <c r="C1568" s="878"/>
      <c r="F1568" s="878"/>
      <c r="H1568" s="878"/>
      <c r="I1568" s="878"/>
      <c r="J1568" s="878"/>
      <c r="K1568" s="990"/>
      <c r="L1568" s="990"/>
      <c r="M1568" s="990"/>
      <c r="N1568" s="990"/>
      <c r="O1568" s="878"/>
      <c r="P1568" s="878"/>
      <c r="Q1568" s="878"/>
      <c r="R1568" s="878"/>
      <c r="S1568" s="878"/>
      <c r="T1568" s="878"/>
      <c r="U1568" s="878"/>
      <c r="V1568" s="878"/>
      <c r="W1568" s="878"/>
      <c r="X1568" s="1015"/>
      <c r="Y1568" s="878"/>
      <c r="Z1568" s="975"/>
    </row>
    <row r="1569" spans="1:26">
      <c r="A1569" s="878"/>
      <c r="B1569" s="878"/>
      <c r="C1569" s="878"/>
      <c r="F1569" s="878"/>
      <c r="H1569" s="878"/>
      <c r="I1569" s="878"/>
      <c r="J1569" s="878"/>
      <c r="K1569" s="990"/>
      <c r="L1569" s="990"/>
      <c r="M1569" s="990"/>
      <c r="N1569" s="990"/>
      <c r="O1569" s="878"/>
      <c r="P1569" s="878"/>
      <c r="Q1569" s="878"/>
      <c r="R1569" s="878"/>
      <c r="S1569" s="878"/>
      <c r="T1569" s="878"/>
      <c r="U1569" s="878"/>
      <c r="V1569" s="878"/>
      <c r="W1569" s="878"/>
      <c r="X1569" s="1015"/>
      <c r="Y1569" s="878"/>
      <c r="Z1569" s="975"/>
    </row>
    <row r="1570" spans="1:26">
      <c r="A1570" s="878"/>
      <c r="B1570" s="878"/>
      <c r="C1570" s="878"/>
      <c r="F1570" s="878"/>
      <c r="H1570" s="878"/>
      <c r="I1570" s="878"/>
      <c r="J1570" s="878"/>
      <c r="K1570" s="990"/>
      <c r="L1570" s="990"/>
      <c r="M1570" s="990"/>
      <c r="N1570" s="990"/>
      <c r="O1570" s="878"/>
      <c r="P1570" s="878"/>
      <c r="Q1570" s="878"/>
      <c r="R1570" s="878"/>
      <c r="S1570" s="878"/>
      <c r="T1570" s="878"/>
      <c r="U1570" s="878"/>
      <c r="V1570" s="878"/>
      <c r="W1570" s="878"/>
      <c r="X1570" s="1015"/>
      <c r="Y1570" s="878"/>
      <c r="Z1570" s="975"/>
    </row>
    <row r="1571" spans="1:26">
      <c r="A1571" s="878"/>
      <c r="B1571" s="878"/>
      <c r="C1571" s="878"/>
      <c r="F1571" s="878"/>
      <c r="H1571" s="878"/>
      <c r="I1571" s="878"/>
      <c r="J1571" s="878"/>
      <c r="K1571" s="990"/>
      <c r="L1571" s="990"/>
      <c r="M1571" s="990"/>
      <c r="N1571" s="990"/>
      <c r="O1571" s="878"/>
      <c r="P1571" s="878"/>
      <c r="Q1571" s="878"/>
      <c r="R1571" s="878"/>
      <c r="S1571" s="878"/>
      <c r="T1571" s="878"/>
      <c r="U1571" s="878"/>
      <c r="V1571" s="878"/>
      <c r="W1571" s="878"/>
      <c r="X1571" s="1015"/>
      <c r="Y1571" s="878"/>
      <c r="Z1571" s="975"/>
    </row>
    <row r="1572" spans="1:26">
      <c r="A1572" s="878"/>
      <c r="B1572" s="878"/>
      <c r="C1572" s="878"/>
      <c r="F1572" s="878"/>
      <c r="H1572" s="878"/>
      <c r="I1572" s="878"/>
      <c r="J1572" s="878"/>
      <c r="K1572" s="990"/>
      <c r="L1572" s="990"/>
      <c r="M1572" s="990"/>
      <c r="N1572" s="990"/>
      <c r="O1572" s="878"/>
      <c r="P1572" s="878"/>
      <c r="Q1572" s="878"/>
      <c r="R1572" s="878"/>
      <c r="S1572" s="878"/>
      <c r="T1572" s="878"/>
      <c r="U1572" s="878"/>
      <c r="V1572" s="878"/>
      <c r="W1572" s="878"/>
      <c r="X1572" s="1015"/>
      <c r="Y1572" s="878"/>
      <c r="Z1572" s="975"/>
    </row>
    <row r="1573" spans="1:26">
      <c r="A1573" s="878"/>
      <c r="B1573" s="878"/>
      <c r="C1573" s="878"/>
      <c r="F1573" s="878"/>
      <c r="H1573" s="878"/>
      <c r="I1573" s="878"/>
      <c r="J1573" s="878"/>
      <c r="K1573" s="990"/>
      <c r="L1573" s="990"/>
      <c r="M1573" s="990"/>
      <c r="N1573" s="990"/>
      <c r="O1573" s="878"/>
      <c r="P1573" s="878"/>
      <c r="Q1573" s="878"/>
      <c r="R1573" s="878"/>
      <c r="S1573" s="878"/>
      <c r="T1573" s="878"/>
      <c r="U1573" s="878"/>
      <c r="V1573" s="878"/>
      <c r="W1573" s="878"/>
      <c r="X1573" s="1015"/>
      <c r="Y1573" s="878"/>
      <c r="Z1573" s="975"/>
    </row>
    <row r="1574" spans="1:26">
      <c r="A1574" s="878"/>
      <c r="B1574" s="878"/>
      <c r="C1574" s="878"/>
      <c r="F1574" s="878"/>
      <c r="H1574" s="878"/>
      <c r="I1574" s="878"/>
      <c r="J1574" s="878"/>
      <c r="K1574" s="990"/>
      <c r="L1574" s="990"/>
      <c r="M1574" s="990"/>
      <c r="N1574" s="990"/>
      <c r="O1574" s="878"/>
      <c r="P1574" s="878"/>
      <c r="Q1574" s="878"/>
      <c r="R1574" s="878"/>
      <c r="S1574" s="878"/>
      <c r="T1574" s="878"/>
      <c r="U1574" s="878"/>
      <c r="V1574" s="878"/>
      <c r="W1574" s="878"/>
      <c r="X1574" s="1015"/>
      <c r="Y1574" s="878"/>
      <c r="Z1574" s="975"/>
    </row>
    <row r="1575" spans="1:26">
      <c r="A1575" s="878"/>
      <c r="B1575" s="878"/>
      <c r="C1575" s="878"/>
      <c r="F1575" s="878"/>
      <c r="H1575" s="878"/>
      <c r="I1575" s="878"/>
      <c r="J1575" s="878"/>
      <c r="K1575" s="990"/>
      <c r="L1575" s="990"/>
      <c r="M1575" s="990"/>
      <c r="N1575" s="990"/>
      <c r="O1575" s="878"/>
      <c r="P1575" s="878"/>
      <c r="Q1575" s="878"/>
      <c r="R1575" s="878"/>
      <c r="S1575" s="878"/>
      <c r="T1575" s="878"/>
      <c r="U1575" s="878"/>
      <c r="V1575" s="878"/>
      <c r="W1575" s="878"/>
      <c r="X1575" s="1015"/>
      <c r="Y1575" s="878"/>
      <c r="Z1575" s="975"/>
    </row>
    <row r="1576" spans="1:26">
      <c r="A1576" s="878"/>
      <c r="B1576" s="878"/>
      <c r="C1576" s="878"/>
      <c r="F1576" s="878"/>
      <c r="H1576" s="878"/>
      <c r="I1576" s="878"/>
      <c r="J1576" s="878"/>
      <c r="K1576" s="990"/>
      <c r="L1576" s="990"/>
      <c r="M1576" s="990"/>
      <c r="N1576" s="990"/>
      <c r="O1576" s="878"/>
      <c r="P1576" s="878"/>
      <c r="Q1576" s="878"/>
      <c r="R1576" s="878"/>
      <c r="S1576" s="878"/>
      <c r="T1576" s="878"/>
      <c r="U1576" s="878"/>
      <c r="V1576" s="878"/>
      <c r="W1576" s="878"/>
      <c r="X1576" s="1015"/>
      <c r="Y1576" s="878"/>
      <c r="Z1576" s="975"/>
    </row>
    <row r="1577" spans="1:26">
      <c r="A1577" s="878"/>
      <c r="B1577" s="878"/>
      <c r="C1577" s="878"/>
      <c r="F1577" s="878"/>
      <c r="H1577" s="878"/>
      <c r="I1577" s="878"/>
      <c r="J1577" s="878"/>
      <c r="K1577" s="990"/>
      <c r="L1577" s="990"/>
      <c r="M1577" s="990"/>
      <c r="N1577" s="990"/>
      <c r="O1577" s="878"/>
      <c r="P1577" s="878"/>
      <c r="Q1577" s="878"/>
      <c r="R1577" s="878"/>
      <c r="S1577" s="878"/>
      <c r="T1577" s="878"/>
      <c r="U1577" s="878"/>
      <c r="V1577" s="878"/>
      <c r="W1577" s="878"/>
      <c r="X1577" s="1015"/>
      <c r="Y1577" s="878"/>
      <c r="Z1577" s="975"/>
    </row>
    <row r="1578" spans="1:26">
      <c r="A1578" s="878"/>
      <c r="B1578" s="878"/>
      <c r="C1578" s="878"/>
      <c r="F1578" s="878"/>
      <c r="H1578" s="878"/>
      <c r="I1578" s="878"/>
      <c r="J1578" s="878"/>
      <c r="K1578" s="990"/>
      <c r="L1578" s="990"/>
      <c r="M1578" s="990"/>
      <c r="N1578" s="990"/>
      <c r="O1578" s="878"/>
      <c r="P1578" s="878"/>
      <c r="Q1578" s="878"/>
      <c r="R1578" s="878"/>
      <c r="S1578" s="878"/>
      <c r="T1578" s="878"/>
      <c r="U1578" s="878"/>
      <c r="V1578" s="878"/>
      <c r="W1578" s="878"/>
      <c r="X1578" s="1015"/>
      <c r="Y1578" s="878"/>
      <c r="Z1578" s="975"/>
    </row>
    <row r="1579" spans="1:26">
      <c r="A1579" s="878"/>
      <c r="B1579" s="878"/>
      <c r="C1579" s="878"/>
      <c r="F1579" s="878"/>
      <c r="H1579" s="878"/>
      <c r="I1579" s="878"/>
      <c r="J1579" s="878"/>
      <c r="K1579" s="990"/>
      <c r="L1579" s="990"/>
      <c r="M1579" s="990"/>
      <c r="N1579" s="990"/>
      <c r="O1579" s="878"/>
      <c r="P1579" s="878"/>
      <c r="Q1579" s="878"/>
      <c r="R1579" s="878"/>
      <c r="S1579" s="878"/>
      <c r="T1579" s="878"/>
      <c r="U1579" s="878"/>
      <c r="V1579" s="878"/>
      <c r="W1579" s="878"/>
      <c r="X1579" s="1015"/>
      <c r="Y1579" s="878"/>
      <c r="Z1579" s="975"/>
    </row>
    <row r="1580" spans="1:26">
      <c r="A1580" s="878"/>
      <c r="B1580" s="878"/>
      <c r="C1580" s="878"/>
      <c r="F1580" s="878"/>
      <c r="H1580" s="878"/>
      <c r="I1580" s="878"/>
      <c r="J1580" s="878"/>
      <c r="K1580" s="990"/>
      <c r="L1580" s="990"/>
      <c r="M1580" s="990"/>
      <c r="N1580" s="990"/>
      <c r="O1580" s="878"/>
      <c r="P1580" s="878"/>
      <c r="Q1580" s="878"/>
      <c r="R1580" s="878"/>
      <c r="S1580" s="878"/>
      <c r="T1580" s="878"/>
      <c r="U1580" s="878"/>
      <c r="V1580" s="878"/>
      <c r="W1580" s="878"/>
      <c r="X1580" s="1015"/>
      <c r="Y1580" s="878"/>
      <c r="Z1580" s="975"/>
    </row>
    <row r="1581" spans="1:26">
      <c r="A1581" s="878"/>
      <c r="B1581" s="878"/>
      <c r="C1581" s="878"/>
      <c r="F1581" s="878"/>
      <c r="H1581" s="878"/>
      <c r="I1581" s="878"/>
      <c r="J1581" s="878"/>
      <c r="K1581" s="990"/>
      <c r="L1581" s="990"/>
      <c r="M1581" s="990"/>
      <c r="N1581" s="990"/>
      <c r="O1581" s="878"/>
      <c r="P1581" s="878"/>
      <c r="Q1581" s="878"/>
      <c r="R1581" s="878"/>
      <c r="S1581" s="878"/>
      <c r="T1581" s="878"/>
      <c r="U1581" s="878"/>
      <c r="V1581" s="878"/>
      <c r="W1581" s="878"/>
      <c r="X1581" s="1015"/>
      <c r="Y1581" s="878"/>
      <c r="Z1581" s="975"/>
    </row>
    <row r="1582" spans="1:26">
      <c r="A1582" s="878"/>
      <c r="B1582" s="878"/>
      <c r="C1582" s="878"/>
      <c r="F1582" s="878"/>
      <c r="H1582" s="878"/>
      <c r="I1582" s="878"/>
      <c r="J1582" s="878"/>
      <c r="K1582" s="990"/>
      <c r="L1582" s="990"/>
      <c r="M1582" s="990"/>
      <c r="N1582" s="990"/>
      <c r="O1582" s="878"/>
      <c r="P1582" s="878"/>
      <c r="Q1582" s="878"/>
      <c r="R1582" s="878"/>
      <c r="S1582" s="878"/>
      <c r="T1582" s="878"/>
      <c r="U1582" s="878"/>
      <c r="V1582" s="878"/>
      <c r="W1582" s="878"/>
      <c r="X1582" s="1015"/>
      <c r="Y1582" s="878"/>
      <c r="Z1582" s="975"/>
    </row>
    <row r="1583" spans="1:26">
      <c r="A1583" s="878"/>
      <c r="B1583" s="878"/>
      <c r="C1583" s="878"/>
      <c r="F1583" s="878"/>
      <c r="H1583" s="878"/>
      <c r="I1583" s="878"/>
      <c r="J1583" s="878"/>
      <c r="K1583" s="990"/>
      <c r="L1583" s="990"/>
      <c r="M1583" s="990"/>
      <c r="N1583" s="990"/>
      <c r="O1583" s="878"/>
      <c r="P1583" s="878"/>
      <c r="Q1583" s="878"/>
      <c r="R1583" s="878"/>
      <c r="S1583" s="878"/>
      <c r="T1583" s="878"/>
      <c r="U1583" s="878"/>
      <c r="V1583" s="878"/>
      <c r="W1583" s="878"/>
      <c r="X1583" s="1015"/>
      <c r="Y1583" s="878"/>
      <c r="Z1583" s="975"/>
    </row>
    <row r="1584" spans="1:26">
      <c r="A1584" s="878"/>
      <c r="B1584" s="878"/>
      <c r="C1584" s="878"/>
      <c r="F1584" s="878"/>
      <c r="H1584" s="878"/>
      <c r="I1584" s="878"/>
      <c r="J1584" s="878"/>
      <c r="K1584" s="990"/>
      <c r="L1584" s="990"/>
      <c r="M1584" s="990"/>
      <c r="N1584" s="990"/>
      <c r="O1584" s="878"/>
      <c r="P1584" s="878"/>
      <c r="Q1584" s="878"/>
      <c r="R1584" s="878"/>
      <c r="S1584" s="878"/>
      <c r="T1584" s="878"/>
      <c r="U1584" s="878"/>
      <c r="V1584" s="878"/>
      <c r="W1584" s="878"/>
      <c r="X1584" s="1015"/>
      <c r="Y1584" s="878"/>
      <c r="Z1584" s="975"/>
    </row>
    <row r="1585" spans="1:26">
      <c r="A1585" s="878"/>
      <c r="B1585" s="878"/>
      <c r="C1585" s="878"/>
      <c r="F1585" s="878"/>
      <c r="H1585" s="878"/>
      <c r="I1585" s="878"/>
      <c r="J1585" s="878"/>
      <c r="K1585" s="990"/>
      <c r="L1585" s="990"/>
      <c r="M1585" s="990"/>
      <c r="N1585" s="990"/>
      <c r="O1585" s="878"/>
      <c r="P1585" s="878"/>
      <c r="Q1585" s="878"/>
      <c r="R1585" s="878"/>
      <c r="S1585" s="878"/>
      <c r="T1585" s="878"/>
      <c r="U1585" s="878"/>
      <c r="V1585" s="878"/>
      <c r="W1585" s="878"/>
      <c r="X1585" s="1015"/>
      <c r="Y1585" s="878"/>
      <c r="Z1585" s="975"/>
    </row>
    <row r="1586" spans="1:26">
      <c r="A1586" s="878"/>
      <c r="B1586" s="878"/>
      <c r="C1586" s="878"/>
      <c r="F1586" s="878"/>
      <c r="H1586" s="878"/>
      <c r="I1586" s="878"/>
      <c r="J1586" s="878"/>
      <c r="K1586" s="990"/>
      <c r="L1586" s="990"/>
      <c r="M1586" s="990"/>
      <c r="N1586" s="990"/>
      <c r="O1586" s="878"/>
      <c r="P1586" s="878"/>
      <c r="Q1586" s="878"/>
      <c r="R1586" s="878"/>
      <c r="S1586" s="878"/>
      <c r="T1586" s="878"/>
      <c r="U1586" s="878"/>
      <c r="V1586" s="878"/>
      <c r="W1586" s="878"/>
      <c r="X1586" s="1015"/>
      <c r="Y1586" s="878"/>
      <c r="Z1586" s="975"/>
    </row>
    <row r="1587" spans="1:26">
      <c r="A1587" s="878"/>
      <c r="B1587" s="878"/>
      <c r="C1587" s="878"/>
      <c r="F1587" s="878"/>
      <c r="H1587" s="878"/>
      <c r="I1587" s="878"/>
      <c r="J1587" s="878"/>
      <c r="K1587" s="990"/>
      <c r="L1587" s="990"/>
      <c r="M1587" s="990"/>
      <c r="N1587" s="990"/>
      <c r="O1587" s="878"/>
      <c r="P1587" s="878"/>
      <c r="Q1587" s="878"/>
      <c r="R1587" s="878"/>
      <c r="S1587" s="878"/>
      <c r="T1587" s="878"/>
      <c r="U1587" s="878"/>
      <c r="V1587" s="878"/>
      <c r="W1587" s="878"/>
      <c r="X1587" s="1015"/>
      <c r="Y1587" s="878"/>
      <c r="Z1587" s="975"/>
    </row>
    <row r="1588" spans="1:26">
      <c r="A1588" s="878"/>
      <c r="B1588" s="878"/>
      <c r="C1588" s="878"/>
      <c r="F1588" s="878"/>
      <c r="H1588" s="878"/>
      <c r="I1588" s="878"/>
      <c r="J1588" s="878"/>
      <c r="K1588" s="990"/>
      <c r="L1588" s="990"/>
      <c r="M1588" s="990"/>
      <c r="N1588" s="990"/>
      <c r="O1588" s="878"/>
      <c r="P1588" s="878"/>
      <c r="Q1588" s="878"/>
      <c r="R1588" s="878"/>
      <c r="S1588" s="878"/>
      <c r="T1588" s="878"/>
      <c r="U1588" s="878"/>
      <c r="V1588" s="878"/>
      <c r="W1588" s="878"/>
      <c r="X1588" s="1015"/>
      <c r="Y1588" s="878"/>
      <c r="Z1588" s="975"/>
    </row>
    <row r="1589" spans="1:26">
      <c r="A1589" s="878"/>
      <c r="B1589" s="878"/>
      <c r="C1589" s="878"/>
      <c r="F1589" s="878"/>
      <c r="H1589" s="878"/>
      <c r="I1589" s="878"/>
      <c r="J1589" s="878"/>
      <c r="K1589" s="990"/>
      <c r="L1589" s="990"/>
      <c r="M1589" s="990"/>
      <c r="N1589" s="990"/>
      <c r="O1589" s="878"/>
      <c r="P1589" s="878"/>
      <c r="Q1589" s="878"/>
      <c r="R1589" s="878"/>
      <c r="S1589" s="878"/>
      <c r="T1589" s="878"/>
      <c r="U1589" s="878"/>
      <c r="V1589" s="878"/>
      <c r="W1589" s="878"/>
      <c r="X1589" s="1015"/>
      <c r="Y1589" s="878"/>
      <c r="Z1589" s="975"/>
    </row>
    <row r="1590" spans="1:26">
      <c r="A1590" s="878"/>
      <c r="B1590" s="878"/>
      <c r="C1590" s="878"/>
      <c r="F1590" s="878"/>
      <c r="H1590" s="878"/>
      <c r="I1590" s="878"/>
      <c r="J1590" s="878"/>
      <c r="K1590" s="990"/>
      <c r="L1590" s="990"/>
      <c r="M1590" s="990"/>
      <c r="N1590" s="990"/>
      <c r="O1590" s="878"/>
      <c r="P1590" s="878"/>
      <c r="Q1590" s="878"/>
      <c r="R1590" s="878"/>
      <c r="S1590" s="878"/>
      <c r="T1590" s="878"/>
      <c r="U1590" s="878"/>
      <c r="V1590" s="878"/>
      <c r="W1590" s="878"/>
      <c r="X1590" s="1015"/>
      <c r="Y1590" s="878"/>
      <c r="Z1590" s="975"/>
    </row>
    <row r="1591" spans="1:26">
      <c r="A1591" s="878"/>
      <c r="B1591" s="878"/>
      <c r="C1591" s="878"/>
      <c r="F1591" s="878"/>
      <c r="H1591" s="878"/>
      <c r="I1591" s="878"/>
      <c r="J1591" s="878"/>
      <c r="K1591" s="990"/>
      <c r="L1591" s="990"/>
      <c r="M1591" s="990"/>
      <c r="N1591" s="990"/>
      <c r="O1591" s="878"/>
      <c r="P1591" s="878"/>
      <c r="Q1591" s="878"/>
      <c r="R1591" s="878"/>
      <c r="S1591" s="878"/>
      <c r="T1591" s="878"/>
      <c r="U1591" s="878"/>
      <c r="V1591" s="878"/>
      <c r="W1591" s="878"/>
      <c r="X1591" s="1015"/>
      <c r="Y1591" s="878"/>
      <c r="Z1591" s="975"/>
    </row>
    <row r="1592" spans="1:26">
      <c r="A1592" s="878"/>
      <c r="B1592" s="878"/>
      <c r="C1592" s="878"/>
      <c r="F1592" s="878"/>
      <c r="H1592" s="878"/>
      <c r="I1592" s="878"/>
      <c r="J1592" s="878"/>
      <c r="K1592" s="990"/>
      <c r="L1592" s="990"/>
      <c r="M1592" s="990"/>
      <c r="N1592" s="990"/>
      <c r="O1592" s="878"/>
      <c r="P1592" s="878"/>
      <c r="Q1592" s="878"/>
      <c r="R1592" s="878"/>
      <c r="S1592" s="878"/>
      <c r="T1592" s="878"/>
      <c r="U1592" s="878"/>
      <c r="V1592" s="878"/>
      <c r="W1592" s="878"/>
      <c r="X1592" s="1015"/>
      <c r="Y1592" s="878"/>
      <c r="Z1592" s="975"/>
    </row>
    <row r="1593" spans="1:26">
      <c r="A1593" s="878"/>
      <c r="B1593" s="878"/>
      <c r="C1593" s="878"/>
      <c r="F1593" s="878"/>
      <c r="H1593" s="878"/>
      <c r="I1593" s="878"/>
      <c r="J1593" s="878"/>
      <c r="K1593" s="990"/>
      <c r="L1593" s="990"/>
      <c r="M1593" s="990"/>
      <c r="N1593" s="990"/>
      <c r="O1593" s="878"/>
      <c r="P1593" s="878"/>
      <c r="Q1593" s="878"/>
      <c r="R1593" s="878"/>
      <c r="S1593" s="878"/>
      <c r="T1593" s="878"/>
      <c r="U1593" s="878"/>
      <c r="V1593" s="878"/>
      <c r="W1593" s="878"/>
      <c r="X1593" s="1015"/>
      <c r="Y1593" s="878"/>
      <c r="Z1593" s="975"/>
    </row>
    <row r="1594" spans="1:26">
      <c r="A1594" s="878"/>
      <c r="B1594" s="878"/>
      <c r="C1594" s="878"/>
      <c r="F1594" s="878"/>
      <c r="H1594" s="878"/>
      <c r="I1594" s="878"/>
      <c r="J1594" s="878"/>
      <c r="K1594" s="990"/>
      <c r="L1594" s="990"/>
      <c r="M1594" s="990"/>
      <c r="N1594" s="990"/>
      <c r="O1594" s="878"/>
      <c r="P1594" s="878"/>
      <c r="Q1594" s="878"/>
      <c r="R1594" s="878"/>
      <c r="S1594" s="878"/>
      <c r="T1594" s="878"/>
      <c r="U1594" s="878"/>
      <c r="V1594" s="878"/>
      <c r="W1594" s="878"/>
      <c r="X1594" s="1015"/>
      <c r="Y1594" s="878"/>
      <c r="Z1594" s="975"/>
    </row>
    <row r="1595" spans="1:26">
      <c r="A1595" s="878"/>
      <c r="B1595" s="878"/>
      <c r="C1595" s="878"/>
      <c r="F1595" s="878"/>
      <c r="H1595" s="878"/>
      <c r="I1595" s="878"/>
      <c r="J1595" s="878"/>
      <c r="K1595" s="990"/>
      <c r="L1595" s="990"/>
      <c r="M1595" s="990"/>
      <c r="N1595" s="990"/>
      <c r="O1595" s="878"/>
      <c r="P1595" s="878"/>
      <c r="Q1595" s="878"/>
      <c r="R1595" s="878"/>
      <c r="S1595" s="878"/>
      <c r="T1595" s="878"/>
      <c r="U1595" s="878"/>
      <c r="V1595" s="878"/>
      <c r="W1595" s="878"/>
      <c r="X1595" s="1015"/>
      <c r="Y1595" s="878"/>
      <c r="Z1595" s="975"/>
    </row>
    <row r="1596" spans="1:26">
      <c r="A1596" s="878"/>
      <c r="B1596" s="878"/>
      <c r="C1596" s="878"/>
      <c r="F1596" s="878"/>
      <c r="H1596" s="878"/>
      <c r="I1596" s="878"/>
      <c r="J1596" s="878"/>
      <c r="K1596" s="990"/>
      <c r="L1596" s="990"/>
      <c r="M1596" s="990"/>
      <c r="N1596" s="990"/>
      <c r="O1596" s="878"/>
      <c r="P1596" s="878"/>
      <c r="Q1596" s="878"/>
      <c r="R1596" s="878"/>
      <c r="S1596" s="878"/>
      <c r="T1596" s="878"/>
      <c r="U1596" s="878"/>
      <c r="V1596" s="878"/>
      <c r="W1596" s="878"/>
      <c r="X1596" s="1015"/>
      <c r="Y1596" s="878"/>
      <c r="Z1596" s="975"/>
    </row>
    <row r="1597" spans="1:26">
      <c r="A1597" s="878"/>
      <c r="B1597" s="878"/>
      <c r="C1597" s="878"/>
      <c r="F1597" s="878"/>
      <c r="H1597" s="878"/>
      <c r="I1597" s="878"/>
      <c r="J1597" s="878"/>
      <c r="K1597" s="990"/>
      <c r="L1597" s="990"/>
      <c r="M1597" s="990"/>
      <c r="N1597" s="990"/>
      <c r="O1597" s="878"/>
      <c r="P1597" s="878"/>
      <c r="Q1597" s="878"/>
      <c r="R1597" s="878"/>
      <c r="S1597" s="878"/>
      <c r="T1597" s="878"/>
      <c r="U1597" s="878"/>
      <c r="V1597" s="878"/>
      <c r="W1597" s="878"/>
      <c r="X1597" s="1015"/>
      <c r="Y1597" s="878"/>
      <c r="Z1597" s="975"/>
    </row>
    <row r="1598" spans="1:26">
      <c r="A1598" s="878"/>
      <c r="B1598" s="878"/>
      <c r="C1598" s="878"/>
      <c r="F1598" s="878"/>
      <c r="H1598" s="878"/>
      <c r="I1598" s="878"/>
      <c r="J1598" s="878"/>
      <c r="K1598" s="990"/>
      <c r="L1598" s="990"/>
      <c r="M1598" s="990"/>
      <c r="N1598" s="990"/>
      <c r="O1598" s="878"/>
      <c r="P1598" s="878"/>
      <c r="Q1598" s="878"/>
      <c r="R1598" s="878"/>
      <c r="S1598" s="878"/>
      <c r="T1598" s="878"/>
      <c r="U1598" s="878"/>
      <c r="V1598" s="878"/>
      <c r="W1598" s="878"/>
      <c r="X1598" s="1015"/>
      <c r="Y1598" s="878"/>
      <c r="Z1598" s="975"/>
    </row>
    <row r="1599" spans="1:26">
      <c r="A1599" s="878"/>
      <c r="B1599" s="878"/>
      <c r="C1599" s="878"/>
      <c r="F1599" s="878"/>
      <c r="H1599" s="878"/>
      <c r="I1599" s="878"/>
      <c r="J1599" s="878"/>
      <c r="K1599" s="990"/>
      <c r="L1599" s="990"/>
      <c r="M1599" s="990"/>
      <c r="N1599" s="990"/>
      <c r="O1599" s="878"/>
      <c r="P1599" s="878"/>
      <c r="Q1599" s="878"/>
      <c r="R1599" s="878"/>
      <c r="S1599" s="878"/>
      <c r="T1599" s="878"/>
      <c r="U1599" s="878"/>
      <c r="V1599" s="878"/>
      <c r="W1599" s="878"/>
      <c r="X1599" s="1015"/>
      <c r="Y1599" s="878"/>
      <c r="Z1599" s="975"/>
    </row>
    <row r="1600" spans="1:26">
      <c r="A1600" s="878"/>
      <c r="B1600" s="878"/>
      <c r="C1600" s="878"/>
      <c r="F1600" s="878"/>
      <c r="H1600" s="878"/>
      <c r="I1600" s="878"/>
      <c r="J1600" s="878"/>
      <c r="K1600" s="990"/>
      <c r="L1600" s="990"/>
      <c r="M1600" s="990"/>
      <c r="N1600" s="990"/>
      <c r="O1600" s="878"/>
      <c r="P1600" s="878"/>
      <c r="Q1600" s="878"/>
      <c r="R1600" s="878"/>
      <c r="S1600" s="878"/>
      <c r="T1600" s="878"/>
      <c r="U1600" s="878"/>
      <c r="V1600" s="878"/>
      <c r="W1600" s="878"/>
      <c r="X1600" s="1015"/>
      <c r="Y1600" s="878"/>
      <c r="Z1600" s="975"/>
    </row>
    <row r="1601" spans="1:26">
      <c r="A1601" s="878"/>
      <c r="B1601" s="878"/>
      <c r="C1601" s="878"/>
      <c r="F1601" s="878"/>
      <c r="H1601" s="878"/>
      <c r="I1601" s="878"/>
      <c r="J1601" s="878"/>
      <c r="K1601" s="990"/>
      <c r="L1601" s="990"/>
      <c r="M1601" s="990"/>
      <c r="N1601" s="990"/>
      <c r="O1601" s="878"/>
      <c r="P1601" s="878"/>
      <c r="Q1601" s="878"/>
      <c r="R1601" s="878"/>
      <c r="S1601" s="878"/>
      <c r="T1601" s="878"/>
      <c r="U1601" s="878"/>
      <c r="V1601" s="878"/>
      <c r="W1601" s="878"/>
      <c r="X1601" s="1015"/>
      <c r="Y1601" s="878"/>
      <c r="Z1601" s="975"/>
    </row>
    <row r="1602" spans="1:26">
      <c r="A1602" s="878"/>
      <c r="B1602" s="878"/>
      <c r="C1602" s="878"/>
      <c r="F1602" s="878"/>
      <c r="H1602" s="878"/>
      <c r="I1602" s="878"/>
      <c r="J1602" s="878"/>
      <c r="K1602" s="990"/>
      <c r="L1602" s="990"/>
      <c r="M1602" s="990"/>
      <c r="N1602" s="990"/>
      <c r="O1602" s="878"/>
      <c r="P1602" s="878"/>
      <c r="Q1602" s="878"/>
      <c r="R1602" s="878"/>
      <c r="S1602" s="878"/>
      <c r="T1602" s="878"/>
      <c r="U1602" s="878"/>
      <c r="V1602" s="878"/>
      <c r="W1602" s="878"/>
      <c r="X1602" s="1015"/>
      <c r="Y1602" s="878"/>
      <c r="Z1602" s="975"/>
    </row>
    <row r="1603" spans="1:26">
      <c r="A1603" s="878"/>
      <c r="B1603" s="878"/>
      <c r="C1603" s="878"/>
      <c r="F1603" s="878"/>
      <c r="H1603" s="878"/>
      <c r="I1603" s="878"/>
      <c r="J1603" s="878"/>
      <c r="K1603" s="990"/>
      <c r="L1603" s="990"/>
      <c r="M1603" s="990"/>
      <c r="N1603" s="990"/>
      <c r="O1603" s="878"/>
      <c r="P1603" s="878"/>
      <c r="Q1603" s="878"/>
      <c r="R1603" s="878"/>
      <c r="S1603" s="878"/>
      <c r="T1603" s="878"/>
      <c r="U1603" s="878"/>
      <c r="V1603" s="878"/>
      <c r="W1603" s="878"/>
      <c r="X1603" s="1015"/>
      <c r="Y1603" s="878"/>
      <c r="Z1603" s="975"/>
    </row>
    <row r="1604" spans="1:26">
      <c r="A1604" s="878"/>
      <c r="B1604" s="878"/>
      <c r="C1604" s="878"/>
      <c r="F1604" s="878"/>
      <c r="H1604" s="878"/>
      <c r="I1604" s="878"/>
      <c r="J1604" s="878"/>
      <c r="K1604" s="990"/>
      <c r="L1604" s="990"/>
      <c r="M1604" s="990"/>
      <c r="N1604" s="990"/>
      <c r="O1604" s="878"/>
      <c r="P1604" s="878"/>
      <c r="Q1604" s="878"/>
      <c r="R1604" s="878"/>
      <c r="S1604" s="878"/>
      <c r="T1604" s="878"/>
      <c r="U1604" s="878"/>
      <c r="V1604" s="878"/>
      <c r="W1604" s="878"/>
      <c r="X1604" s="1015"/>
      <c r="Y1604" s="878"/>
      <c r="Z1604" s="975"/>
    </row>
    <row r="1605" spans="1:26">
      <c r="A1605" s="878"/>
      <c r="B1605" s="878"/>
      <c r="C1605" s="878"/>
      <c r="F1605" s="878"/>
      <c r="H1605" s="878"/>
      <c r="I1605" s="878"/>
      <c r="J1605" s="878"/>
      <c r="K1605" s="990"/>
      <c r="L1605" s="990"/>
      <c r="M1605" s="990"/>
      <c r="N1605" s="990"/>
      <c r="O1605" s="878"/>
      <c r="P1605" s="878"/>
      <c r="Q1605" s="878"/>
      <c r="R1605" s="878"/>
      <c r="S1605" s="878"/>
      <c r="T1605" s="878"/>
      <c r="U1605" s="878"/>
      <c r="V1605" s="878"/>
      <c r="W1605" s="878"/>
      <c r="X1605" s="1015"/>
      <c r="Y1605" s="878"/>
      <c r="Z1605" s="975"/>
    </row>
    <row r="1606" spans="1:26">
      <c r="A1606" s="878"/>
      <c r="B1606" s="878"/>
      <c r="C1606" s="878"/>
      <c r="F1606" s="878"/>
      <c r="H1606" s="878"/>
      <c r="I1606" s="878"/>
      <c r="J1606" s="878"/>
      <c r="K1606" s="990"/>
      <c r="L1606" s="990"/>
      <c r="M1606" s="990"/>
      <c r="N1606" s="990"/>
      <c r="O1606" s="878"/>
      <c r="P1606" s="878"/>
      <c r="Q1606" s="878"/>
      <c r="R1606" s="878"/>
      <c r="S1606" s="878"/>
      <c r="T1606" s="878"/>
      <c r="U1606" s="878"/>
      <c r="V1606" s="878"/>
      <c r="W1606" s="878"/>
      <c r="X1606" s="1015"/>
      <c r="Y1606" s="878"/>
      <c r="Z1606" s="975"/>
    </row>
    <row r="1607" spans="1:26">
      <c r="A1607" s="878"/>
      <c r="B1607" s="878"/>
      <c r="C1607" s="878"/>
      <c r="F1607" s="878"/>
      <c r="H1607" s="878"/>
      <c r="I1607" s="878"/>
      <c r="J1607" s="878"/>
      <c r="K1607" s="990"/>
      <c r="L1607" s="990"/>
      <c r="M1607" s="990"/>
      <c r="N1607" s="990"/>
      <c r="O1607" s="878"/>
      <c r="P1607" s="878"/>
      <c r="Q1607" s="878"/>
      <c r="R1607" s="878"/>
      <c r="S1607" s="878"/>
      <c r="T1607" s="878"/>
      <c r="U1607" s="878"/>
      <c r="V1607" s="878"/>
      <c r="W1607" s="878"/>
      <c r="X1607" s="1015"/>
      <c r="Y1607" s="878"/>
      <c r="Z1607" s="975"/>
    </row>
    <row r="1608" spans="1:26">
      <c r="A1608" s="878"/>
      <c r="B1608" s="878"/>
      <c r="C1608" s="878"/>
      <c r="F1608" s="878"/>
      <c r="H1608" s="878"/>
      <c r="I1608" s="878"/>
      <c r="J1608" s="878"/>
      <c r="K1608" s="990"/>
      <c r="L1608" s="990"/>
      <c r="M1608" s="990"/>
      <c r="N1608" s="990"/>
      <c r="O1608" s="878"/>
      <c r="P1608" s="878"/>
      <c r="Q1608" s="878"/>
      <c r="R1608" s="878"/>
      <c r="S1608" s="878"/>
      <c r="T1608" s="878"/>
      <c r="U1608" s="878"/>
      <c r="V1608" s="878"/>
      <c r="W1608" s="878"/>
      <c r="X1608" s="1015"/>
      <c r="Y1608" s="878"/>
      <c r="Z1608" s="975"/>
    </row>
    <row r="1609" spans="1:26">
      <c r="A1609" s="878"/>
      <c r="B1609" s="878"/>
      <c r="C1609" s="878"/>
      <c r="F1609" s="878"/>
      <c r="H1609" s="878"/>
      <c r="I1609" s="878"/>
      <c r="J1609" s="878"/>
      <c r="K1609" s="990"/>
      <c r="L1609" s="990"/>
      <c r="M1609" s="990"/>
      <c r="N1609" s="990"/>
      <c r="O1609" s="878"/>
      <c r="P1609" s="878"/>
      <c r="Q1609" s="878"/>
      <c r="R1609" s="878"/>
      <c r="S1609" s="878"/>
      <c r="T1609" s="878"/>
      <c r="U1609" s="878"/>
      <c r="V1609" s="878"/>
      <c r="W1609" s="878"/>
      <c r="X1609" s="1015"/>
      <c r="Y1609" s="878"/>
      <c r="Z1609" s="975"/>
    </row>
    <row r="1610" spans="1:26">
      <c r="A1610" s="878"/>
      <c r="B1610" s="878"/>
      <c r="C1610" s="878"/>
      <c r="F1610" s="878"/>
      <c r="H1610" s="878"/>
      <c r="I1610" s="878"/>
      <c r="J1610" s="878"/>
      <c r="K1610" s="990"/>
      <c r="L1610" s="990"/>
      <c r="M1610" s="990"/>
      <c r="N1610" s="990"/>
      <c r="O1610" s="878"/>
      <c r="P1610" s="878"/>
      <c r="Q1610" s="878"/>
      <c r="R1610" s="878"/>
      <c r="S1610" s="878"/>
      <c r="T1610" s="878"/>
      <c r="U1610" s="878"/>
      <c r="V1610" s="878"/>
      <c r="W1610" s="878"/>
      <c r="X1610" s="1015"/>
      <c r="Y1610" s="878"/>
      <c r="Z1610" s="975"/>
    </row>
    <row r="1611" spans="1:26">
      <c r="A1611" s="878"/>
      <c r="B1611" s="878"/>
      <c r="C1611" s="878"/>
      <c r="F1611" s="878"/>
      <c r="H1611" s="878"/>
      <c r="I1611" s="878"/>
      <c r="J1611" s="878"/>
      <c r="K1611" s="990"/>
      <c r="L1611" s="990"/>
      <c r="M1611" s="990"/>
      <c r="N1611" s="990"/>
      <c r="O1611" s="878"/>
      <c r="P1611" s="878"/>
      <c r="Q1611" s="878"/>
      <c r="R1611" s="878"/>
      <c r="S1611" s="878"/>
      <c r="T1611" s="878"/>
      <c r="U1611" s="878"/>
      <c r="V1611" s="878"/>
      <c r="W1611" s="878"/>
      <c r="X1611" s="1015"/>
      <c r="Y1611" s="878"/>
      <c r="Z1611" s="975"/>
    </row>
    <row r="1612" spans="1:26">
      <c r="A1612" s="878"/>
      <c r="B1612" s="878"/>
      <c r="C1612" s="878"/>
      <c r="F1612" s="878"/>
      <c r="H1612" s="878"/>
      <c r="I1612" s="878"/>
      <c r="J1612" s="878"/>
      <c r="K1612" s="990"/>
      <c r="L1612" s="990"/>
      <c r="M1612" s="990"/>
      <c r="N1612" s="990"/>
      <c r="O1612" s="878"/>
      <c r="P1612" s="878"/>
      <c r="Q1612" s="878"/>
      <c r="R1612" s="878"/>
      <c r="S1612" s="878"/>
      <c r="T1612" s="878"/>
      <c r="U1612" s="878"/>
      <c r="V1612" s="878"/>
      <c r="W1612" s="878"/>
      <c r="X1612" s="1015"/>
      <c r="Y1612" s="878"/>
      <c r="Z1612" s="975"/>
    </row>
    <row r="1613" spans="1:26">
      <c r="A1613" s="878"/>
      <c r="B1613" s="878"/>
      <c r="C1613" s="878"/>
      <c r="F1613" s="878"/>
      <c r="H1613" s="878"/>
      <c r="I1613" s="878"/>
      <c r="J1613" s="878"/>
      <c r="K1613" s="990"/>
      <c r="L1613" s="990"/>
      <c r="M1613" s="990"/>
      <c r="N1613" s="990"/>
      <c r="O1613" s="878"/>
      <c r="P1613" s="878"/>
      <c r="Q1613" s="878"/>
      <c r="R1613" s="878"/>
      <c r="S1613" s="878"/>
      <c r="T1613" s="878"/>
      <c r="U1613" s="878"/>
      <c r="V1613" s="878"/>
      <c r="W1613" s="878"/>
      <c r="X1613" s="1015"/>
      <c r="Y1613" s="878"/>
      <c r="Z1613" s="975"/>
    </row>
    <row r="1614" spans="1:26">
      <c r="A1614" s="878"/>
      <c r="B1614" s="878"/>
      <c r="C1614" s="878"/>
      <c r="F1614" s="878"/>
      <c r="H1614" s="878"/>
      <c r="I1614" s="878"/>
      <c r="J1614" s="878"/>
      <c r="K1614" s="990"/>
      <c r="L1614" s="990"/>
      <c r="M1614" s="990"/>
      <c r="N1614" s="990"/>
      <c r="O1614" s="878"/>
      <c r="P1614" s="878"/>
      <c r="Q1614" s="878"/>
      <c r="R1614" s="878"/>
      <c r="S1614" s="878"/>
      <c r="T1614" s="878"/>
      <c r="U1614" s="878"/>
      <c r="V1614" s="878"/>
      <c r="W1614" s="878"/>
      <c r="X1614" s="1015"/>
      <c r="Y1614" s="878"/>
      <c r="Z1614" s="975"/>
    </row>
    <row r="1615" spans="1:26">
      <c r="A1615" s="878"/>
      <c r="B1615" s="878"/>
      <c r="C1615" s="878"/>
      <c r="F1615" s="878"/>
      <c r="H1615" s="878"/>
      <c r="I1615" s="878"/>
      <c r="J1615" s="878"/>
      <c r="K1615" s="990"/>
      <c r="L1615" s="990"/>
      <c r="M1615" s="990"/>
      <c r="N1615" s="990"/>
      <c r="O1615" s="878"/>
      <c r="P1615" s="878"/>
      <c r="Q1615" s="878"/>
      <c r="R1615" s="878"/>
      <c r="S1615" s="878"/>
      <c r="T1615" s="878"/>
      <c r="U1615" s="878"/>
      <c r="V1615" s="878"/>
      <c r="W1615" s="878"/>
      <c r="X1615" s="1015"/>
      <c r="Y1615" s="878"/>
      <c r="Z1615" s="975"/>
    </row>
    <row r="1616" spans="1:26">
      <c r="A1616" s="878"/>
      <c r="B1616" s="878"/>
      <c r="C1616" s="878"/>
      <c r="F1616" s="878"/>
      <c r="H1616" s="878"/>
      <c r="I1616" s="878"/>
      <c r="J1616" s="878"/>
      <c r="K1616" s="990"/>
      <c r="L1616" s="990"/>
      <c r="M1616" s="990"/>
      <c r="N1616" s="990"/>
      <c r="O1616" s="878"/>
      <c r="P1616" s="878"/>
      <c r="Q1616" s="878"/>
      <c r="R1616" s="878"/>
      <c r="S1616" s="878"/>
      <c r="T1616" s="878"/>
      <c r="U1616" s="878"/>
      <c r="V1616" s="878"/>
      <c r="W1616" s="878"/>
      <c r="X1616" s="1015"/>
      <c r="Y1616" s="878"/>
      <c r="Z1616" s="975"/>
    </row>
    <row r="1617" spans="1:26">
      <c r="A1617" s="878"/>
      <c r="B1617" s="878"/>
      <c r="C1617" s="878"/>
      <c r="F1617" s="878"/>
      <c r="H1617" s="878"/>
      <c r="I1617" s="878"/>
      <c r="J1617" s="878"/>
      <c r="K1617" s="990"/>
      <c r="L1617" s="990"/>
      <c r="M1617" s="990"/>
      <c r="N1617" s="990"/>
      <c r="O1617" s="878"/>
      <c r="P1617" s="878"/>
      <c r="Q1617" s="878"/>
      <c r="R1617" s="878"/>
      <c r="S1617" s="878"/>
      <c r="T1617" s="878"/>
      <c r="U1617" s="878"/>
      <c r="V1617" s="878"/>
      <c r="W1617" s="878"/>
      <c r="X1617" s="1015"/>
      <c r="Y1617" s="878"/>
      <c r="Z1617" s="975"/>
    </row>
    <row r="1618" spans="1:26">
      <c r="A1618" s="878"/>
      <c r="B1618" s="878"/>
      <c r="C1618" s="878"/>
      <c r="F1618" s="878"/>
      <c r="H1618" s="878"/>
      <c r="I1618" s="878"/>
      <c r="J1618" s="878"/>
      <c r="K1618" s="990"/>
      <c r="L1618" s="990"/>
      <c r="M1618" s="990"/>
      <c r="N1618" s="990"/>
      <c r="O1618" s="878"/>
      <c r="P1618" s="878"/>
      <c r="Q1618" s="878"/>
      <c r="R1618" s="878"/>
      <c r="S1618" s="878"/>
      <c r="T1618" s="878"/>
      <c r="U1618" s="878"/>
      <c r="V1618" s="878"/>
      <c r="W1618" s="878"/>
      <c r="X1618" s="1015"/>
      <c r="Y1618" s="878"/>
      <c r="Z1618" s="975"/>
    </row>
    <row r="1619" spans="1:26">
      <c r="A1619" s="878"/>
      <c r="B1619" s="878"/>
      <c r="C1619" s="878"/>
      <c r="F1619" s="878"/>
      <c r="H1619" s="878"/>
      <c r="I1619" s="878"/>
      <c r="J1619" s="878"/>
      <c r="K1619" s="990"/>
      <c r="L1619" s="990"/>
      <c r="M1619" s="990"/>
      <c r="N1619" s="990"/>
      <c r="O1619" s="878"/>
      <c r="P1619" s="878"/>
      <c r="Q1619" s="878"/>
      <c r="R1619" s="878"/>
      <c r="S1619" s="878"/>
      <c r="T1619" s="878"/>
      <c r="U1619" s="878"/>
      <c r="V1619" s="878"/>
      <c r="W1619" s="878"/>
      <c r="X1619" s="1015"/>
      <c r="Y1619" s="878"/>
      <c r="Z1619" s="975"/>
    </row>
    <row r="1620" spans="1:26">
      <c r="A1620" s="878"/>
      <c r="B1620" s="878"/>
      <c r="C1620" s="878"/>
      <c r="F1620" s="878"/>
      <c r="H1620" s="878"/>
      <c r="I1620" s="878"/>
      <c r="J1620" s="878"/>
      <c r="K1620" s="990"/>
      <c r="L1620" s="990"/>
      <c r="M1620" s="990"/>
      <c r="N1620" s="990"/>
      <c r="O1620" s="878"/>
      <c r="P1620" s="878"/>
      <c r="Q1620" s="878"/>
      <c r="R1620" s="878"/>
      <c r="S1620" s="878"/>
      <c r="T1620" s="878"/>
      <c r="U1620" s="878"/>
      <c r="V1620" s="878"/>
      <c r="W1620" s="878"/>
      <c r="X1620" s="1015"/>
      <c r="Y1620" s="878"/>
      <c r="Z1620" s="975"/>
    </row>
    <row r="1621" spans="1:26">
      <c r="A1621" s="878"/>
      <c r="B1621" s="878"/>
      <c r="C1621" s="878"/>
      <c r="F1621" s="878"/>
      <c r="H1621" s="878"/>
      <c r="I1621" s="878"/>
      <c r="J1621" s="878"/>
      <c r="K1621" s="990"/>
      <c r="L1621" s="990"/>
      <c r="M1621" s="990"/>
      <c r="N1621" s="990"/>
      <c r="O1621" s="878"/>
      <c r="P1621" s="878"/>
      <c r="Q1621" s="878"/>
      <c r="R1621" s="878"/>
      <c r="S1621" s="878"/>
      <c r="T1621" s="878"/>
      <c r="U1621" s="878"/>
      <c r="V1621" s="878"/>
      <c r="W1621" s="878"/>
      <c r="X1621" s="1015"/>
      <c r="Y1621" s="878"/>
      <c r="Z1621" s="975"/>
    </row>
    <row r="1622" spans="1:26">
      <c r="A1622" s="878"/>
      <c r="B1622" s="878"/>
      <c r="C1622" s="878"/>
      <c r="F1622" s="878"/>
      <c r="H1622" s="878"/>
      <c r="I1622" s="878"/>
      <c r="J1622" s="878"/>
      <c r="K1622" s="990"/>
      <c r="L1622" s="990"/>
      <c r="M1622" s="990"/>
      <c r="N1622" s="990"/>
      <c r="O1622" s="878"/>
      <c r="P1622" s="878"/>
      <c r="Q1622" s="878"/>
      <c r="R1622" s="878"/>
      <c r="S1622" s="878"/>
      <c r="T1622" s="878"/>
      <c r="U1622" s="878"/>
      <c r="V1622" s="878"/>
      <c r="W1622" s="878"/>
      <c r="X1622" s="1015"/>
      <c r="Y1622" s="878"/>
      <c r="Z1622" s="975"/>
    </row>
    <row r="1623" spans="1:26">
      <c r="A1623" s="878"/>
      <c r="B1623" s="878"/>
      <c r="C1623" s="878"/>
      <c r="F1623" s="878"/>
      <c r="H1623" s="878"/>
      <c r="I1623" s="878"/>
      <c r="J1623" s="878"/>
      <c r="K1623" s="990"/>
      <c r="L1623" s="990"/>
      <c r="M1623" s="990"/>
      <c r="N1623" s="990"/>
      <c r="O1623" s="878"/>
      <c r="P1623" s="878"/>
      <c r="Q1623" s="878"/>
      <c r="R1623" s="878"/>
      <c r="S1623" s="878"/>
      <c r="T1623" s="878"/>
      <c r="U1623" s="878"/>
      <c r="V1623" s="878"/>
      <c r="W1623" s="878"/>
      <c r="X1623" s="1015"/>
      <c r="Y1623" s="878"/>
      <c r="Z1623" s="975"/>
    </row>
    <row r="1624" spans="1:26">
      <c r="A1624" s="878"/>
      <c r="B1624" s="878"/>
      <c r="C1624" s="878"/>
      <c r="F1624" s="878"/>
      <c r="H1624" s="878"/>
      <c r="I1624" s="878"/>
      <c r="J1624" s="878"/>
      <c r="K1624" s="990"/>
      <c r="L1624" s="990"/>
      <c r="M1624" s="990"/>
      <c r="N1624" s="990"/>
      <c r="O1624" s="878"/>
      <c r="P1624" s="878"/>
      <c r="Q1624" s="878"/>
      <c r="R1624" s="878"/>
      <c r="S1624" s="878"/>
      <c r="T1624" s="878"/>
      <c r="U1624" s="878"/>
      <c r="V1624" s="878"/>
      <c r="W1624" s="878"/>
      <c r="X1624" s="1015"/>
      <c r="Y1624" s="878"/>
      <c r="Z1624" s="975"/>
    </row>
    <row r="1625" spans="1:26">
      <c r="A1625" s="878"/>
      <c r="B1625" s="878"/>
      <c r="C1625" s="878"/>
      <c r="F1625" s="878"/>
      <c r="H1625" s="878"/>
      <c r="I1625" s="878"/>
      <c r="J1625" s="878"/>
      <c r="K1625" s="990"/>
      <c r="L1625" s="990"/>
      <c r="M1625" s="990"/>
      <c r="N1625" s="990"/>
      <c r="O1625" s="878"/>
      <c r="P1625" s="878"/>
      <c r="Q1625" s="878"/>
      <c r="R1625" s="878"/>
      <c r="S1625" s="878"/>
      <c r="T1625" s="878"/>
      <c r="U1625" s="878"/>
      <c r="V1625" s="878"/>
      <c r="W1625" s="878"/>
      <c r="X1625" s="1015"/>
      <c r="Y1625" s="878"/>
      <c r="Z1625" s="975"/>
    </row>
    <row r="1626" spans="1:26">
      <c r="A1626" s="878"/>
      <c r="B1626" s="878"/>
      <c r="C1626" s="878"/>
      <c r="F1626" s="878"/>
      <c r="H1626" s="878"/>
      <c r="I1626" s="878"/>
      <c r="J1626" s="878"/>
      <c r="K1626" s="990"/>
      <c r="L1626" s="990"/>
      <c r="M1626" s="990"/>
      <c r="N1626" s="990"/>
      <c r="O1626" s="878"/>
      <c r="P1626" s="878"/>
      <c r="Q1626" s="878"/>
      <c r="R1626" s="878"/>
      <c r="S1626" s="878"/>
      <c r="T1626" s="878"/>
      <c r="U1626" s="878"/>
      <c r="V1626" s="878"/>
      <c r="W1626" s="878"/>
      <c r="X1626" s="1015"/>
      <c r="Y1626" s="878"/>
      <c r="Z1626" s="975"/>
    </row>
    <row r="1627" spans="1:26">
      <c r="A1627" s="878"/>
      <c r="B1627" s="878"/>
      <c r="C1627" s="878"/>
      <c r="F1627" s="878"/>
      <c r="H1627" s="878"/>
      <c r="I1627" s="878"/>
      <c r="J1627" s="878"/>
      <c r="K1627" s="990"/>
      <c r="L1627" s="990"/>
      <c r="M1627" s="990"/>
      <c r="N1627" s="990"/>
      <c r="O1627" s="878"/>
      <c r="P1627" s="878"/>
      <c r="Q1627" s="878"/>
      <c r="R1627" s="878"/>
      <c r="S1627" s="878"/>
      <c r="T1627" s="878"/>
      <c r="U1627" s="878"/>
      <c r="V1627" s="878"/>
      <c r="W1627" s="878"/>
      <c r="X1627" s="1015"/>
      <c r="Y1627" s="878"/>
      <c r="Z1627" s="975"/>
    </row>
    <row r="1628" spans="1:26">
      <c r="A1628" s="878"/>
      <c r="B1628" s="878"/>
      <c r="C1628" s="878"/>
      <c r="F1628" s="878"/>
      <c r="H1628" s="878"/>
      <c r="I1628" s="878"/>
      <c r="J1628" s="878"/>
      <c r="K1628" s="990"/>
      <c r="L1628" s="990"/>
      <c r="M1628" s="990"/>
      <c r="N1628" s="990"/>
      <c r="O1628" s="878"/>
      <c r="P1628" s="878"/>
      <c r="Q1628" s="878"/>
      <c r="R1628" s="878"/>
      <c r="S1628" s="878"/>
      <c r="T1628" s="878"/>
      <c r="U1628" s="878"/>
      <c r="V1628" s="878"/>
      <c r="W1628" s="878"/>
      <c r="X1628" s="1015"/>
      <c r="Y1628" s="878"/>
      <c r="Z1628" s="975"/>
    </row>
    <row r="1629" spans="1:26">
      <c r="A1629" s="878"/>
      <c r="B1629" s="878"/>
      <c r="C1629" s="878"/>
      <c r="F1629" s="878"/>
      <c r="H1629" s="878"/>
      <c r="I1629" s="878"/>
      <c r="J1629" s="878"/>
      <c r="K1629" s="990"/>
      <c r="L1629" s="990"/>
      <c r="M1629" s="990"/>
      <c r="N1629" s="990"/>
      <c r="O1629" s="878"/>
      <c r="P1629" s="878"/>
      <c r="Q1629" s="878"/>
      <c r="R1629" s="878"/>
      <c r="S1629" s="878"/>
      <c r="T1629" s="878"/>
      <c r="U1629" s="878"/>
      <c r="V1629" s="878"/>
      <c r="W1629" s="878"/>
      <c r="X1629" s="1015"/>
      <c r="Y1629" s="878"/>
      <c r="Z1629" s="975"/>
    </row>
    <row r="1630" spans="1:26">
      <c r="A1630" s="878"/>
      <c r="B1630" s="878"/>
      <c r="C1630" s="878"/>
      <c r="F1630" s="878"/>
      <c r="H1630" s="878"/>
      <c r="I1630" s="878"/>
      <c r="J1630" s="878"/>
      <c r="K1630" s="990"/>
      <c r="L1630" s="990"/>
      <c r="M1630" s="990"/>
      <c r="N1630" s="990"/>
      <c r="O1630" s="878"/>
      <c r="P1630" s="878"/>
      <c r="Q1630" s="878"/>
      <c r="R1630" s="878"/>
      <c r="S1630" s="878"/>
      <c r="T1630" s="878"/>
      <c r="U1630" s="878"/>
      <c r="V1630" s="878"/>
      <c r="W1630" s="878"/>
      <c r="X1630" s="1015"/>
      <c r="Y1630" s="878"/>
      <c r="Z1630" s="975"/>
    </row>
    <row r="1631" spans="1:26">
      <c r="A1631" s="878"/>
      <c r="B1631" s="878"/>
      <c r="C1631" s="878"/>
      <c r="F1631" s="878"/>
      <c r="H1631" s="878"/>
      <c r="I1631" s="878"/>
      <c r="J1631" s="878"/>
      <c r="K1631" s="990"/>
      <c r="L1631" s="990"/>
      <c r="M1631" s="990"/>
      <c r="N1631" s="990"/>
      <c r="O1631" s="878"/>
      <c r="P1631" s="878"/>
      <c r="Q1631" s="878"/>
      <c r="R1631" s="878"/>
      <c r="S1631" s="878"/>
      <c r="T1631" s="878"/>
      <c r="U1631" s="878"/>
      <c r="V1631" s="878"/>
      <c r="W1631" s="878"/>
      <c r="X1631" s="1015"/>
      <c r="Y1631" s="878"/>
      <c r="Z1631" s="975"/>
    </row>
    <row r="1632" spans="1:26">
      <c r="A1632" s="878"/>
      <c r="B1632" s="878"/>
      <c r="C1632" s="878"/>
      <c r="F1632" s="878"/>
      <c r="H1632" s="878"/>
      <c r="I1632" s="878"/>
      <c r="J1632" s="878"/>
      <c r="K1632" s="990"/>
      <c r="L1632" s="990"/>
      <c r="M1632" s="990"/>
      <c r="N1632" s="990"/>
      <c r="O1632" s="878"/>
      <c r="P1632" s="878"/>
      <c r="Q1632" s="878"/>
      <c r="R1632" s="878"/>
      <c r="S1632" s="878"/>
      <c r="T1632" s="878"/>
      <c r="U1632" s="878"/>
      <c r="V1632" s="878"/>
      <c r="W1632" s="878"/>
      <c r="X1632" s="1015"/>
      <c r="Y1632" s="878"/>
      <c r="Z1632" s="975"/>
    </row>
    <row r="1633" spans="1:26">
      <c r="A1633" s="878"/>
      <c r="B1633" s="878"/>
      <c r="C1633" s="878"/>
      <c r="F1633" s="878"/>
      <c r="H1633" s="878"/>
      <c r="I1633" s="878"/>
      <c r="J1633" s="878"/>
      <c r="K1633" s="990"/>
      <c r="L1633" s="990"/>
      <c r="M1633" s="990"/>
      <c r="N1633" s="990"/>
      <c r="O1633" s="878"/>
      <c r="P1633" s="878"/>
      <c r="Q1633" s="878"/>
      <c r="R1633" s="878"/>
      <c r="S1633" s="878"/>
      <c r="T1633" s="878"/>
      <c r="U1633" s="878"/>
      <c r="V1633" s="878"/>
      <c r="W1633" s="878"/>
      <c r="X1633" s="1015"/>
      <c r="Y1633" s="878"/>
      <c r="Z1633" s="975"/>
    </row>
    <row r="1634" spans="1:26">
      <c r="A1634" s="878"/>
      <c r="B1634" s="878"/>
      <c r="C1634" s="878"/>
      <c r="F1634" s="878"/>
      <c r="H1634" s="878"/>
      <c r="I1634" s="878"/>
      <c r="J1634" s="878"/>
      <c r="K1634" s="990"/>
      <c r="L1634" s="990"/>
      <c r="M1634" s="990"/>
      <c r="N1634" s="990"/>
      <c r="O1634" s="878"/>
      <c r="P1634" s="878"/>
      <c r="Q1634" s="878"/>
      <c r="R1634" s="878"/>
      <c r="S1634" s="878"/>
      <c r="T1634" s="878"/>
      <c r="U1634" s="878"/>
      <c r="V1634" s="878"/>
      <c r="W1634" s="878"/>
      <c r="X1634" s="1015"/>
      <c r="Y1634" s="878"/>
      <c r="Z1634" s="975"/>
    </row>
    <row r="1635" spans="1:26">
      <c r="A1635" s="878"/>
      <c r="B1635" s="878"/>
      <c r="C1635" s="878"/>
      <c r="F1635" s="878"/>
      <c r="H1635" s="878"/>
      <c r="I1635" s="878"/>
      <c r="J1635" s="878"/>
      <c r="K1635" s="990"/>
      <c r="L1635" s="990"/>
      <c r="M1635" s="990"/>
      <c r="N1635" s="990"/>
      <c r="O1635" s="878"/>
      <c r="P1635" s="878"/>
      <c r="Q1635" s="878"/>
      <c r="R1635" s="878"/>
      <c r="S1635" s="878"/>
      <c r="T1635" s="878"/>
      <c r="U1635" s="878"/>
      <c r="V1635" s="878"/>
      <c r="W1635" s="878"/>
      <c r="X1635" s="1015"/>
      <c r="Y1635" s="878"/>
      <c r="Z1635" s="975"/>
    </row>
    <row r="1636" spans="1:26">
      <c r="A1636" s="878"/>
      <c r="B1636" s="878"/>
      <c r="C1636" s="878"/>
      <c r="F1636" s="878"/>
      <c r="H1636" s="878"/>
      <c r="I1636" s="878"/>
      <c r="J1636" s="878"/>
      <c r="K1636" s="990"/>
      <c r="L1636" s="990"/>
      <c r="M1636" s="990"/>
      <c r="N1636" s="990"/>
      <c r="O1636" s="878"/>
      <c r="P1636" s="878"/>
      <c r="Q1636" s="878"/>
      <c r="R1636" s="878"/>
      <c r="S1636" s="878"/>
      <c r="T1636" s="878"/>
      <c r="U1636" s="878"/>
      <c r="V1636" s="878"/>
      <c r="W1636" s="878"/>
      <c r="X1636" s="1015"/>
      <c r="Y1636" s="878"/>
      <c r="Z1636" s="975"/>
    </row>
    <row r="1637" spans="1:26">
      <c r="A1637" s="878"/>
      <c r="B1637" s="878"/>
      <c r="C1637" s="878"/>
      <c r="F1637" s="878"/>
      <c r="H1637" s="878"/>
      <c r="I1637" s="878"/>
      <c r="J1637" s="878"/>
      <c r="K1637" s="990"/>
      <c r="L1637" s="990"/>
      <c r="M1637" s="990"/>
      <c r="N1637" s="990"/>
      <c r="O1637" s="878"/>
      <c r="P1637" s="878"/>
      <c r="Q1637" s="878"/>
      <c r="R1637" s="878"/>
      <c r="S1637" s="878"/>
      <c r="T1637" s="878"/>
      <c r="U1637" s="878"/>
      <c r="V1637" s="878"/>
      <c r="W1637" s="878"/>
      <c r="X1637" s="1015"/>
      <c r="Y1637" s="878"/>
      <c r="Z1637" s="975"/>
    </row>
    <row r="1638" spans="1:26">
      <c r="A1638" s="878"/>
      <c r="B1638" s="878"/>
      <c r="C1638" s="878"/>
      <c r="F1638" s="878"/>
      <c r="H1638" s="878"/>
      <c r="I1638" s="878"/>
      <c r="J1638" s="878"/>
      <c r="K1638" s="990"/>
      <c r="L1638" s="990"/>
      <c r="M1638" s="990"/>
      <c r="N1638" s="990"/>
      <c r="O1638" s="878"/>
      <c r="P1638" s="878"/>
      <c r="Q1638" s="878"/>
      <c r="R1638" s="878"/>
      <c r="S1638" s="878"/>
      <c r="T1638" s="878"/>
      <c r="U1638" s="878"/>
      <c r="V1638" s="878"/>
      <c r="W1638" s="878"/>
      <c r="X1638" s="1015"/>
      <c r="Y1638" s="878"/>
      <c r="Z1638" s="975"/>
    </row>
    <row r="1639" spans="1:26">
      <c r="A1639" s="878"/>
      <c r="B1639" s="878"/>
      <c r="C1639" s="878"/>
      <c r="F1639" s="878"/>
      <c r="H1639" s="878"/>
      <c r="I1639" s="878"/>
      <c r="J1639" s="878"/>
      <c r="K1639" s="990"/>
      <c r="L1639" s="990"/>
      <c r="M1639" s="990"/>
      <c r="N1639" s="990"/>
      <c r="O1639" s="878"/>
      <c r="P1639" s="878"/>
      <c r="Q1639" s="878"/>
      <c r="R1639" s="878"/>
      <c r="S1639" s="878"/>
      <c r="T1639" s="878"/>
      <c r="U1639" s="878"/>
      <c r="V1639" s="878"/>
      <c r="W1639" s="878"/>
      <c r="X1639" s="1015"/>
      <c r="Y1639" s="878"/>
      <c r="Z1639" s="975"/>
    </row>
    <row r="1640" spans="1:26">
      <c r="A1640" s="878"/>
      <c r="B1640" s="878"/>
      <c r="C1640" s="878"/>
      <c r="F1640" s="878"/>
      <c r="H1640" s="878"/>
      <c r="I1640" s="878"/>
      <c r="J1640" s="878"/>
      <c r="K1640" s="990"/>
      <c r="L1640" s="990"/>
      <c r="M1640" s="990"/>
      <c r="N1640" s="990"/>
      <c r="O1640" s="878"/>
      <c r="P1640" s="878"/>
      <c r="Q1640" s="878"/>
      <c r="R1640" s="878"/>
      <c r="S1640" s="878"/>
      <c r="T1640" s="878"/>
      <c r="U1640" s="878"/>
      <c r="V1640" s="878"/>
      <c r="W1640" s="878"/>
      <c r="X1640" s="1015"/>
      <c r="Y1640" s="878"/>
      <c r="Z1640" s="975"/>
    </row>
    <row r="1641" spans="1:26">
      <c r="A1641" s="878"/>
      <c r="B1641" s="878"/>
      <c r="C1641" s="878"/>
      <c r="F1641" s="878"/>
      <c r="H1641" s="878"/>
      <c r="I1641" s="878"/>
      <c r="J1641" s="878"/>
      <c r="K1641" s="990"/>
      <c r="L1641" s="990"/>
      <c r="M1641" s="990"/>
      <c r="N1641" s="990"/>
      <c r="O1641" s="878"/>
      <c r="P1641" s="878"/>
      <c r="Q1641" s="878"/>
      <c r="R1641" s="878"/>
      <c r="S1641" s="878"/>
      <c r="T1641" s="878"/>
      <c r="U1641" s="878"/>
      <c r="V1641" s="878"/>
      <c r="W1641" s="878"/>
      <c r="X1641" s="1015"/>
      <c r="Y1641" s="878"/>
      <c r="Z1641" s="975"/>
    </row>
    <row r="1642" spans="1:26">
      <c r="A1642" s="878"/>
      <c r="B1642" s="878"/>
      <c r="C1642" s="878"/>
      <c r="F1642" s="878"/>
      <c r="H1642" s="878"/>
      <c r="I1642" s="878"/>
      <c r="J1642" s="878"/>
      <c r="K1642" s="990"/>
      <c r="L1642" s="990"/>
      <c r="M1642" s="990"/>
      <c r="N1642" s="990"/>
      <c r="O1642" s="878"/>
      <c r="P1642" s="878"/>
      <c r="Q1642" s="878"/>
      <c r="R1642" s="878"/>
      <c r="S1642" s="878"/>
      <c r="T1642" s="878"/>
      <c r="U1642" s="878"/>
      <c r="V1642" s="878"/>
      <c r="W1642" s="878"/>
      <c r="X1642" s="1015"/>
      <c r="Y1642" s="878"/>
      <c r="Z1642" s="975"/>
    </row>
    <row r="1643" spans="1:26">
      <c r="A1643" s="878"/>
      <c r="B1643" s="878"/>
      <c r="C1643" s="878"/>
      <c r="F1643" s="878"/>
      <c r="H1643" s="878"/>
      <c r="I1643" s="878"/>
      <c r="J1643" s="878"/>
      <c r="K1643" s="990"/>
      <c r="L1643" s="990"/>
      <c r="M1643" s="990"/>
      <c r="N1643" s="990"/>
      <c r="O1643" s="878"/>
      <c r="P1643" s="878"/>
      <c r="Q1643" s="878"/>
      <c r="R1643" s="878"/>
      <c r="S1643" s="878"/>
      <c r="T1643" s="878"/>
      <c r="U1643" s="878"/>
      <c r="V1643" s="878"/>
      <c r="W1643" s="878"/>
      <c r="X1643" s="1015"/>
      <c r="Y1643" s="878"/>
      <c r="Z1643" s="975"/>
    </row>
    <row r="1644" spans="1:26">
      <c r="A1644" s="878"/>
      <c r="B1644" s="878"/>
      <c r="C1644" s="878"/>
      <c r="F1644" s="878"/>
      <c r="H1644" s="878"/>
      <c r="I1644" s="878"/>
      <c r="J1644" s="878"/>
      <c r="K1644" s="990"/>
      <c r="L1644" s="990"/>
      <c r="M1644" s="990"/>
      <c r="N1644" s="990"/>
      <c r="O1644" s="878"/>
      <c r="P1644" s="878"/>
      <c r="Q1644" s="878"/>
      <c r="R1644" s="878"/>
      <c r="S1644" s="878"/>
      <c r="T1644" s="878"/>
      <c r="U1644" s="878"/>
      <c r="V1644" s="878"/>
      <c r="W1644" s="878"/>
      <c r="X1644" s="1015"/>
      <c r="Y1644" s="878"/>
      <c r="Z1644" s="975"/>
    </row>
    <row r="1645" spans="1:26">
      <c r="A1645" s="878"/>
      <c r="B1645" s="878"/>
      <c r="C1645" s="878"/>
      <c r="F1645" s="878"/>
      <c r="H1645" s="878"/>
      <c r="I1645" s="878"/>
      <c r="J1645" s="878"/>
      <c r="K1645" s="990"/>
      <c r="L1645" s="990"/>
      <c r="M1645" s="990"/>
      <c r="N1645" s="990"/>
      <c r="O1645" s="878"/>
      <c r="P1645" s="878"/>
      <c r="Q1645" s="878"/>
      <c r="R1645" s="878"/>
      <c r="S1645" s="878"/>
      <c r="T1645" s="878"/>
      <c r="U1645" s="878"/>
      <c r="V1645" s="878"/>
      <c r="W1645" s="878"/>
      <c r="X1645" s="1015"/>
      <c r="Y1645" s="878"/>
      <c r="Z1645" s="975"/>
    </row>
    <row r="1646" spans="1:26">
      <c r="A1646" s="878"/>
      <c r="B1646" s="878"/>
      <c r="C1646" s="878"/>
      <c r="F1646" s="878"/>
      <c r="H1646" s="878"/>
      <c r="I1646" s="878"/>
      <c r="J1646" s="878"/>
      <c r="K1646" s="990"/>
      <c r="L1646" s="990"/>
      <c r="M1646" s="990"/>
      <c r="N1646" s="990"/>
      <c r="O1646" s="878"/>
      <c r="P1646" s="878"/>
      <c r="Q1646" s="878"/>
      <c r="R1646" s="878"/>
      <c r="S1646" s="878"/>
      <c r="T1646" s="878"/>
      <c r="U1646" s="878"/>
      <c r="V1646" s="878"/>
      <c r="W1646" s="878"/>
      <c r="X1646" s="1015"/>
      <c r="Y1646" s="878"/>
      <c r="Z1646" s="975"/>
    </row>
    <row r="1647" spans="1:26">
      <c r="A1647" s="878"/>
      <c r="B1647" s="878"/>
      <c r="C1647" s="878"/>
      <c r="F1647" s="878"/>
      <c r="H1647" s="878"/>
      <c r="I1647" s="878"/>
      <c r="J1647" s="878"/>
      <c r="K1647" s="990"/>
      <c r="L1647" s="990"/>
      <c r="M1647" s="990"/>
      <c r="N1647" s="990"/>
      <c r="O1647" s="878"/>
      <c r="P1647" s="878"/>
      <c r="Q1647" s="878"/>
      <c r="R1647" s="878"/>
      <c r="S1647" s="878"/>
      <c r="T1647" s="878"/>
      <c r="U1647" s="878"/>
      <c r="V1647" s="878"/>
      <c r="W1647" s="878"/>
      <c r="X1647" s="1015"/>
      <c r="Y1647" s="878"/>
      <c r="Z1647" s="975"/>
    </row>
    <row r="1648" spans="1:26">
      <c r="A1648" s="878"/>
      <c r="B1648" s="878"/>
      <c r="C1648" s="878"/>
      <c r="F1648" s="878"/>
      <c r="H1648" s="878"/>
      <c r="I1648" s="878"/>
      <c r="J1648" s="878"/>
      <c r="K1648" s="990"/>
      <c r="L1648" s="990"/>
      <c r="M1648" s="990"/>
      <c r="N1648" s="990"/>
      <c r="O1648" s="878"/>
      <c r="P1648" s="878"/>
      <c r="Q1648" s="878"/>
      <c r="R1648" s="878"/>
      <c r="S1648" s="878"/>
      <c r="T1648" s="878"/>
      <c r="U1648" s="878"/>
      <c r="V1648" s="878"/>
      <c r="W1648" s="878"/>
      <c r="X1648" s="1015"/>
      <c r="Y1648" s="878"/>
      <c r="Z1648" s="975"/>
    </row>
    <row r="1649" spans="1:26">
      <c r="A1649" s="878"/>
      <c r="B1649" s="878"/>
      <c r="C1649" s="878"/>
      <c r="F1649" s="878"/>
      <c r="H1649" s="878"/>
      <c r="I1649" s="878"/>
      <c r="J1649" s="878"/>
      <c r="K1649" s="990"/>
      <c r="L1649" s="990"/>
      <c r="M1649" s="990"/>
      <c r="N1649" s="990"/>
      <c r="O1649" s="878"/>
      <c r="P1649" s="878"/>
      <c r="Q1649" s="878"/>
      <c r="R1649" s="878"/>
      <c r="S1649" s="878"/>
      <c r="T1649" s="878"/>
      <c r="U1649" s="878"/>
      <c r="V1649" s="878"/>
      <c r="W1649" s="878"/>
      <c r="X1649" s="1015"/>
      <c r="Y1649" s="878"/>
      <c r="Z1649" s="975"/>
    </row>
    <row r="1650" spans="1:26">
      <c r="A1650" s="878"/>
      <c r="B1650" s="878"/>
      <c r="C1650" s="878"/>
      <c r="F1650" s="878"/>
      <c r="H1650" s="878"/>
      <c r="I1650" s="878"/>
      <c r="J1650" s="878"/>
      <c r="K1650" s="990"/>
      <c r="L1650" s="990"/>
      <c r="M1650" s="990"/>
      <c r="N1650" s="990"/>
      <c r="O1650" s="878"/>
      <c r="P1650" s="878"/>
      <c r="Q1650" s="878"/>
      <c r="R1650" s="878"/>
      <c r="S1650" s="878"/>
      <c r="T1650" s="878"/>
      <c r="U1650" s="878"/>
      <c r="V1650" s="878"/>
      <c r="W1650" s="878"/>
      <c r="X1650" s="1015"/>
      <c r="Y1650" s="878"/>
      <c r="Z1650" s="975"/>
    </row>
    <row r="1651" spans="1:26">
      <c r="A1651" s="878"/>
      <c r="B1651" s="878"/>
      <c r="C1651" s="878"/>
      <c r="F1651" s="878"/>
      <c r="H1651" s="878"/>
      <c r="I1651" s="878"/>
      <c r="J1651" s="878"/>
      <c r="K1651" s="990"/>
      <c r="L1651" s="990"/>
      <c r="M1651" s="990"/>
      <c r="N1651" s="990"/>
      <c r="O1651" s="878"/>
      <c r="P1651" s="878"/>
      <c r="Q1651" s="878"/>
      <c r="R1651" s="878"/>
      <c r="S1651" s="878"/>
      <c r="T1651" s="878"/>
      <c r="U1651" s="878"/>
      <c r="V1651" s="878"/>
      <c r="W1651" s="878"/>
      <c r="X1651" s="1015"/>
      <c r="Y1651" s="878"/>
      <c r="Z1651" s="975"/>
    </row>
    <row r="1652" spans="1:26">
      <c r="A1652" s="878"/>
      <c r="B1652" s="878"/>
      <c r="C1652" s="878"/>
      <c r="F1652" s="878"/>
      <c r="H1652" s="878"/>
      <c r="I1652" s="878"/>
      <c r="J1652" s="878"/>
      <c r="K1652" s="990"/>
      <c r="L1652" s="990"/>
      <c r="M1652" s="990"/>
      <c r="N1652" s="990"/>
      <c r="O1652" s="878"/>
      <c r="P1652" s="878"/>
      <c r="Q1652" s="878"/>
      <c r="R1652" s="878"/>
      <c r="S1652" s="878"/>
      <c r="T1652" s="878"/>
      <c r="U1652" s="878"/>
      <c r="V1652" s="878"/>
      <c r="W1652" s="878"/>
      <c r="X1652" s="1015"/>
      <c r="Y1652" s="878"/>
      <c r="Z1652" s="975"/>
    </row>
    <row r="1653" spans="1:26">
      <c r="A1653" s="878"/>
      <c r="B1653" s="878"/>
      <c r="C1653" s="878"/>
      <c r="F1653" s="878"/>
      <c r="H1653" s="878"/>
      <c r="I1653" s="878"/>
      <c r="J1653" s="878"/>
      <c r="K1653" s="990"/>
      <c r="L1653" s="990"/>
      <c r="M1653" s="990"/>
      <c r="N1653" s="990"/>
      <c r="O1653" s="878"/>
      <c r="P1653" s="878"/>
      <c r="Q1653" s="878"/>
      <c r="R1653" s="878"/>
      <c r="S1653" s="878"/>
      <c r="T1653" s="878"/>
      <c r="U1653" s="878"/>
      <c r="V1653" s="878"/>
      <c r="W1653" s="878"/>
      <c r="X1653" s="1015"/>
      <c r="Y1653" s="878"/>
      <c r="Z1653" s="975"/>
    </row>
    <row r="1654" spans="1:26">
      <c r="A1654" s="878"/>
      <c r="B1654" s="878"/>
      <c r="C1654" s="878"/>
      <c r="F1654" s="878"/>
      <c r="H1654" s="878"/>
      <c r="I1654" s="878"/>
      <c r="J1654" s="878"/>
      <c r="K1654" s="990"/>
      <c r="L1654" s="990"/>
      <c r="M1654" s="990"/>
      <c r="N1654" s="990"/>
      <c r="O1654" s="878"/>
      <c r="P1654" s="878"/>
      <c r="Q1654" s="878"/>
      <c r="R1654" s="878"/>
      <c r="S1654" s="878"/>
      <c r="T1654" s="878"/>
      <c r="U1654" s="878"/>
      <c r="V1654" s="878"/>
      <c r="W1654" s="878"/>
      <c r="X1654" s="1015"/>
      <c r="Y1654" s="878"/>
      <c r="Z1654" s="975"/>
    </row>
    <row r="1655" spans="1:26">
      <c r="A1655" s="878"/>
      <c r="B1655" s="878"/>
      <c r="C1655" s="878"/>
      <c r="F1655" s="878"/>
      <c r="H1655" s="878"/>
      <c r="I1655" s="878"/>
      <c r="J1655" s="878"/>
      <c r="K1655" s="990"/>
      <c r="L1655" s="990"/>
      <c r="M1655" s="990"/>
      <c r="N1655" s="990"/>
      <c r="O1655" s="878"/>
      <c r="P1655" s="878"/>
      <c r="Q1655" s="878"/>
      <c r="R1655" s="878"/>
      <c r="S1655" s="878"/>
      <c r="T1655" s="878"/>
      <c r="U1655" s="878"/>
      <c r="V1655" s="878"/>
      <c r="W1655" s="878"/>
      <c r="X1655" s="1015"/>
      <c r="Y1655" s="878"/>
      <c r="Z1655" s="975"/>
    </row>
    <row r="1656" spans="1:26">
      <c r="A1656" s="878"/>
      <c r="B1656" s="878"/>
      <c r="C1656" s="878"/>
      <c r="F1656" s="878"/>
      <c r="H1656" s="878"/>
      <c r="I1656" s="878"/>
      <c r="J1656" s="878"/>
      <c r="K1656" s="990"/>
      <c r="L1656" s="990"/>
      <c r="M1656" s="990"/>
      <c r="N1656" s="990"/>
      <c r="O1656" s="878"/>
      <c r="P1656" s="878"/>
      <c r="Q1656" s="878"/>
      <c r="R1656" s="878"/>
      <c r="S1656" s="878"/>
      <c r="T1656" s="878"/>
      <c r="U1656" s="878"/>
      <c r="V1656" s="878"/>
      <c r="W1656" s="878"/>
      <c r="X1656" s="1015"/>
      <c r="Y1656" s="878"/>
      <c r="Z1656" s="975"/>
    </row>
    <row r="1657" spans="1:26">
      <c r="A1657" s="878"/>
      <c r="B1657" s="878"/>
      <c r="C1657" s="878"/>
      <c r="F1657" s="878"/>
      <c r="H1657" s="878"/>
      <c r="I1657" s="878"/>
      <c r="J1657" s="878"/>
      <c r="K1657" s="990"/>
      <c r="L1657" s="990"/>
      <c r="M1657" s="990"/>
      <c r="N1657" s="990"/>
      <c r="O1657" s="878"/>
      <c r="P1657" s="878"/>
      <c r="Q1657" s="878"/>
      <c r="R1657" s="878"/>
      <c r="S1657" s="878"/>
      <c r="T1657" s="878"/>
      <c r="U1657" s="878"/>
      <c r="V1657" s="878"/>
      <c r="W1657" s="878"/>
      <c r="X1657" s="1015"/>
      <c r="Y1657" s="878"/>
      <c r="Z1657" s="975"/>
    </row>
    <row r="1658" spans="1:26">
      <c r="A1658" s="878"/>
      <c r="B1658" s="878"/>
      <c r="C1658" s="878"/>
      <c r="F1658" s="878"/>
      <c r="H1658" s="878"/>
      <c r="I1658" s="878"/>
      <c r="J1658" s="878"/>
      <c r="K1658" s="990"/>
      <c r="L1658" s="990"/>
      <c r="M1658" s="990"/>
      <c r="N1658" s="990"/>
      <c r="O1658" s="878"/>
      <c r="P1658" s="878"/>
      <c r="Q1658" s="878"/>
      <c r="R1658" s="878"/>
      <c r="S1658" s="878"/>
      <c r="T1658" s="878"/>
      <c r="U1658" s="878"/>
      <c r="V1658" s="878"/>
      <c r="W1658" s="878"/>
      <c r="X1658" s="1015"/>
      <c r="Y1658" s="878"/>
      <c r="Z1658" s="975"/>
    </row>
    <row r="1659" spans="1:26">
      <c r="A1659" s="878"/>
      <c r="B1659" s="878"/>
      <c r="C1659" s="878"/>
      <c r="F1659" s="878"/>
      <c r="H1659" s="878"/>
      <c r="I1659" s="878"/>
      <c r="J1659" s="878"/>
      <c r="K1659" s="990"/>
      <c r="L1659" s="990"/>
      <c r="M1659" s="990"/>
      <c r="N1659" s="990"/>
      <c r="O1659" s="878"/>
      <c r="P1659" s="878"/>
      <c r="Q1659" s="878"/>
      <c r="R1659" s="878"/>
      <c r="S1659" s="878"/>
      <c r="T1659" s="878"/>
      <c r="U1659" s="878"/>
      <c r="V1659" s="878"/>
      <c r="W1659" s="878"/>
      <c r="X1659" s="1015"/>
      <c r="Y1659" s="878"/>
      <c r="Z1659" s="975"/>
    </row>
    <row r="1660" spans="1:26">
      <c r="A1660" s="878"/>
      <c r="B1660" s="878"/>
      <c r="C1660" s="878"/>
      <c r="F1660" s="878"/>
      <c r="H1660" s="878"/>
      <c r="I1660" s="878"/>
      <c r="J1660" s="878"/>
      <c r="K1660" s="990"/>
      <c r="L1660" s="990"/>
      <c r="M1660" s="990"/>
      <c r="N1660" s="990"/>
      <c r="O1660" s="878"/>
      <c r="P1660" s="878"/>
      <c r="Q1660" s="878"/>
      <c r="R1660" s="878"/>
      <c r="S1660" s="878"/>
      <c r="T1660" s="878"/>
      <c r="U1660" s="878"/>
      <c r="V1660" s="878"/>
      <c r="W1660" s="878"/>
      <c r="X1660" s="1015"/>
      <c r="Y1660" s="878"/>
      <c r="Z1660" s="975"/>
    </row>
    <row r="1661" spans="1:26">
      <c r="A1661" s="878"/>
      <c r="B1661" s="878"/>
      <c r="C1661" s="878"/>
      <c r="F1661" s="878"/>
      <c r="H1661" s="878"/>
      <c r="I1661" s="878"/>
      <c r="J1661" s="878"/>
      <c r="K1661" s="990"/>
      <c r="L1661" s="990"/>
      <c r="M1661" s="990"/>
      <c r="N1661" s="990"/>
      <c r="O1661" s="878"/>
      <c r="P1661" s="878"/>
      <c r="Q1661" s="878"/>
      <c r="R1661" s="878"/>
      <c r="S1661" s="878"/>
      <c r="T1661" s="878"/>
      <c r="U1661" s="878"/>
      <c r="V1661" s="878"/>
      <c r="W1661" s="878"/>
      <c r="X1661" s="1015"/>
      <c r="Y1661" s="878"/>
      <c r="Z1661" s="975"/>
    </row>
    <row r="1662" spans="1:26">
      <c r="A1662" s="878"/>
      <c r="B1662" s="878"/>
      <c r="C1662" s="878"/>
      <c r="F1662" s="878"/>
      <c r="H1662" s="878"/>
      <c r="I1662" s="878"/>
      <c r="J1662" s="878"/>
      <c r="K1662" s="990"/>
      <c r="L1662" s="990"/>
      <c r="M1662" s="990"/>
      <c r="N1662" s="990"/>
      <c r="O1662" s="878"/>
      <c r="P1662" s="878"/>
      <c r="Q1662" s="878"/>
      <c r="R1662" s="878"/>
      <c r="S1662" s="878"/>
      <c r="T1662" s="878"/>
      <c r="U1662" s="878"/>
      <c r="V1662" s="878"/>
      <c r="W1662" s="878"/>
      <c r="X1662" s="1015"/>
      <c r="Y1662" s="878"/>
      <c r="Z1662" s="975"/>
    </row>
    <row r="1663" spans="1:26">
      <c r="A1663" s="878"/>
      <c r="B1663" s="878"/>
      <c r="C1663" s="878"/>
      <c r="F1663" s="878"/>
      <c r="H1663" s="878"/>
      <c r="I1663" s="878"/>
      <c r="J1663" s="878"/>
      <c r="K1663" s="990"/>
      <c r="L1663" s="990"/>
      <c r="M1663" s="990"/>
      <c r="N1663" s="990"/>
      <c r="O1663" s="878"/>
      <c r="P1663" s="878"/>
      <c r="Q1663" s="878"/>
      <c r="R1663" s="878"/>
      <c r="S1663" s="878"/>
      <c r="T1663" s="878"/>
      <c r="U1663" s="878"/>
      <c r="V1663" s="878"/>
      <c r="W1663" s="878"/>
      <c r="X1663" s="1015"/>
      <c r="Y1663" s="878"/>
      <c r="Z1663" s="975"/>
    </row>
    <row r="1664" spans="1:26">
      <c r="A1664" s="878"/>
      <c r="B1664" s="878"/>
      <c r="C1664" s="878"/>
      <c r="F1664" s="878"/>
      <c r="H1664" s="878"/>
      <c r="I1664" s="878"/>
      <c r="J1664" s="878"/>
      <c r="K1664" s="990"/>
      <c r="L1664" s="990"/>
      <c r="M1664" s="990"/>
      <c r="N1664" s="990"/>
      <c r="O1664" s="878"/>
      <c r="P1664" s="878"/>
      <c r="Q1664" s="878"/>
      <c r="R1664" s="878"/>
      <c r="S1664" s="878"/>
      <c r="T1664" s="878"/>
      <c r="U1664" s="878"/>
      <c r="V1664" s="878"/>
      <c r="W1664" s="878"/>
      <c r="X1664" s="1015"/>
      <c r="Y1664" s="878"/>
      <c r="Z1664" s="975"/>
    </row>
    <row r="1665" spans="1:26">
      <c r="A1665" s="878"/>
      <c r="B1665" s="878"/>
      <c r="C1665" s="878"/>
      <c r="F1665" s="878"/>
      <c r="H1665" s="878"/>
      <c r="I1665" s="878"/>
      <c r="J1665" s="878"/>
      <c r="K1665" s="990"/>
      <c r="L1665" s="990"/>
      <c r="M1665" s="990"/>
      <c r="N1665" s="990"/>
      <c r="O1665" s="878"/>
      <c r="P1665" s="878"/>
      <c r="Q1665" s="878"/>
      <c r="R1665" s="878"/>
      <c r="S1665" s="878"/>
      <c r="T1665" s="878"/>
      <c r="U1665" s="878"/>
      <c r="V1665" s="878"/>
      <c r="W1665" s="878"/>
      <c r="X1665" s="1015"/>
      <c r="Y1665" s="878"/>
      <c r="Z1665" s="975"/>
    </row>
    <row r="1666" spans="1:26">
      <c r="A1666" s="878"/>
      <c r="B1666" s="878"/>
      <c r="C1666" s="878"/>
      <c r="F1666" s="878"/>
      <c r="H1666" s="878"/>
      <c r="I1666" s="878"/>
      <c r="J1666" s="878"/>
      <c r="K1666" s="990"/>
      <c r="L1666" s="990"/>
      <c r="M1666" s="990"/>
      <c r="N1666" s="990"/>
      <c r="O1666" s="878"/>
      <c r="P1666" s="878"/>
      <c r="Q1666" s="878"/>
      <c r="R1666" s="878"/>
      <c r="S1666" s="878"/>
      <c r="T1666" s="878"/>
      <c r="U1666" s="878"/>
      <c r="V1666" s="878"/>
      <c r="W1666" s="878"/>
      <c r="X1666" s="1015"/>
      <c r="Y1666" s="878"/>
      <c r="Z1666" s="975"/>
    </row>
    <row r="1667" spans="1:26">
      <c r="A1667" s="878"/>
      <c r="B1667" s="878"/>
      <c r="C1667" s="878"/>
      <c r="F1667" s="878"/>
      <c r="H1667" s="878"/>
      <c r="I1667" s="878"/>
      <c r="J1667" s="878"/>
      <c r="K1667" s="990"/>
      <c r="L1667" s="990"/>
      <c r="M1667" s="990"/>
      <c r="N1667" s="990"/>
      <c r="O1667" s="878"/>
      <c r="P1667" s="878"/>
      <c r="Q1667" s="878"/>
      <c r="R1667" s="878"/>
      <c r="S1667" s="878"/>
      <c r="T1667" s="878"/>
      <c r="U1667" s="878"/>
      <c r="V1667" s="878"/>
      <c r="W1667" s="878"/>
      <c r="X1667" s="1015"/>
      <c r="Y1667" s="878"/>
      <c r="Z1667" s="975"/>
    </row>
    <row r="1668" spans="1:26">
      <c r="A1668" s="878"/>
      <c r="B1668" s="878"/>
      <c r="C1668" s="878"/>
      <c r="F1668" s="878"/>
      <c r="H1668" s="878"/>
      <c r="I1668" s="878"/>
      <c r="J1668" s="878"/>
      <c r="K1668" s="990"/>
      <c r="L1668" s="990"/>
      <c r="M1668" s="990"/>
      <c r="N1668" s="990"/>
      <c r="O1668" s="878"/>
      <c r="P1668" s="878"/>
      <c r="Q1668" s="878"/>
      <c r="R1668" s="878"/>
      <c r="S1668" s="878"/>
      <c r="T1668" s="878"/>
      <c r="U1668" s="878"/>
      <c r="V1668" s="878"/>
      <c r="W1668" s="878"/>
      <c r="X1668" s="1015"/>
      <c r="Y1668" s="878"/>
      <c r="Z1668" s="975"/>
    </row>
    <row r="1669" spans="1:26">
      <c r="A1669" s="878"/>
      <c r="B1669" s="878"/>
      <c r="C1669" s="878"/>
      <c r="F1669" s="878"/>
      <c r="H1669" s="878"/>
      <c r="I1669" s="878"/>
      <c r="J1669" s="878"/>
      <c r="K1669" s="990"/>
      <c r="L1669" s="990"/>
      <c r="M1669" s="990"/>
      <c r="N1669" s="990"/>
      <c r="O1669" s="878"/>
      <c r="P1669" s="878"/>
      <c r="Q1669" s="878"/>
      <c r="R1669" s="878"/>
      <c r="S1669" s="878"/>
      <c r="T1669" s="878"/>
      <c r="U1669" s="878"/>
      <c r="V1669" s="878"/>
      <c r="W1669" s="878"/>
      <c r="X1669" s="1015"/>
      <c r="Y1669" s="878"/>
      <c r="Z1669" s="975"/>
    </row>
    <row r="1670" spans="1:26">
      <c r="A1670" s="878"/>
      <c r="B1670" s="878"/>
      <c r="C1670" s="878"/>
      <c r="F1670" s="878"/>
      <c r="H1670" s="878"/>
      <c r="I1670" s="878"/>
      <c r="J1670" s="878"/>
      <c r="K1670" s="990"/>
      <c r="L1670" s="990"/>
      <c r="M1670" s="990"/>
      <c r="N1670" s="990"/>
      <c r="O1670" s="878"/>
      <c r="P1670" s="878"/>
      <c r="Q1670" s="878"/>
      <c r="R1670" s="878"/>
      <c r="S1670" s="878"/>
      <c r="T1670" s="878"/>
      <c r="U1670" s="878"/>
      <c r="V1670" s="878"/>
      <c r="W1670" s="878"/>
      <c r="X1670" s="1015"/>
      <c r="Y1670" s="878"/>
      <c r="Z1670" s="975"/>
    </row>
    <row r="1671" spans="1:26">
      <c r="A1671" s="878"/>
      <c r="B1671" s="878"/>
      <c r="C1671" s="878"/>
      <c r="F1671" s="878"/>
      <c r="H1671" s="878"/>
      <c r="I1671" s="878"/>
      <c r="J1671" s="878"/>
      <c r="K1671" s="990"/>
      <c r="L1671" s="990"/>
      <c r="M1671" s="990"/>
      <c r="N1671" s="990"/>
      <c r="O1671" s="878"/>
      <c r="P1671" s="878"/>
      <c r="Q1671" s="878"/>
      <c r="R1671" s="878"/>
      <c r="S1671" s="878"/>
      <c r="T1671" s="878"/>
      <c r="U1671" s="878"/>
      <c r="V1671" s="878"/>
      <c r="W1671" s="878"/>
      <c r="X1671" s="1015"/>
      <c r="Y1671" s="878"/>
      <c r="Z1671" s="975"/>
    </row>
    <row r="1672" spans="1:26">
      <c r="A1672" s="878"/>
      <c r="B1672" s="878"/>
      <c r="C1672" s="878"/>
      <c r="F1672" s="878"/>
      <c r="H1672" s="878"/>
      <c r="I1672" s="878"/>
      <c r="J1672" s="878"/>
      <c r="K1672" s="990"/>
      <c r="L1672" s="990"/>
      <c r="M1672" s="990"/>
      <c r="N1672" s="990"/>
      <c r="O1672" s="878"/>
      <c r="P1672" s="878"/>
      <c r="Q1672" s="878"/>
      <c r="R1672" s="878"/>
      <c r="S1672" s="878"/>
      <c r="T1672" s="878"/>
      <c r="U1672" s="878"/>
      <c r="V1672" s="878"/>
      <c r="W1672" s="878"/>
      <c r="X1672" s="1015"/>
      <c r="Y1672" s="878"/>
      <c r="Z1672" s="975"/>
    </row>
    <row r="1673" spans="1:26">
      <c r="A1673" s="878"/>
      <c r="B1673" s="878"/>
      <c r="C1673" s="878"/>
      <c r="F1673" s="878"/>
      <c r="H1673" s="878"/>
      <c r="I1673" s="878"/>
      <c r="J1673" s="878"/>
      <c r="K1673" s="990"/>
      <c r="L1673" s="990"/>
      <c r="M1673" s="990"/>
      <c r="N1673" s="990"/>
      <c r="O1673" s="878"/>
      <c r="P1673" s="878"/>
      <c r="Q1673" s="878"/>
      <c r="R1673" s="878"/>
      <c r="S1673" s="878"/>
      <c r="T1673" s="878"/>
      <c r="U1673" s="878"/>
      <c r="V1673" s="878"/>
      <c r="W1673" s="878"/>
      <c r="X1673" s="1015"/>
      <c r="Y1673" s="878"/>
      <c r="Z1673" s="975"/>
    </row>
    <row r="1674" spans="1:26">
      <c r="A1674" s="878"/>
      <c r="B1674" s="878"/>
      <c r="C1674" s="878"/>
      <c r="F1674" s="878"/>
      <c r="H1674" s="878"/>
      <c r="I1674" s="878"/>
      <c r="J1674" s="878"/>
      <c r="K1674" s="990"/>
      <c r="L1674" s="990"/>
      <c r="M1674" s="990"/>
      <c r="N1674" s="990"/>
      <c r="O1674" s="878"/>
      <c r="P1674" s="878"/>
      <c r="Q1674" s="878"/>
      <c r="R1674" s="878"/>
      <c r="S1674" s="878"/>
      <c r="T1674" s="878"/>
      <c r="U1674" s="878"/>
      <c r="V1674" s="878"/>
      <c r="W1674" s="878"/>
      <c r="X1674" s="1015"/>
      <c r="Y1674" s="878"/>
      <c r="Z1674" s="975"/>
    </row>
    <row r="1675" spans="1:26">
      <c r="A1675" s="878"/>
      <c r="B1675" s="878"/>
      <c r="C1675" s="878"/>
      <c r="F1675" s="878"/>
      <c r="H1675" s="878"/>
      <c r="I1675" s="878"/>
      <c r="J1675" s="878"/>
      <c r="K1675" s="990"/>
      <c r="L1675" s="990"/>
      <c r="M1675" s="990"/>
      <c r="N1675" s="990"/>
      <c r="O1675" s="878"/>
      <c r="P1675" s="878"/>
      <c r="Q1675" s="878"/>
      <c r="R1675" s="878"/>
      <c r="S1675" s="878"/>
      <c r="T1675" s="878"/>
      <c r="U1675" s="878"/>
      <c r="V1675" s="878"/>
      <c r="W1675" s="878"/>
      <c r="X1675" s="1015"/>
      <c r="Y1675" s="878"/>
      <c r="Z1675" s="975"/>
    </row>
    <row r="1676" spans="1:26">
      <c r="A1676" s="878"/>
      <c r="B1676" s="878"/>
      <c r="C1676" s="878"/>
      <c r="F1676" s="878"/>
      <c r="H1676" s="878"/>
      <c r="I1676" s="878"/>
      <c r="J1676" s="878"/>
      <c r="K1676" s="990"/>
      <c r="L1676" s="990"/>
      <c r="M1676" s="990"/>
      <c r="N1676" s="990"/>
      <c r="O1676" s="878"/>
      <c r="P1676" s="878"/>
      <c r="Q1676" s="878"/>
      <c r="R1676" s="878"/>
      <c r="S1676" s="878"/>
      <c r="T1676" s="878"/>
      <c r="U1676" s="878"/>
      <c r="V1676" s="878"/>
      <c r="W1676" s="878"/>
      <c r="X1676" s="1015"/>
      <c r="Y1676" s="878"/>
      <c r="Z1676" s="975"/>
    </row>
    <row r="1677" spans="1:26">
      <c r="A1677" s="878"/>
      <c r="B1677" s="878"/>
      <c r="C1677" s="878"/>
      <c r="F1677" s="878"/>
      <c r="H1677" s="878"/>
      <c r="I1677" s="878"/>
      <c r="J1677" s="878"/>
      <c r="K1677" s="990"/>
      <c r="L1677" s="990"/>
      <c r="M1677" s="990"/>
      <c r="N1677" s="990"/>
      <c r="O1677" s="878"/>
      <c r="P1677" s="878"/>
      <c r="Q1677" s="878"/>
      <c r="R1677" s="878"/>
      <c r="S1677" s="878"/>
      <c r="T1677" s="878"/>
      <c r="U1677" s="878"/>
      <c r="V1677" s="878"/>
      <c r="W1677" s="878"/>
      <c r="X1677" s="1015"/>
      <c r="Y1677" s="878"/>
      <c r="Z1677" s="975"/>
    </row>
    <row r="1678" spans="1:26">
      <c r="A1678" s="878"/>
      <c r="B1678" s="878"/>
      <c r="C1678" s="878"/>
      <c r="F1678" s="878"/>
      <c r="H1678" s="878"/>
      <c r="I1678" s="878"/>
      <c r="J1678" s="878"/>
      <c r="K1678" s="990"/>
      <c r="L1678" s="990"/>
      <c r="M1678" s="990"/>
      <c r="N1678" s="990"/>
      <c r="O1678" s="878"/>
      <c r="P1678" s="878"/>
      <c r="Q1678" s="878"/>
      <c r="R1678" s="878"/>
      <c r="S1678" s="878"/>
      <c r="T1678" s="878"/>
      <c r="U1678" s="878"/>
      <c r="V1678" s="878"/>
      <c r="W1678" s="878"/>
      <c r="X1678" s="1015"/>
      <c r="Y1678" s="878"/>
      <c r="Z1678" s="975"/>
    </row>
    <row r="1679" spans="1:26">
      <c r="A1679" s="878"/>
      <c r="B1679" s="878"/>
      <c r="C1679" s="878"/>
      <c r="F1679" s="878"/>
      <c r="H1679" s="878"/>
      <c r="I1679" s="878"/>
      <c r="J1679" s="878"/>
      <c r="K1679" s="990"/>
      <c r="L1679" s="990"/>
      <c r="M1679" s="990"/>
      <c r="N1679" s="990"/>
      <c r="O1679" s="878"/>
      <c r="P1679" s="878"/>
      <c r="Q1679" s="878"/>
      <c r="R1679" s="878"/>
      <c r="S1679" s="878"/>
      <c r="T1679" s="878"/>
      <c r="U1679" s="878"/>
      <c r="V1679" s="878"/>
      <c r="W1679" s="878"/>
      <c r="X1679" s="1015"/>
      <c r="Y1679" s="878"/>
      <c r="Z1679" s="975"/>
    </row>
    <row r="1680" spans="1:26">
      <c r="A1680" s="878"/>
      <c r="B1680" s="878"/>
      <c r="C1680" s="878"/>
      <c r="F1680" s="878"/>
      <c r="H1680" s="878"/>
      <c r="I1680" s="878"/>
      <c r="J1680" s="878"/>
      <c r="K1680" s="990"/>
      <c r="L1680" s="990"/>
      <c r="M1680" s="990"/>
      <c r="N1680" s="990"/>
      <c r="O1680" s="878"/>
      <c r="P1680" s="878"/>
      <c r="Q1680" s="878"/>
      <c r="R1680" s="878"/>
      <c r="S1680" s="878"/>
      <c r="T1680" s="878"/>
      <c r="U1680" s="878"/>
      <c r="V1680" s="878"/>
      <c r="W1680" s="878"/>
      <c r="X1680" s="1015"/>
      <c r="Y1680" s="878"/>
      <c r="Z1680" s="975"/>
    </row>
    <row r="1681" spans="1:26">
      <c r="A1681" s="878"/>
      <c r="B1681" s="878"/>
      <c r="C1681" s="878"/>
      <c r="F1681" s="878"/>
      <c r="H1681" s="878"/>
      <c r="I1681" s="878"/>
      <c r="J1681" s="878"/>
      <c r="K1681" s="990"/>
      <c r="L1681" s="990"/>
      <c r="M1681" s="990"/>
      <c r="N1681" s="990"/>
      <c r="O1681" s="878"/>
      <c r="P1681" s="878"/>
      <c r="Q1681" s="878"/>
      <c r="R1681" s="878"/>
      <c r="S1681" s="878"/>
      <c r="T1681" s="878"/>
      <c r="U1681" s="878"/>
      <c r="V1681" s="878"/>
      <c r="W1681" s="878"/>
      <c r="X1681" s="1015"/>
      <c r="Y1681" s="878"/>
      <c r="Z1681" s="975"/>
    </row>
    <row r="1682" spans="1:26">
      <c r="A1682" s="878"/>
      <c r="B1682" s="878"/>
      <c r="C1682" s="878"/>
      <c r="F1682" s="878"/>
      <c r="H1682" s="878"/>
      <c r="I1682" s="878"/>
      <c r="J1682" s="878"/>
      <c r="K1682" s="990"/>
      <c r="L1682" s="990"/>
      <c r="M1682" s="990"/>
      <c r="N1682" s="990"/>
      <c r="O1682" s="878"/>
      <c r="P1682" s="878"/>
      <c r="Q1682" s="878"/>
      <c r="R1682" s="878"/>
      <c r="S1682" s="878"/>
      <c r="T1682" s="878"/>
      <c r="U1682" s="878"/>
      <c r="V1682" s="878"/>
      <c r="W1682" s="878"/>
      <c r="X1682" s="1015"/>
      <c r="Y1682" s="878"/>
      <c r="Z1682" s="975"/>
    </row>
    <row r="1683" spans="1:26">
      <c r="A1683" s="878"/>
      <c r="B1683" s="878"/>
      <c r="C1683" s="878"/>
      <c r="F1683" s="878"/>
      <c r="H1683" s="878"/>
      <c r="I1683" s="878"/>
      <c r="J1683" s="878"/>
      <c r="K1683" s="990"/>
      <c r="L1683" s="990"/>
      <c r="M1683" s="990"/>
      <c r="N1683" s="990"/>
      <c r="O1683" s="878"/>
      <c r="P1683" s="878"/>
      <c r="Q1683" s="878"/>
      <c r="R1683" s="878"/>
      <c r="S1683" s="878"/>
      <c r="T1683" s="878"/>
      <c r="U1683" s="878"/>
      <c r="V1683" s="878"/>
      <c r="W1683" s="878"/>
      <c r="X1683" s="1015"/>
      <c r="Y1683" s="878"/>
      <c r="Z1683" s="975"/>
    </row>
    <row r="1684" spans="1:26">
      <c r="A1684" s="878"/>
      <c r="B1684" s="878"/>
      <c r="C1684" s="878"/>
      <c r="F1684" s="878"/>
      <c r="H1684" s="878"/>
      <c r="I1684" s="878"/>
      <c r="J1684" s="878"/>
      <c r="K1684" s="990"/>
      <c r="L1684" s="990"/>
      <c r="M1684" s="990"/>
      <c r="N1684" s="990"/>
      <c r="O1684" s="878"/>
      <c r="P1684" s="878"/>
      <c r="Q1684" s="878"/>
      <c r="R1684" s="878"/>
      <c r="S1684" s="878"/>
      <c r="T1684" s="878"/>
      <c r="U1684" s="878"/>
      <c r="V1684" s="878"/>
      <c r="W1684" s="878"/>
      <c r="X1684" s="1015"/>
      <c r="Y1684" s="878"/>
      <c r="Z1684" s="975"/>
    </row>
    <row r="1685" spans="1:26">
      <c r="A1685" s="878"/>
      <c r="B1685" s="878"/>
      <c r="C1685" s="878"/>
      <c r="F1685" s="878"/>
      <c r="H1685" s="878"/>
      <c r="I1685" s="878"/>
      <c r="J1685" s="878"/>
      <c r="K1685" s="990"/>
      <c r="L1685" s="990"/>
      <c r="M1685" s="990"/>
      <c r="N1685" s="990"/>
      <c r="O1685" s="878"/>
      <c r="P1685" s="878"/>
      <c r="Q1685" s="878"/>
      <c r="R1685" s="878"/>
      <c r="S1685" s="878"/>
      <c r="T1685" s="878"/>
      <c r="U1685" s="878"/>
      <c r="V1685" s="878"/>
      <c r="W1685" s="878"/>
      <c r="X1685" s="1015"/>
      <c r="Y1685" s="878"/>
      <c r="Z1685" s="975"/>
    </row>
    <row r="1686" spans="1:26">
      <c r="A1686" s="878"/>
      <c r="B1686" s="878"/>
      <c r="C1686" s="878"/>
      <c r="F1686" s="878"/>
      <c r="H1686" s="878"/>
      <c r="I1686" s="878"/>
      <c r="J1686" s="878"/>
      <c r="K1686" s="990"/>
      <c r="L1686" s="990"/>
      <c r="M1686" s="990"/>
      <c r="N1686" s="990"/>
      <c r="O1686" s="878"/>
      <c r="P1686" s="878"/>
      <c r="Q1686" s="878"/>
      <c r="R1686" s="878"/>
      <c r="S1686" s="878"/>
      <c r="T1686" s="878"/>
      <c r="U1686" s="878"/>
      <c r="V1686" s="878"/>
      <c r="W1686" s="878"/>
      <c r="X1686" s="1015"/>
      <c r="Y1686" s="878"/>
      <c r="Z1686" s="975"/>
    </row>
    <row r="1687" spans="1:26">
      <c r="A1687" s="878"/>
      <c r="B1687" s="878"/>
      <c r="C1687" s="878"/>
      <c r="F1687" s="878"/>
      <c r="H1687" s="878"/>
      <c r="I1687" s="878"/>
      <c r="J1687" s="878"/>
      <c r="K1687" s="990"/>
      <c r="L1687" s="990"/>
      <c r="M1687" s="990"/>
      <c r="N1687" s="990"/>
      <c r="O1687" s="878"/>
      <c r="P1687" s="878"/>
      <c r="Q1687" s="878"/>
      <c r="R1687" s="878"/>
      <c r="S1687" s="878"/>
      <c r="T1687" s="878"/>
      <c r="U1687" s="878"/>
      <c r="V1687" s="878"/>
      <c r="W1687" s="878"/>
      <c r="X1687" s="1015"/>
      <c r="Y1687" s="878"/>
      <c r="Z1687" s="975"/>
    </row>
    <row r="1688" spans="1:26">
      <c r="A1688" s="878"/>
      <c r="B1688" s="878"/>
      <c r="C1688" s="878"/>
      <c r="F1688" s="878"/>
      <c r="H1688" s="878"/>
      <c r="I1688" s="878"/>
      <c r="J1688" s="878"/>
      <c r="K1688" s="990"/>
      <c r="L1688" s="990"/>
      <c r="M1688" s="990"/>
      <c r="N1688" s="990"/>
      <c r="O1688" s="878"/>
      <c r="P1688" s="878"/>
      <c r="Q1688" s="878"/>
      <c r="R1688" s="878"/>
      <c r="S1688" s="878"/>
      <c r="T1688" s="878"/>
      <c r="U1688" s="878"/>
      <c r="V1688" s="878"/>
      <c r="W1688" s="878"/>
      <c r="X1688" s="1015"/>
      <c r="Y1688" s="878"/>
      <c r="Z1688" s="975"/>
    </row>
    <row r="1689" spans="1:26">
      <c r="A1689" s="878"/>
      <c r="B1689" s="878"/>
      <c r="C1689" s="878"/>
      <c r="F1689" s="878"/>
      <c r="H1689" s="878"/>
      <c r="I1689" s="878"/>
      <c r="J1689" s="878"/>
      <c r="K1689" s="990"/>
      <c r="L1689" s="990"/>
      <c r="M1689" s="990"/>
      <c r="N1689" s="990"/>
      <c r="O1689" s="878"/>
      <c r="P1689" s="878"/>
      <c r="Q1689" s="878"/>
      <c r="R1689" s="878"/>
      <c r="S1689" s="878"/>
      <c r="T1689" s="878"/>
      <c r="U1689" s="878"/>
      <c r="V1689" s="878"/>
      <c r="W1689" s="878"/>
      <c r="X1689" s="1015"/>
      <c r="Y1689" s="878"/>
      <c r="Z1689" s="975"/>
    </row>
    <row r="1690" spans="1:26">
      <c r="A1690" s="878"/>
      <c r="B1690" s="878"/>
      <c r="C1690" s="878"/>
      <c r="F1690" s="878"/>
      <c r="H1690" s="878"/>
      <c r="I1690" s="878"/>
      <c r="J1690" s="878"/>
      <c r="K1690" s="990"/>
      <c r="L1690" s="990"/>
      <c r="M1690" s="990"/>
      <c r="N1690" s="990"/>
      <c r="O1690" s="878"/>
      <c r="P1690" s="878"/>
      <c r="Q1690" s="878"/>
      <c r="R1690" s="878"/>
      <c r="S1690" s="878"/>
      <c r="T1690" s="878"/>
      <c r="U1690" s="878"/>
      <c r="V1690" s="878"/>
      <c r="W1690" s="878"/>
      <c r="X1690" s="1015"/>
      <c r="Y1690" s="878"/>
      <c r="Z1690" s="975"/>
    </row>
    <row r="1691" spans="1:26">
      <c r="A1691" s="878"/>
      <c r="B1691" s="878"/>
      <c r="C1691" s="878"/>
      <c r="F1691" s="878"/>
      <c r="H1691" s="878"/>
      <c r="I1691" s="878"/>
      <c r="J1691" s="878"/>
      <c r="K1691" s="990"/>
      <c r="L1691" s="990"/>
      <c r="M1691" s="990"/>
      <c r="N1691" s="990"/>
      <c r="O1691" s="878"/>
      <c r="P1691" s="878"/>
      <c r="Q1691" s="878"/>
      <c r="R1691" s="878"/>
      <c r="S1691" s="878"/>
      <c r="T1691" s="878"/>
      <c r="U1691" s="878"/>
      <c r="V1691" s="878"/>
      <c r="W1691" s="878"/>
      <c r="X1691" s="1015"/>
      <c r="Y1691" s="878"/>
      <c r="Z1691" s="975"/>
    </row>
    <row r="1692" spans="1:26">
      <c r="A1692" s="878"/>
      <c r="B1692" s="878"/>
      <c r="C1692" s="878"/>
      <c r="F1692" s="878"/>
      <c r="H1692" s="878"/>
      <c r="I1692" s="878"/>
      <c r="J1692" s="878"/>
      <c r="K1692" s="990"/>
      <c r="L1692" s="990"/>
      <c r="M1692" s="990"/>
      <c r="N1692" s="990"/>
      <c r="O1692" s="878"/>
      <c r="P1692" s="878"/>
      <c r="Q1692" s="878"/>
      <c r="R1692" s="878"/>
      <c r="S1692" s="878"/>
      <c r="T1692" s="878"/>
      <c r="U1692" s="878"/>
      <c r="V1692" s="878"/>
      <c r="W1692" s="878"/>
      <c r="X1692" s="1015"/>
      <c r="Y1692" s="878"/>
      <c r="Z1692" s="975"/>
    </row>
    <row r="1693" spans="1:26">
      <c r="A1693" s="878"/>
      <c r="B1693" s="878"/>
      <c r="C1693" s="878"/>
      <c r="F1693" s="878"/>
      <c r="H1693" s="878"/>
      <c r="I1693" s="878"/>
      <c r="J1693" s="878"/>
      <c r="K1693" s="990"/>
      <c r="L1693" s="990"/>
      <c r="M1693" s="990"/>
      <c r="N1693" s="990"/>
      <c r="O1693" s="878"/>
      <c r="P1693" s="878"/>
      <c r="Q1693" s="878"/>
      <c r="R1693" s="878"/>
      <c r="S1693" s="878"/>
      <c r="T1693" s="878"/>
      <c r="U1693" s="878"/>
      <c r="V1693" s="878"/>
      <c r="W1693" s="878"/>
      <c r="X1693" s="1015"/>
      <c r="Y1693" s="878"/>
      <c r="Z1693" s="975"/>
    </row>
    <row r="1694" spans="1:26">
      <c r="A1694" s="878"/>
      <c r="B1694" s="878"/>
      <c r="C1694" s="878"/>
      <c r="F1694" s="878"/>
      <c r="H1694" s="878"/>
      <c r="I1694" s="878"/>
      <c r="J1694" s="878"/>
      <c r="K1694" s="990"/>
      <c r="L1694" s="990"/>
      <c r="M1694" s="990"/>
      <c r="N1694" s="990"/>
      <c r="O1694" s="878"/>
      <c r="P1694" s="878"/>
      <c r="Q1694" s="878"/>
      <c r="R1694" s="878"/>
      <c r="S1694" s="878"/>
      <c r="T1694" s="878"/>
      <c r="U1694" s="878"/>
      <c r="V1694" s="878"/>
      <c r="W1694" s="878"/>
      <c r="X1694" s="1015"/>
      <c r="Y1694" s="878"/>
      <c r="Z1694" s="975"/>
    </row>
    <row r="1695" spans="1:26">
      <c r="A1695" s="878"/>
      <c r="B1695" s="878"/>
      <c r="C1695" s="878"/>
      <c r="F1695" s="878"/>
      <c r="H1695" s="878"/>
      <c r="I1695" s="878"/>
      <c r="J1695" s="878"/>
      <c r="K1695" s="990"/>
      <c r="L1695" s="990"/>
      <c r="M1695" s="990"/>
      <c r="N1695" s="990"/>
      <c r="O1695" s="878"/>
      <c r="P1695" s="878"/>
      <c r="Q1695" s="878"/>
      <c r="R1695" s="878"/>
      <c r="S1695" s="878"/>
      <c r="T1695" s="878"/>
      <c r="U1695" s="878"/>
      <c r="V1695" s="878"/>
      <c r="W1695" s="878"/>
      <c r="X1695" s="1015"/>
      <c r="Y1695" s="878"/>
      <c r="Z1695" s="975"/>
    </row>
    <row r="1696" spans="1:26">
      <c r="A1696" s="878"/>
      <c r="B1696" s="878"/>
      <c r="C1696" s="878"/>
      <c r="F1696" s="878"/>
      <c r="H1696" s="878"/>
      <c r="I1696" s="878"/>
      <c r="J1696" s="878"/>
      <c r="K1696" s="990"/>
      <c r="L1696" s="990"/>
      <c r="M1696" s="990"/>
      <c r="N1696" s="990"/>
      <c r="O1696" s="878"/>
      <c r="P1696" s="878"/>
      <c r="Q1696" s="878"/>
      <c r="R1696" s="878"/>
      <c r="S1696" s="878"/>
      <c r="T1696" s="878"/>
      <c r="U1696" s="878"/>
      <c r="V1696" s="878"/>
      <c r="W1696" s="878"/>
      <c r="X1696" s="1015"/>
      <c r="Y1696" s="878"/>
      <c r="Z1696" s="975"/>
    </row>
    <row r="1697" spans="1:26">
      <c r="A1697" s="878"/>
      <c r="B1697" s="878"/>
      <c r="C1697" s="878"/>
      <c r="F1697" s="878"/>
      <c r="H1697" s="878"/>
      <c r="I1697" s="878"/>
      <c r="J1697" s="878"/>
      <c r="K1697" s="990"/>
      <c r="L1697" s="990"/>
      <c r="M1697" s="990"/>
      <c r="N1697" s="990"/>
      <c r="O1697" s="878"/>
      <c r="P1697" s="878"/>
      <c r="Q1697" s="878"/>
      <c r="R1697" s="878"/>
      <c r="S1697" s="878"/>
      <c r="T1697" s="878"/>
      <c r="U1697" s="878"/>
      <c r="V1697" s="878"/>
      <c r="W1697" s="878"/>
      <c r="X1697" s="1015"/>
      <c r="Y1697" s="878"/>
      <c r="Z1697" s="975"/>
    </row>
    <row r="1698" spans="1:26">
      <c r="A1698" s="878"/>
      <c r="B1698" s="878"/>
      <c r="C1698" s="878"/>
      <c r="F1698" s="878"/>
      <c r="H1698" s="878"/>
      <c r="I1698" s="878"/>
      <c r="J1698" s="878"/>
      <c r="K1698" s="990"/>
      <c r="L1698" s="990"/>
      <c r="M1698" s="990"/>
      <c r="N1698" s="990"/>
      <c r="O1698" s="878"/>
      <c r="P1698" s="878"/>
      <c r="Q1698" s="878"/>
      <c r="R1698" s="878"/>
      <c r="S1698" s="878"/>
      <c r="T1698" s="878"/>
      <c r="U1698" s="878"/>
      <c r="V1698" s="878"/>
      <c r="W1698" s="878"/>
      <c r="X1698" s="1015"/>
      <c r="Y1698" s="878"/>
      <c r="Z1698" s="975"/>
    </row>
    <row r="1699" spans="1:26">
      <c r="A1699" s="878"/>
      <c r="B1699" s="878"/>
      <c r="C1699" s="878"/>
      <c r="F1699" s="878"/>
      <c r="H1699" s="878"/>
      <c r="I1699" s="878"/>
      <c r="J1699" s="878"/>
      <c r="K1699" s="990"/>
      <c r="L1699" s="990"/>
      <c r="M1699" s="990"/>
      <c r="N1699" s="990"/>
      <c r="O1699" s="878"/>
      <c r="P1699" s="878"/>
      <c r="Q1699" s="878"/>
      <c r="R1699" s="878"/>
      <c r="S1699" s="878"/>
      <c r="T1699" s="878"/>
      <c r="U1699" s="878"/>
      <c r="V1699" s="878"/>
      <c r="W1699" s="878"/>
      <c r="X1699" s="1015"/>
      <c r="Y1699" s="878"/>
      <c r="Z1699" s="975"/>
    </row>
    <row r="1700" spans="1:26">
      <c r="A1700" s="878"/>
      <c r="B1700" s="878"/>
      <c r="C1700" s="878"/>
      <c r="F1700" s="878"/>
      <c r="H1700" s="878"/>
      <c r="I1700" s="878"/>
      <c r="J1700" s="878"/>
      <c r="K1700" s="990"/>
      <c r="L1700" s="990"/>
      <c r="M1700" s="990"/>
      <c r="N1700" s="990"/>
      <c r="O1700" s="878"/>
      <c r="P1700" s="878"/>
      <c r="Q1700" s="878"/>
      <c r="R1700" s="878"/>
      <c r="S1700" s="878"/>
      <c r="T1700" s="878"/>
      <c r="U1700" s="878"/>
      <c r="V1700" s="878"/>
      <c r="W1700" s="878"/>
      <c r="X1700" s="1015"/>
      <c r="Y1700" s="878"/>
      <c r="Z1700" s="975"/>
    </row>
    <row r="1701" spans="1:26">
      <c r="A1701" s="878"/>
      <c r="B1701" s="878"/>
      <c r="C1701" s="878"/>
      <c r="F1701" s="878"/>
      <c r="H1701" s="878"/>
      <c r="I1701" s="878"/>
      <c r="J1701" s="878"/>
      <c r="K1701" s="990"/>
      <c r="L1701" s="990"/>
      <c r="M1701" s="990"/>
      <c r="N1701" s="990"/>
      <c r="O1701" s="878"/>
      <c r="P1701" s="878"/>
      <c r="Q1701" s="878"/>
      <c r="R1701" s="878"/>
      <c r="S1701" s="878"/>
      <c r="T1701" s="878"/>
      <c r="U1701" s="878"/>
      <c r="V1701" s="878"/>
      <c r="W1701" s="878"/>
      <c r="X1701" s="1015"/>
      <c r="Y1701" s="878"/>
      <c r="Z1701" s="975"/>
    </row>
    <row r="1702" spans="1:26">
      <c r="A1702" s="878"/>
      <c r="B1702" s="878"/>
      <c r="C1702" s="878"/>
      <c r="F1702" s="878"/>
      <c r="H1702" s="878"/>
      <c r="I1702" s="878"/>
      <c r="J1702" s="878"/>
      <c r="K1702" s="990"/>
      <c r="L1702" s="990"/>
      <c r="M1702" s="990"/>
      <c r="N1702" s="990"/>
      <c r="O1702" s="878"/>
      <c r="P1702" s="878"/>
      <c r="Q1702" s="878"/>
      <c r="R1702" s="878"/>
      <c r="S1702" s="878"/>
      <c r="T1702" s="878"/>
      <c r="U1702" s="878"/>
      <c r="V1702" s="878"/>
      <c r="W1702" s="878"/>
      <c r="X1702" s="1015"/>
      <c r="Y1702" s="878"/>
      <c r="Z1702" s="975"/>
    </row>
    <row r="1703" spans="1:26">
      <c r="A1703" s="878"/>
      <c r="B1703" s="878"/>
      <c r="C1703" s="878"/>
      <c r="F1703" s="878"/>
      <c r="H1703" s="878"/>
      <c r="I1703" s="878"/>
      <c r="J1703" s="878"/>
      <c r="K1703" s="990"/>
      <c r="L1703" s="990"/>
      <c r="M1703" s="990"/>
      <c r="N1703" s="990"/>
      <c r="O1703" s="878"/>
      <c r="P1703" s="878"/>
      <c r="Q1703" s="878"/>
      <c r="R1703" s="878"/>
      <c r="S1703" s="878"/>
      <c r="T1703" s="878"/>
      <c r="U1703" s="878"/>
      <c r="V1703" s="878"/>
      <c r="W1703" s="878"/>
      <c r="X1703" s="1015"/>
      <c r="Y1703" s="878"/>
      <c r="Z1703" s="975"/>
    </row>
    <row r="1704" spans="1:26">
      <c r="A1704" s="878"/>
      <c r="B1704" s="878"/>
      <c r="C1704" s="878"/>
      <c r="F1704" s="878"/>
      <c r="H1704" s="878"/>
      <c r="I1704" s="878"/>
      <c r="J1704" s="878"/>
      <c r="K1704" s="990"/>
      <c r="L1704" s="990"/>
      <c r="M1704" s="990"/>
      <c r="N1704" s="990"/>
      <c r="O1704" s="878"/>
      <c r="P1704" s="878"/>
      <c r="Q1704" s="878"/>
      <c r="R1704" s="878"/>
      <c r="S1704" s="878"/>
      <c r="T1704" s="878"/>
      <c r="U1704" s="878"/>
      <c r="V1704" s="878"/>
      <c r="W1704" s="878"/>
      <c r="X1704" s="1015"/>
      <c r="Y1704" s="878"/>
      <c r="Z1704" s="975"/>
    </row>
    <row r="1705" spans="1:26">
      <c r="A1705" s="878"/>
      <c r="B1705" s="878"/>
      <c r="C1705" s="878"/>
      <c r="F1705" s="878"/>
      <c r="H1705" s="878"/>
      <c r="I1705" s="878"/>
      <c r="J1705" s="878"/>
      <c r="K1705" s="990"/>
      <c r="L1705" s="990"/>
      <c r="M1705" s="990"/>
      <c r="N1705" s="990"/>
      <c r="O1705" s="878"/>
      <c r="P1705" s="878"/>
      <c r="Q1705" s="878"/>
      <c r="R1705" s="878"/>
      <c r="S1705" s="878"/>
      <c r="T1705" s="878"/>
      <c r="U1705" s="878"/>
      <c r="V1705" s="878"/>
      <c r="W1705" s="878"/>
      <c r="X1705" s="1015"/>
      <c r="Y1705" s="878"/>
      <c r="Z1705" s="975"/>
    </row>
    <row r="1706" spans="1:26">
      <c r="A1706" s="878"/>
      <c r="B1706" s="878"/>
      <c r="C1706" s="878"/>
      <c r="F1706" s="878"/>
      <c r="H1706" s="878"/>
      <c r="I1706" s="878"/>
      <c r="J1706" s="878"/>
      <c r="K1706" s="990"/>
      <c r="L1706" s="990"/>
      <c r="M1706" s="990"/>
      <c r="N1706" s="990"/>
      <c r="O1706" s="878"/>
      <c r="P1706" s="878"/>
      <c r="Q1706" s="878"/>
      <c r="R1706" s="878"/>
      <c r="S1706" s="878"/>
      <c r="T1706" s="878"/>
      <c r="U1706" s="878"/>
      <c r="V1706" s="878"/>
      <c r="W1706" s="878"/>
      <c r="X1706" s="1015"/>
      <c r="Y1706" s="878"/>
      <c r="Z1706" s="975"/>
    </row>
    <row r="1707" spans="1:26">
      <c r="A1707" s="878"/>
      <c r="B1707" s="878"/>
      <c r="C1707" s="878"/>
      <c r="F1707" s="878"/>
      <c r="H1707" s="878"/>
      <c r="I1707" s="878"/>
      <c r="J1707" s="878"/>
      <c r="K1707" s="990"/>
      <c r="L1707" s="990"/>
      <c r="M1707" s="990"/>
      <c r="N1707" s="990"/>
      <c r="O1707" s="878"/>
      <c r="P1707" s="878"/>
      <c r="Q1707" s="878"/>
      <c r="R1707" s="878"/>
      <c r="S1707" s="878"/>
      <c r="T1707" s="878"/>
      <c r="U1707" s="878"/>
      <c r="V1707" s="878"/>
      <c r="W1707" s="878"/>
      <c r="X1707" s="1015"/>
      <c r="Y1707" s="878"/>
      <c r="Z1707" s="975"/>
    </row>
    <row r="1708" spans="1:26">
      <c r="A1708" s="878"/>
      <c r="B1708" s="878"/>
      <c r="C1708" s="878"/>
      <c r="F1708" s="878"/>
      <c r="H1708" s="878"/>
      <c r="I1708" s="878"/>
      <c r="J1708" s="878"/>
      <c r="K1708" s="990"/>
      <c r="L1708" s="990"/>
      <c r="M1708" s="990"/>
      <c r="N1708" s="990"/>
      <c r="O1708" s="878"/>
      <c r="P1708" s="878"/>
      <c r="Q1708" s="878"/>
      <c r="R1708" s="878"/>
      <c r="S1708" s="878"/>
      <c r="T1708" s="878"/>
      <c r="U1708" s="878"/>
      <c r="V1708" s="878"/>
      <c r="W1708" s="878"/>
      <c r="X1708" s="1015"/>
      <c r="Y1708" s="878"/>
      <c r="Z1708" s="975"/>
    </row>
    <row r="1709" spans="1:26">
      <c r="A1709" s="878"/>
      <c r="B1709" s="878"/>
      <c r="C1709" s="878"/>
      <c r="F1709" s="878"/>
      <c r="H1709" s="878"/>
      <c r="I1709" s="878"/>
      <c r="J1709" s="878"/>
      <c r="K1709" s="990"/>
      <c r="L1709" s="990"/>
      <c r="M1709" s="990"/>
      <c r="N1709" s="990"/>
      <c r="O1709" s="878"/>
      <c r="P1709" s="878"/>
      <c r="Q1709" s="878"/>
      <c r="R1709" s="878"/>
      <c r="S1709" s="878"/>
      <c r="T1709" s="878"/>
      <c r="U1709" s="878"/>
      <c r="V1709" s="878"/>
      <c r="W1709" s="878"/>
      <c r="X1709" s="1015"/>
      <c r="Y1709" s="878"/>
      <c r="Z1709" s="975"/>
    </row>
    <row r="1710" spans="1:26">
      <c r="A1710" s="878"/>
      <c r="B1710" s="878"/>
      <c r="C1710" s="878"/>
      <c r="F1710" s="878"/>
      <c r="H1710" s="878"/>
      <c r="I1710" s="878"/>
      <c r="J1710" s="878"/>
      <c r="K1710" s="990"/>
      <c r="L1710" s="990"/>
      <c r="M1710" s="990"/>
      <c r="N1710" s="990"/>
      <c r="O1710" s="878"/>
      <c r="P1710" s="878"/>
      <c r="Q1710" s="878"/>
      <c r="R1710" s="878"/>
      <c r="S1710" s="878"/>
      <c r="T1710" s="878"/>
      <c r="U1710" s="878"/>
      <c r="V1710" s="878"/>
      <c r="W1710" s="878"/>
      <c r="X1710" s="1015"/>
      <c r="Y1710" s="878"/>
      <c r="Z1710" s="975"/>
    </row>
    <row r="1711" spans="1:26">
      <c r="A1711" s="878"/>
      <c r="B1711" s="878"/>
      <c r="C1711" s="878"/>
      <c r="F1711" s="878"/>
      <c r="H1711" s="878"/>
      <c r="I1711" s="878"/>
      <c r="J1711" s="878"/>
      <c r="K1711" s="990"/>
      <c r="L1711" s="990"/>
      <c r="M1711" s="990"/>
      <c r="N1711" s="990"/>
      <c r="O1711" s="878"/>
      <c r="P1711" s="878"/>
      <c r="Q1711" s="878"/>
      <c r="R1711" s="878"/>
      <c r="S1711" s="878"/>
      <c r="T1711" s="878"/>
      <c r="U1711" s="878"/>
      <c r="V1711" s="878"/>
      <c r="W1711" s="878"/>
      <c r="X1711" s="1015"/>
      <c r="Y1711" s="878"/>
      <c r="Z1711" s="975"/>
    </row>
    <row r="1712" spans="1:26">
      <c r="A1712" s="878"/>
      <c r="B1712" s="878"/>
      <c r="C1712" s="878"/>
      <c r="F1712" s="878"/>
      <c r="H1712" s="878"/>
      <c r="I1712" s="878"/>
      <c r="J1712" s="878"/>
      <c r="K1712" s="990"/>
      <c r="L1712" s="990"/>
      <c r="M1712" s="990"/>
      <c r="N1712" s="990"/>
      <c r="O1712" s="878"/>
      <c r="P1712" s="878"/>
      <c r="Q1712" s="878"/>
      <c r="R1712" s="878"/>
      <c r="S1712" s="878"/>
      <c r="T1712" s="878"/>
      <c r="U1712" s="878"/>
      <c r="V1712" s="878"/>
      <c r="W1712" s="878"/>
      <c r="X1712" s="1015"/>
      <c r="Y1712" s="878"/>
      <c r="Z1712" s="975"/>
    </row>
    <row r="1713" spans="1:26">
      <c r="A1713" s="878"/>
      <c r="B1713" s="878"/>
      <c r="C1713" s="878"/>
      <c r="F1713" s="878"/>
      <c r="H1713" s="878"/>
      <c r="I1713" s="878"/>
      <c r="J1713" s="878"/>
      <c r="K1713" s="990"/>
      <c r="L1713" s="990"/>
      <c r="M1713" s="990"/>
      <c r="N1713" s="990"/>
      <c r="O1713" s="878"/>
      <c r="P1713" s="878"/>
      <c r="Q1713" s="878"/>
      <c r="R1713" s="878"/>
      <c r="S1713" s="878"/>
      <c r="T1713" s="878"/>
      <c r="U1713" s="878"/>
      <c r="V1713" s="878"/>
      <c r="W1713" s="878"/>
      <c r="X1713" s="1015"/>
      <c r="Y1713" s="878"/>
      <c r="Z1713" s="975"/>
    </row>
    <row r="1714" spans="1:26">
      <c r="A1714" s="878"/>
      <c r="B1714" s="878"/>
      <c r="C1714" s="878"/>
      <c r="F1714" s="878"/>
      <c r="H1714" s="878"/>
      <c r="I1714" s="878"/>
      <c r="J1714" s="878"/>
      <c r="K1714" s="990"/>
      <c r="L1714" s="990"/>
      <c r="M1714" s="990"/>
      <c r="N1714" s="990"/>
      <c r="O1714" s="878"/>
      <c r="P1714" s="878"/>
      <c r="Q1714" s="878"/>
      <c r="R1714" s="878"/>
      <c r="S1714" s="878"/>
      <c r="T1714" s="878"/>
      <c r="U1714" s="878"/>
      <c r="V1714" s="878"/>
      <c r="W1714" s="878"/>
      <c r="X1714" s="1015"/>
      <c r="Y1714" s="878"/>
      <c r="Z1714" s="975"/>
    </row>
    <row r="1715" spans="1:26">
      <c r="A1715" s="878"/>
      <c r="B1715" s="878"/>
      <c r="C1715" s="878"/>
      <c r="F1715" s="878"/>
      <c r="H1715" s="878"/>
      <c r="I1715" s="878"/>
      <c r="J1715" s="878"/>
      <c r="K1715" s="990"/>
      <c r="L1715" s="990"/>
      <c r="M1715" s="990"/>
      <c r="N1715" s="990"/>
      <c r="O1715" s="878"/>
      <c r="P1715" s="878"/>
      <c r="Q1715" s="878"/>
      <c r="R1715" s="878"/>
      <c r="S1715" s="878"/>
      <c r="T1715" s="878"/>
      <c r="U1715" s="878"/>
      <c r="V1715" s="878"/>
      <c r="W1715" s="878"/>
      <c r="X1715" s="1015"/>
      <c r="Y1715" s="878"/>
      <c r="Z1715" s="975"/>
    </row>
    <row r="1716" spans="1:26">
      <c r="A1716" s="878"/>
      <c r="B1716" s="878"/>
      <c r="C1716" s="878"/>
      <c r="F1716" s="878"/>
      <c r="H1716" s="878"/>
      <c r="I1716" s="878"/>
      <c r="J1716" s="878"/>
      <c r="K1716" s="990"/>
      <c r="L1716" s="990"/>
      <c r="M1716" s="990"/>
      <c r="N1716" s="990"/>
      <c r="O1716" s="878"/>
      <c r="P1716" s="878"/>
      <c r="Q1716" s="878"/>
      <c r="R1716" s="878"/>
      <c r="S1716" s="878"/>
      <c r="T1716" s="878"/>
      <c r="U1716" s="878"/>
      <c r="V1716" s="878"/>
      <c r="W1716" s="878"/>
      <c r="X1716" s="1015"/>
      <c r="Y1716" s="878"/>
      <c r="Z1716" s="975"/>
    </row>
    <row r="1717" spans="1:26">
      <c r="A1717" s="878"/>
      <c r="B1717" s="878"/>
      <c r="C1717" s="878"/>
      <c r="F1717" s="878"/>
      <c r="H1717" s="878"/>
      <c r="I1717" s="878"/>
      <c r="J1717" s="878"/>
      <c r="K1717" s="990"/>
      <c r="L1717" s="990"/>
      <c r="M1717" s="990"/>
      <c r="N1717" s="990"/>
      <c r="O1717" s="878"/>
      <c r="P1717" s="878"/>
      <c r="Q1717" s="878"/>
      <c r="R1717" s="878"/>
      <c r="S1717" s="878"/>
      <c r="T1717" s="878"/>
      <c r="U1717" s="878"/>
      <c r="V1717" s="878"/>
      <c r="W1717" s="878"/>
      <c r="X1717" s="1015"/>
      <c r="Y1717" s="878"/>
      <c r="Z1717" s="975"/>
    </row>
    <row r="1718" spans="1:26">
      <c r="A1718" s="878"/>
      <c r="B1718" s="878"/>
      <c r="C1718" s="878"/>
      <c r="F1718" s="878"/>
      <c r="H1718" s="878"/>
      <c r="I1718" s="878"/>
      <c r="J1718" s="878"/>
      <c r="K1718" s="990"/>
      <c r="L1718" s="990"/>
      <c r="M1718" s="990"/>
      <c r="N1718" s="990"/>
      <c r="O1718" s="878"/>
      <c r="P1718" s="878"/>
      <c r="Q1718" s="878"/>
      <c r="R1718" s="878"/>
      <c r="S1718" s="878"/>
      <c r="T1718" s="878"/>
      <c r="U1718" s="878"/>
      <c r="V1718" s="878"/>
      <c r="W1718" s="878"/>
      <c r="X1718" s="1015"/>
      <c r="Y1718" s="878"/>
      <c r="Z1718" s="975"/>
    </row>
    <row r="1719" spans="1:26">
      <c r="A1719" s="878"/>
      <c r="B1719" s="878"/>
      <c r="C1719" s="878"/>
      <c r="F1719" s="878"/>
      <c r="H1719" s="878"/>
      <c r="I1719" s="878"/>
      <c r="J1719" s="878"/>
      <c r="K1719" s="990"/>
      <c r="L1719" s="990"/>
      <c r="M1719" s="990"/>
      <c r="N1719" s="990"/>
      <c r="O1719" s="878"/>
      <c r="P1719" s="878"/>
      <c r="Q1719" s="878"/>
      <c r="R1719" s="878"/>
      <c r="S1719" s="878"/>
      <c r="T1719" s="878"/>
      <c r="U1719" s="878"/>
      <c r="V1719" s="878"/>
      <c r="W1719" s="878"/>
      <c r="X1719" s="1015"/>
      <c r="Y1719" s="878"/>
      <c r="Z1719" s="975"/>
    </row>
    <row r="1720" spans="1:26">
      <c r="A1720" s="878"/>
      <c r="B1720" s="878"/>
      <c r="C1720" s="878"/>
      <c r="F1720" s="878"/>
      <c r="H1720" s="878"/>
      <c r="I1720" s="878"/>
      <c r="J1720" s="878"/>
      <c r="K1720" s="990"/>
      <c r="L1720" s="990"/>
      <c r="M1720" s="990"/>
      <c r="N1720" s="990"/>
      <c r="O1720" s="878"/>
      <c r="P1720" s="878"/>
      <c r="Q1720" s="878"/>
      <c r="R1720" s="878"/>
      <c r="S1720" s="878"/>
      <c r="T1720" s="878"/>
      <c r="U1720" s="878"/>
      <c r="V1720" s="878"/>
      <c r="W1720" s="878"/>
      <c r="X1720" s="1015"/>
      <c r="Y1720" s="878"/>
      <c r="Z1720" s="975"/>
    </row>
    <row r="1721" spans="1:26">
      <c r="A1721" s="878"/>
      <c r="B1721" s="878"/>
      <c r="C1721" s="878"/>
      <c r="F1721" s="878"/>
      <c r="H1721" s="878"/>
      <c r="I1721" s="878"/>
      <c r="J1721" s="878"/>
      <c r="K1721" s="990"/>
      <c r="L1721" s="990"/>
      <c r="M1721" s="990"/>
      <c r="N1721" s="990"/>
      <c r="O1721" s="878"/>
      <c r="P1721" s="878"/>
      <c r="Q1721" s="878"/>
      <c r="R1721" s="878"/>
      <c r="S1721" s="878"/>
      <c r="T1721" s="878"/>
      <c r="U1721" s="878"/>
      <c r="V1721" s="878"/>
      <c r="W1721" s="878"/>
      <c r="X1721" s="1015"/>
      <c r="Y1721" s="878"/>
      <c r="Z1721" s="975"/>
    </row>
    <row r="1722" spans="1:26">
      <c r="A1722" s="878"/>
      <c r="B1722" s="878"/>
      <c r="C1722" s="878"/>
      <c r="F1722" s="878"/>
      <c r="H1722" s="878"/>
      <c r="I1722" s="878"/>
      <c r="J1722" s="878"/>
      <c r="K1722" s="990"/>
      <c r="L1722" s="990"/>
      <c r="M1722" s="990"/>
      <c r="N1722" s="990"/>
      <c r="O1722" s="878"/>
      <c r="P1722" s="878"/>
      <c r="Q1722" s="878"/>
      <c r="R1722" s="878"/>
      <c r="S1722" s="878"/>
      <c r="T1722" s="878"/>
      <c r="U1722" s="878"/>
      <c r="V1722" s="878"/>
      <c r="W1722" s="878"/>
      <c r="X1722" s="1015"/>
      <c r="Y1722" s="878"/>
      <c r="Z1722" s="975"/>
    </row>
    <row r="1723" spans="1:26">
      <c r="A1723" s="878"/>
      <c r="B1723" s="878"/>
      <c r="C1723" s="878"/>
      <c r="F1723" s="878"/>
      <c r="H1723" s="878"/>
      <c r="I1723" s="878"/>
      <c r="J1723" s="878"/>
      <c r="K1723" s="990"/>
      <c r="L1723" s="990"/>
      <c r="M1723" s="990"/>
      <c r="N1723" s="990"/>
      <c r="O1723" s="878"/>
      <c r="P1723" s="878"/>
      <c r="Q1723" s="878"/>
      <c r="R1723" s="878"/>
      <c r="S1723" s="878"/>
      <c r="T1723" s="878"/>
      <c r="U1723" s="878"/>
      <c r="V1723" s="878"/>
      <c r="W1723" s="878"/>
      <c r="X1723" s="1015"/>
      <c r="Y1723" s="878"/>
      <c r="Z1723" s="975"/>
    </row>
    <row r="1724" spans="1:26">
      <c r="A1724" s="878"/>
      <c r="B1724" s="878"/>
      <c r="C1724" s="878"/>
      <c r="F1724" s="878"/>
      <c r="H1724" s="878"/>
      <c r="I1724" s="878"/>
      <c r="J1724" s="878"/>
      <c r="K1724" s="990"/>
      <c r="L1724" s="990"/>
      <c r="M1724" s="990"/>
      <c r="N1724" s="990"/>
      <c r="O1724" s="878"/>
      <c r="P1724" s="878"/>
      <c r="Q1724" s="878"/>
      <c r="R1724" s="878"/>
      <c r="S1724" s="878"/>
      <c r="T1724" s="878"/>
      <c r="U1724" s="878"/>
      <c r="V1724" s="878"/>
      <c r="W1724" s="878"/>
      <c r="X1724" s="1015"/>
      <c r="Y1724" s="878"/>
      <c r="Z1724" s="975"/>
    </row>
    <row r="1725" spans="1:26">
      <c r="A1725" s="878"/>
      <c r="B1725" s="878"/>
      <c r="C1725" s="878"/>
      <c r="F1725" s="878"/>
      <c r="H1725" s="878"/>
      <c r="I1725" s="878"/>
      <c r="J1725" s="878"/>
      <c r="K1725" s="990"/>
      <c r="L1725" s="990"/>
      <c r="M1725" s="990"/>
      <c r="N1725" s="990"/>
      <c r="O1725" s="878"/>
      <c r="P1725" s="878"/>
      <c r="Q1725" s="878"/>
      <c r="R1725" s="878"/>
      <c r="S1725" s="878"/>
      <c r="T1725" s="878"/>
      <c r="U1725" s="878"/>
      <c r="V1725" s="878"/>
      <c r="W1725" s="878"/>
      <c r="X1725" s="1015"/>
      <c r="Y1725" s="878"/>
      <c r="Z1725" s="975"/>
    </row>
    <row r="1726" spans="1:26">
      <c r="A1726" s="878"/>
      <c r="B1726" s="878"/>
      <c r="C1726" s="878"/>
      <c r="F1726" s="878"/>
      <c r="H1726" s="878"/>
      <c r="I1726" s="878"/>
      <c r="J1726" s="878"/>
      <c r="K1726" s="990"/>
      <c r="L1726" s="990"/>
      <c r="M1726" s="990"/>
      <c r="N1726" s="990"/>
      <c r="O1726" s="878"/>
      <c r="P1726" s="878"/>
      <c r="Q1726" s="878"/>
      <c r="R1726" s="878"/>
      <c r="S1726" s="878"/>
      <c r="T1726" s="878"/>
      <c r="U1726" s="878"/>
      <c r="V1726" s="878"/>
      <c r="W1726" s="878"/>
      <c r="X1726" s="1015"/>
      <c r="Y1726" s="878"/>
      <c r="Z1726" s="975"/>
    </row>
    <row r="1727" spans="1:26">
      <c r="A1727" s="878"/>
      <c r="B1727" s="878"/>
      <c r="C1727" s="878"/>
      <c r="F1727" s="878"/>
      <c r="H1727" s="878"/>
      <c r="I1727" s="878"/>
      <c r="J1727" s="878"/>
      <c r="K1727" s="990"/>
      <c r="L1727" s="990"/>
      <c r="M1727" s="990"/>
      <c r="N1727" s="990"/>
      <c r="O1727" s="878"/>
      <c r="P1727" s="878"/>
      <c r="Q1727" s="878"/>
      <c r="R1727" s="878"/>
      <c r="S1727" s="878"/>
      <c r="T1727" s="878"/>
      <c r="U1727" s="878"/>
      <c r="V1727" s="878"/>
      <c r="W1727" s="878"/>
      <c r="X1727" s="1015"/>
      <c r="Y1727" s="878"/>
      <c r="Z1727" s="975"/>
    </row>
    <row r="1728" spans="1:26">
      <c r="A1728" s="878"/>
      <c r="B1728" s="878"/>
      <c r="C1728" s="878"/>
      <c r="F1728" s="878"/>
      <c r="H1728" s="878"/>
      <c r="I1728" s="878"/>
      <c r="J1728" s="878"/>
      <c r="K1728" s="990"/>
      <c r="L1728" s="990"/>
      <c r="M1728" s="990"/>
      <c r="N1728" s="990"/>
      <c r="O1728" s="878"/>
      <c r="P1728" s="878"/>
      <c r="Q1728" s="878"/>
      <c r="R1728" s="878"/>
      <c r="S1728" s="878"/>
      <c r="T1728" s="878"/>
      <c r="U1728" s="878"/>
      <c r="V1728" s="878"/>
      <c r="W1728" s="878"/>
      <c r="X1728" s="1015"/>
      <c r="Y1728" s="878"/>
      <c r="Z1728" s="975"/>
    </row>
    <row r="1729" spans="1:26">
      <c r="A1729" s="878"/>
      <c r="B1729" s="878"/>
      <c r="C1729" s="878"/>
      <c r="F1729" s="878"/>
      <c r="H1729" s="878"/>
      <c r="I1729" s="878"/>
      <c r="J1729" s="878"/>
      <c r="K1729" s="990"/>
      <c r="L1729" s="990"/>
      <c r="M1729" s="990"/>
      <c r="N1729" s="990"/>
      <c r="O1729" s="878"/>
      <c r="P1729" s="878"/>
      <c r="Q1729" s="878"/>
      <c r="R1729" s="878"/>
      <c r="S1729" s="878"/>
      <c r="T1729" s="878"/>
      <c r="U1729" s="878"/>
      <c r="V1729" s="878"/>
      <c r="W1729" s="878"/>
      <c r="X1729" s="1015"/>
      <c r="Y1729" s="878"/>
      <c r="Z1729" s="975"/>
    </row>
    <row r="1730" spans="1:26">
      <c r="A1730" s="878"/>
      <c r="B1730" s="878"/>
      <c r="C1730" s="878"/>
      <c r="F1730" s="878"/>
      <c r="H1730" s="878"/>
      <c r="I1730" s="878"/>
      <c r="J1730" s="878"/>
      <c r="K1730" s="990"/>
      <c r="L1730" s="990"/>
      <c r="M1730" s="990"/>
      <c r="N1730" s="990"/>
      <c r="O1730" s="878"/>
      <c r="P1730" s="878"/>
      <c r="Q1730" s="878"/>
      <c r="R1730" s="878"/>
      <c r="S1730" s="878"/>
      <c r="T1730" s="878"/>
      <c r="U1730" s="878"/>
      <c r="V1730" s="878"/>
      <c r="W1730" s="878"/>
      <c r="X1730" s="1015"/>
      <c r="Y1730" s="878"/>
      <c r="Z1730" s="975"/>
    </row>
    <row r="1731" spans="1:26">
      <c r="A1731" s="878"/>
      <c r="B1731" s="878"/>
      <c r="C1731" s="878"/>
      <c r="F1731" s="878"/>
      <c r="H1731" s="878"/>
      <c r="I1731" s="878"/>
      <c r="J1731" s="878"/>
      <c r="K1731" s="990"/>
      <c r="L1731" s="990"/>
      <c r="M1731" s="990"/>
      <c r="N1731" s="990"/>
      <c r="O1731" s="878"/>
      <c r="P1731" s="878"/>
      <c r="Q1731" s="878"/>
      <c r="R1731" s="878"/>
      <c r="S1731" s="878"/>
      <c r="T1731" s="878"/>
      <c r="U1731" s="878"/>
      <c r="V1731" s="878"/>
      <c r="W1731" s="878"/>
      <c r="X1731" s="1015"/>
      <c r="Y1731" s="878"/>
      <c r="Z1731" s="975"/>
    </row>
    <row r="1732" spans="1:26">
      <c r="A1732" s="878"/>
      <c r="B1732" s="878"/>
      <c r="C1732" s="878"/>
      <c r="F1732" s="878"/>
      <c r="H1732" s="878"/>
      <c r="I1732" s="878"/>
      <c r="J1732" s="878"/>
      <c r="K1732" s="990"/>
      <c r="L1732" s="990"/>
      <c r="M1732" s="990"/>
      <c r="N1732" s="990"/>
      <c r="O1732" s="878"/>
      <c r="P1732" s="878"/>
      <c r="Q1732" s="878"/>
      <c r="R1732" s="878"/>
      <c r="S1732" s="878"/>
      <c r="T1732" s="878"/>
      <c r="U1732" s="878"/>
      <c r="V1732" s="878"/>
      <c r="W1732" s="878"/>
      <c r="X1732" s="1015"/>
      <c r="Y1732" s="878"/>
      <c r="Z1732" s="975"/>
    </row>
    <row r="1733" spans="1:26">
      <c r="A1733" s="878"/>
      <c r="B1733" s="878"/>
      <c r="C1733" s="878"/>
      <c r="F1733" s="878"/>
      <c r="H1733" s="878"/>
      <c r="I1733" s="878"/>
      <c r="J1733" s="878"/>
      <c r="K1733" s="990"/>
      <c r="L1733" s="990"/>
      <c r="M1733" s="990"/>
      <c r="N1733" s="990"/>
      <c r="O1733" s="878"/>
      <c r="P1733" s="878"/>
      <c r="Q1733" s="878"/>
      <c r="R1733" s="878"/>
      <c r="S1733" s="878"/>
      <c r="T1733" s="878"/>
      <c r="U1733" s="878"/>
      <c r="V1733" s="878"/>
      <c r="W1733" s="878"/>
      <c r="X1733" s="1015"/>
      <c r="Y1733" s="878"/>
      <c r="Z1733" s="975"/>
    </row>
    <row r="1734" spans="1:26">
      <c r="A1734" s="878"/>
      <c r="B1734" s="878"/>
      <c r="C1734" s="878"/>
      <c r="F1734" s="878"/>
      <c r="H1734" s="878"/>
      <c r="I1734" s="878"/>
      <c r="J1734" s="878"/>
      <c r="K1734" s="990"/>
      <c r="L1734" s="990"/>
      <c r="M1734" s="990"/>
      <c r="N1734" s="990"/>
      <c r="O1734" s="878"/>
      <c r="P1734" s="878"/>
      <c r="Q1734" s="878"/>
      <c r="R1734" s="878"/>
      <c r="S1734" s="878"/>
      <c r="T1734" s="878"/>
      <c r="U1734" s="878"/>
      <c r="V1734" s="878"/>
      <c r="W1734" s="878"/>
      <c r="X1734" s="1015"/>
      <c r="Y1734" s="878"/>
      <c r="Z1734" s="975"/>
    </row>
    <row r="1735" spans="1:26">
      <c r="A1735" s="878"/>
      <c r="B1735" s="878"/>
      <c r="C1735" s="878"/>
      <c r="F1735" s="878"/>
      <c r="H1735" s="878"/>
      <c r="I1735" s="878"/>
      <c r="J1735" s="878"/>
      <c r="K1735" s="990"/>
      <c r="L1735" s="990"/>
      <c r="M1735" s="990"/>
      <c r="N1735" s="990"/>
      <c r="O1735" s="878"/>
      <c r="P1735" s="878"/>
      <c r="Q1735" s="878"/>
      <c r="R1735" s="878"/>
      <c r="S1735" s="878"/>
      <c r="T1735" s="878"/>
      <c r="U1735" s="878"/>
      <c r="V1735" s="878"/>
      <c r="W1735" s="878"/>
      <c r="X1735" s="1015"/>
      <c r="Y1735" s="878"/>
      <c r="Z1735" s="975"/>
    </row>
    <row r="1736" spans="1:26">
      <c r="A1736" s="878"/>
      <c r="B1736" s="878"/>
      <c r="C1736" s="878"/>
      <c r="F1736" s="878"/>
      <c r="H1736" s="878"/>
      <c r="I1736" s="878"/>
      <c r="J1736" s="878"/>
      <c r="K1736" s="990"/>
      <c r="L1736" s="990"/>
      <c r="M1736" s="990"/>
      <c r="N1736" s="990"/>
      <c r="O1736" s="878"/>
      <c r="P1736" s="878"/>
      <c r="Q1736" s="878"/>
      <c r="R1736" s="878"/>
      <c r="S1736" s="878"/>
      <c r="T1736" s="878"/>
      <c r="U1736" s="878"/>
      <c r="V1736" s="878"/>
      <c r="W1736" s="878"/>
      <c r="X1736" s="1015"/>
      <c r="Y1736" s="878"/>
      <c r="Z1736" s="975"/>
    </row>
    <row r="1737" spans="1:26">
      <c r="A1737" s="878"/>
      <c r="B1737" s="878"/>
      <c r="C1737" s="878"/>
      <c r="F1737" s="878"/>
      <c r="H1737" s="878"/>
      <c r="I1737" s="878"/>
      <c r="J1737" s="878"/>
      <c r="K1737" s="990"/>
      <c r="L1737" s="990"/>
      <c r="M1737" s="990"/>
      <c r="N1737" s="990"/>
      <c r="O1737" s="878"/>
      <c r="P1737" s="878"/>
      <c r="Q1737" s="878"/>
      <c r="R1737" s="878"/>
      <c r="S1737" s="878"/>
      <c r="T1737" s="878"/>
      <c r="U1737" s="878"/>
      <c r="V1737" s="878"/>
      <c r="W1737" s="878"/>
      <c r="X1737" s="1015"/>
      <c r="Y1737" s="878"/>
      <c r="Z1737" s="975"/>
    </row>
    <row r="1738" spans="1:26">
      <c r="A1738" s="878"/>
      <c r="B1738" s="878"/>
      <c r="C1738" s="878"/>
      <c r="F1738" s="878"/>
      <c r="H1738" s="878"/>
      <c r="I1738" s="878"/>
      <c r="J1738" s="878"/>
      <c r="K1738" s="990"/>
      <c r="L1738" s="990"/>
      <c r="M1738" s="990"/>
      <c r="N1738" s="990"/>
      <c r="O1738" s="878"/>
      <c r="P1738" s="878"/>
      <c r="Q1738" s="878"/>
      <c r="R1738" s="878"/>
      <c r="S1738" s="878"/>
      <c r="T1738" s="878"/>
      <c r="U1738" s="878"/>
      <c r="V1738" s="878"/>
      <c r="W1738" s="878"/>
      <c r="X1738" s="1015"/>
      <c r="Y1738" s="878"/>
      <c r="Z1738" s="975"/>
    </row>
    <row r="1739" spans="1:26">
      <c r="A1739" s="878"/>
      <c r="B1739" s="878"/>
      <c r="C1739" s="878"/>
      <c r="F1739" s="878"/>
      <c r="H1739" s="878"/>
      <c r="I1739" s="878"/>
      <c r="J1739" s="878"/>
      <c r="K1739" s="990"/>
      <c r="L1739" s="990"/>
      <c r="M1739" s="990"/>
      <c r="N1739" s="990"/>
      <c r="O1739" s="878"/>
      <c r="P1739" s="878"/>
      <c r="Q1739" s="878"/>
      <c r="R1739" s="878"/>
      <c r="S1739" s="878"/>
      <c r="T1739" s="878"/>
      <c r="U1739" s="878"/>
      <c r="V1739" s="878"/>
      <c r="W1739" s="878"/>
      <c r="X1739" s="1015"/>
      <c r="Y1739" s="878"/>
      <c r="Z1739" s="975"/>
    </row>
    <row r="1740" spans="1:26">
      <c r="A1740" s="878"/>
      <c r="B1740" s="878"/>
      <c r="C1740" s="878"/>
      <c r="F1740" s="878"/>
      <c r="H1740" s="878"/>
      <c r="I1740" s="878"/>
      <c r="J1740" s="878"/>
      <c r="K1740" s="990"/>
      <c r="L1740" s="990"/>
      <c r="M1740" s="990"/>
      <c r="N1740" s="990"/>
      <c r="O1740" s="878"/>
      <c r="P1740" s="878"/>
      <c r="Q1740" s="878"/>
      <c r="R1740" s="878"/>
      <c r="S1740" s="878"/>
      <c r="T1740" s="878"/>
      <c r="U1740" s="878"/>
      <c r="V1740" s="878"/>
      <c r="W1740" s="878"/>
      <c r="X1740" s="1015"/>
      <c r="Y1740" s="878"/>
      <c r="Z1740" s="975"/>
    </row>
    <row r="1741" spans="1:26">
      <c r="A1741" s="878"/>
      <c r="B1741" s="878"/>
      <c r="C1741" s="878"/>
      <c r="F1741" s="878"/>
      <c r="H1741" s="878"/>
      <c r="I1741" s="878"/>
      <c r="J1741" s="878"/>
      <c r="K1741" s="990"/>
      <c r="L1741" s="990"/>
      <c r="M1741" s="990"/>
      <c r="N1741" s="990"/>
      <c r="O1741" s="878"/>
      <c r="P1741" s="878"/>
      <c r="Q1741" s="878"/>
      <c r="R1741" s="878"/>
      <c r="S1741" s="878"/>
      <c r="T1741" s="878"/>
      <c r="U1741" s="878"/>
      <c r="V1741" s="878"/>
      <c r="W1741" s="878"/>
      <c r="X1741" s="1015"/>
      <c r="Y1741" s="878"/>
      <c r="Z1741" s="975"/>
    </row>
    <row r="1742" spans="1:26">
      <c r="A1742" s="878"/>
      <c r="B1742" s="878"/>
      <c r="C1742" s="878"/>
      <c r="F1742" s="878"/>
      <c r="H1742" s="878"/>
      <c r="I1742" s="878"/>
      <c r="J1742" s="878"/>
      <c r="K1742" s="990"/>
      <c r="L1742" s="990"/>
      <c r="M1742" s="990"/>
      <c r="N1742" s="990"/>
      <c r="O1742" s="878"/>
      <c r="P1742" s="878"/>
      <c r="Q1742" s="878"/>
      <c r="R1742" s="878"/>
      <c r="S1742" s="878"/>
      <c r="T1742" s="878"/>
      <c r="U1742" s="878"/>
      <c r="V1742" s="878"/>
      <c r="W1742" s="878"/>
      <c r="X1742" s="1015"/>
      <c r="Y1742" s="878"/>
      <c r="Z1742" s="975"/>
    </row>
    <row r="1743" spans="1:26">
      <c r="A1743" s="878"/>
      <c r="B1743" s="878"/>
      <c r="C1743" s="878"/>
      <c r="F1743" s="878"/>
      <c r="H1743" s="878"/>
      <c r="I1743" s="878"/>
      <c r="J1743" s="878"/>
      <c r="K1743" s="990"/>
      <c r="L1743" s="990"/>
      <c r="M1743" s="990"/>
      <c r="N1743" s="990"/>
      <c r="O1743" s="878"/>
      <c r="P1743" s="878"/>
      <c r="Q1743" s="878"/>
      <c r="R1743" s="878"/>
      <c r="S1743" s="878"/>
      <c r="T1743" s="878"/>
      <c r="U1743" s="878"/>
      <c r="V1743" s="878"/>
      <c r="W1743" s="878"/>
      <c r="X1743" s="1015"/>
      <c r="Y1743" s="878"/>
      <c r="Z1743" s="975"/>
    </row>
    <row r="1744" spans="1:26">
      <c r="A1744" s="878"/>
      <c r="B1744" s="878"/>
      <c r="C1744" s="878"/>
      <c r="F1744" s="878"/>
      <c r="H1744" s="878"/>
      <c r="I1744" s="878"/>
      <c r="J1744" s="878"/>
      <c r="K1744" s="990"/>
      <c r="L1744" s="990"/>
      <c r="M1744" s="990"/>
      <c r="N1744" s="990"/>
      <c r="O1744" s="878"/>
      <c r="P1744" s="878"/>
      <c r="Q1744" s="878"/>
      <c r="R1744" s="878"/>
      <c r="S1744" s="878"/>
      <c r="T1744" s="878"/>
      <c r="U1744" s="878"/>
      <c r="V1744" s="878"/>
      <c r="W1744" s="878"/>
      <c r="X1744" s="1015"/>
      <c r="Y1744" s="878"/>
      <c r="Z1744" s="975"/>
    </row>
    <row r="1745" spans="1:26">
      <c r="A1745" s="878"/>
      <c r="B1745" s="878"/>
      <c r="C1745" s="878"/>
      <c r="F1745" s="878"/>
      <c r="H1745" s="878"/>
      <c r="I1745" s="878"/>
      <c r="J1745" s="878"/>
      <c r="K1745" s="990"/>
      <c r="L1745" s="990"/>
      <c r="M1745" s="990"/>
      <c r="N1745" s="990"/>
      <c r="O1745" s="878"/>
      <c r="P1745" s="878"/>
      <c r="Q1745" s="878"/>
      <c r="R1745" s="878"/>
      <c r="S1745" s="878"/>
      <c r="T1745" s="878"/>
      <c r="U1745" s="878"/>
      <c r="V1745" s="878"/>
      <c r="W1745" s="878"/>
      <c r="X1745" s="1015"/>
      <c r="Y1745" s="878"/>
      <c r="Z1745" s="975"/>
    </row>
    <row r="1746" spans="1:26">
      <c r="A1746" s="878"/>
      <c r="B1746" s="878"/>
      <c r="C1746" s="878"/>
      <c r="F1746" s="878"/>
      <c r="H1746" s="878"/>
      <c r="I1746" s="878"/>
      <c r="J1746" s="878"/>
      <c r="K1746" s="990"/>
      <c r="L1746" s="990"/>
      <c r="M1746" s="990"/>
      <c r="N1746" s="990"/>
      <c r="O1746" s="878"/>
      <c r="P1746" s="878"/>
      <c r="Q1746" s="878"/>
      <c r="R1746" s="878"/>
      <c r="S1746" s="878"/>
      <c r="T1746" s="878"/>
      <c r="U1746" s="878"/>
      <c r="V1746" s="878"/>
      <c r="W1746" s="878"/>
      <c r="X1746" s="1015"/>
      <c r="Y1746" s="878"/>
      <c r="Z1746" s="975"/>
    </row>
    <row r="1747" spans="1:26">
      <c r="A1747" s="878"/>
      <c r="B1747" s="878"/>
      <c r="C1747" s="878"/>
      <c r="F1747" s="878"/>
      <c r="H1747" s="878"/>
      <c r="I1747" s="878"/>
      <c r="J1747" s="878"/>
      <c r="K1747" s="990"/>
      <c r="L1747" s="990"/>
      <c r="M1747" s="990"/>
      <c r="N1747" s="990"/>
      <c r="O1747" s="878"/>
      <c r="P1747" s="878"/>
      <c r="Q1747" s="878"/>
      <c r="R1747" s="878"/>
      <c r="S1747" s="878"/>
      <c r="T1747" s="878"/>
      <c r="U1747" s="878"/>
      <c r="V1747" s="878"/>
      <c r="W1747" s="878"/>
      <c r="X1747" s="1015"/>
      <c r="Y1747" s="878"/>
      <c r="Z1747" s="975"/>
    </row>
    <row r="1748" spans="1:26">
      <c r="A1748" s="878"/>
      <c r="B1748" s="878"/>
      <c r="C1748" s="878"/>
      <c r="F1748" s="878"/>
      <c r="H1748" s="878"/>
      <c r="I1748" s="878"/>
      <c r="J1748" s="878"/>
      <c r="K1748" s="990"/>
      <c r="L1748" s="990"/>
      <c r="M1748" s="990"/>
      <c r="N1748" s="990"/>
      <c r="O1748" s="878"/>
      <c r="P1748" s="878"/>
      <c r="Q1748" s="878"/>
      <c r="R1748" s="878"/>
      <c r="S1748" s="878"/>
      <c r="T1748" s="878"/>
      <c r="U1748" s="878"/>
      <c r="V1748" s="878"/>
      <c r="W1748" s="878"/>
      <c r="X1748" s="1015"/>
      <c r="Y1748" s="878"/>
      <c r="Z1748" s="975"/>
    </row>
    <row r="1749" spans="1:26">
      <c r="A1749" s="878"/>
      <c r="B1749" s="878"/>
      <c r="C1749" s="878"/>
      <c r="F1749" s="878"/>
      <c r="H1749" s="878"/>
      <c r="I1749" s="878"/>
      <c r="J1749" s="878"/>
      <c r="K1749" s="990"/>
      <c r="L1749" s="990"/>
      <c r="M1749" s="990"/>
      <c r="N1749" s="990"/>
      <c r="O1749" s="878"/>
      <c r="P1749" s="878"/>
      <c r="Q1749" s="878"/>
      <c r="R1749" s="878"/>
      <c r="S1749" s="878"/>
      <c r="T1749" s="878"/>
      <c r="U1749" s="878"/>
      <c r="V1749" s="878"/>
      <c r="W1749" s="878"/>
      <c r="X1749" s="1015"/>
      <c r="Y1749" s="878"/>
      <c r="Z1749" s="975"/>
    </row>
    <row r="1750" spans="1:26">
      <c r="A1750" s="878"/>
      <c r="B1750" s="878"/>
      <c r="C1750" s="878"/>
      <c r="F1750" s="878"/>
      <c r="H1750" s="878"/>
      <c r="I1750" s="878"/>
      <c r="J1750" s="878"/>
      <c r="K1750" s="990"/>
      <c r="L1750" s="990"/>
      <c r="M1750" s="990"/>
      <c r="N1750" s="990"/>
      <c r="O1750" s="878"/>
      <c r="P1750" s="878"/>
      <c r="Q1750" s="878"/>
      <c r="R1750" s="878"/>
      <c r="S1750" s="878"/>
      <c r="T1750" s="878"/>
      <c r="U1750" s="878"/>
      <c r="V1750" s="878"/>
      <c r="W1750" s="878"/>
      <c r="X1750" s="1015"/>
      <c r="Y1750" s="878"/>
      <c r="Z1750" s="975"/>
    </row>
    <row r="1751" spans="1:26">
      <c r="A1751" s="878"/>
      <c r="B1751" s="878"/>
      <c r="C1751" s="878"/>
      <c r="F1751" s="878"/>
      <c r="H1751" s="878"/>
      <c r="I1751" s="878"/>
      <c r="J1751" s="878"/>
      <c r="K1751" s="990"/>
      <c r="L1751" s="990"/>
      <c r="M1751" s="990"/>
      <c r="N1751" s="990"/>
      <c r="O1751" s="878"/>
      <c r="P1751" s="878"/>
      <c r="Q1751" s="878"/>
      <c r="R1751" s="878"/>
      <c r="S1751" s="878"/>
      <c r="T1751" s="878"/>
      <c r="U1751" s="878"/>
      <c r="V1751" s="878"/>
      <c r="W1751" s="878"/>
      <c r="X1751" s="1015"/>
      <c r="Y1751" s="878"/>
      <c r="Z1751" s="975"/>
    </row>
    <row r="1752" spans="1:26">
      <c r="A1752" s="878"/>
      <c r="B1752" s="878"/>
      <c r="C1752" s="878"/>
      <c r="F1752" s="878"/>
      <c r="H1752" s="878"/>
      <c r="I1752" s="878"/>
      <c r="J1752" s="878"/>
      <c r="K1752" s="990"/>
      <c r="L1752" s="990"/>
      <c r="M1752" s="990"/>
      <c r="N1752" s="990"/>
      <c r="O1752" s="878"/>
      <c r="P1752" s="878"/>
      <c r="Q1752" s="878"/>
      <c r="R1752" s="878"/>
      <c r="S1752" s="878"/>
      <c r="T1752" s="878"/>
      <c r="U1752" s="878"/>
      <c r="V1752" s="878"/>
      <c r="W1752" s="878"/>
      <c r="X1752" s="1015"/>
      <c r="Y1752" s="878"/>
      <c r="Z1752" s="975"/>
    </row>
    <row r="1753" spans="1:26">
      <c r="A1753" s="878"/>
      <c r="B1753" s="878"/>
      <c r="C1753" s="878"/>
      <c r="F1753" s="878"/>
      <c r="H1753" s="878"/>
      <c r="I1753" s="878"/>
      <c r="J1753" s="878"/>
      <c r="K1753" s="990"/>
      <c r="L1753" s="990"/>
      <c r="M1753" s="990"/>
      <c r="N1753" s="990"/>
      <c r="O1753" s="878"/>
      <c r="P1753" s="878"/>
      <c r="Q1753" s="878"/>
      <c r="R1753" s="878"/>
      <c r="S1753" s="878"/>
      <c r="T1753" s="878"/>
      <c r="U1753" s="878"/>
      <c r="V1753" s="878"/>
      <c r="W1753" s="878"/>
      <c r="X1753" s="1015"/>
      <c r="Y1753" s="878"/>
      <c r="Z1753" s="975"/>
    </row>
    <row r="1754" spans="1:26">
      <c r="A1754" s="878"/>
      <c r="B1754" s="878"/>
      <c r="C1754" s="878"/>
      <c r="F1754" s="878"/>
      <c r="H1754" s="878"/>
      <c r="I1754" s="878"/>
      <c r="J1754" s="878"/>
      <c r="K1754" s="990"/>
      <c r="L1754" s="990"/>
      <c r="M1754" s="990"/>
      <c r="N1754" s="990"/>
      <c r="O1754" s="878"/>
      <c r="P1754" s="878"/>
      <c r="Q1754" s="878"/>
      <c r="R1754" s="878"/>
      <c r="S1754" s="878"/>
      <c r="T1754" s="878"/>
      <c r="U1754" s="878"/>
      <c r="V1754" s="878"/>
      <c r="W1754" s="878"/>
      <c r="X1754" s="1015"/>
      <c r="Y1754" s="878"/>
      <c r="Z1754" s="975"/>
    </row>
    <row r="1755" spans="1:26">
      <c r="A1755" s="878"/>
      <c r="B1755" s="878"/>
      <c r="C1755" s="878"/>
      <c r="F1755" s="878"/>
      <c r="H1755" s="878"/>
      <c r="I1755" s="878"/>
      <c r="J1755" s="878"/>
      <c r="K1755" s="990"/>
      <c r="L1755" s="990"/>
      <c r="M1755" s="990"/>
      <c r="N1755" s="990"/>
      <c r="O1755" s="878"/>
      <c r="P1755" s="878"/>
      <c r="Q1755" s="878"/>
      <c r="R1755" s="878"/>
      <c r="S1755" s="878"/>
      <c r="T1755" s="878"/>
      <c r="U1755" s="878"/>
      <c r="V1755" s="878"/>
      <c r="W1755" s="878"/>
      <c r="X1755" s="1015"/>
      <c r="Y1755" s="878"/>
      <c r="Z1755" s="975"/>
    </row>
    <row r="1756" spans="1:26">
      <c r="A1756" s="878"/>
      <c r="B1756" s="878"/>
      <c r="C1756" s="878"/>
      <c r="F1756" s="878"/>
      <c r="H1756" s="878"/>
      <c r="I1756" s="878"/>
      <c r="J1756" s="878"/>
      <c r="K1756" s="990"/>
      <c r="L1756" s="990"/>
      <c r="M1756" s="990"/>
      <c r="N1756" s="990"/>
      <c r="O1756" s="878"/>
      <c r="P1756" s="878"/>
      <c r="Q1756" s="878"/>
      <c r="R1756" s="878"/>
      <c r="S1756" s="878"/>
      <c r="T1756" s="878"/>
      <c r="U1756" s="878"/>
      <c r="V1756" s="878"/>
      <c r="W1756" s="878"/>
      <c r="X1756" s="1015"/>
      <c r="Y1756" s="878"/>
      <c r="Z1756" s="975"/>
    </row>
    <row r="1757" spans="1:26">
      <c r="A1757" s="878"/>
      <c r="B1757" s="878"/>
      <c r="C1757" s="878"/>
      <c r="F1757" s="878"/>
      <c r="H1757" s="878"/>
      <c r="I1757" s="878"/>
      <c r="J1757" s="878"/>
      <c r="K1757" s="990"/>
      <c r="L1757" s="990"/>
      <c r="M1757" s="990"/>
      <c r="N1757" s="990"/>
      <c r="O1757" s="878"/>
      <c r="P1757" s="878"/>
      <c r="Q1757" s="878"/>
      <c r="R1757" s="878"/>
      <c r="S1757" s="878"/>
      <c r="T1757" s="878"/>
      <c r="U1757" s="878"/>
      <c r="V1757" s="878"/>
      <c r="W1757" s="878"/>
      <c r="X1757" s="1015"/>
      <c r="Y1757" s="878"/>
      <c r="Z1757" s="975"/>
    </row>
    <row r="1758" spans="1:26">
      <c r="A1758" s="878"/>
      <c r="B1758" s="878"/>
      <c r="C1758" s="878"/>
      <c r="F1758" s="878"/>
      <c r="H1758" s="878"/>
      <c r="I1758" s="878"/>
      <c r="J1758" s="878"/>
      <c r="K1758" s="990"/>
      <c r="L1758" s="990"/>
      <c r="M1758" s="990"/>
      <c r="N1758" s="990"/>
      <c r="O1758" s="878"/>
      <c r="P1758" s="878"/>
      <c r="Q1758" s="878"/>
      <c r="R1758" s="878"/>
      <c r="S1758" s="878"/>
      <c r="T1758" s="878"/>
      <c r="U1758" s="878"/>
      <c r="V1758" s="878"/>
      <c r="W1758" s="878"/>
      <c r="X1758" s="1015"/>
      <c r="Y1758" s="878"/>
      <c r="Z1758" s="975"/>
    </row>
    <row r="1759" spans="1:26">
      <c r="A1759" s="878"/>
      <c r="B1759" s="878"/>
      <c r="C1759" s="878"/>
      <c r="F1759" s="878"/>
      <c r="H1759" s="878"/>
      <c r="I1759" s="878"/>
      <c r="J1759" s="878"/>
      <c r="K1759" s="990"/>
      <c r="L1759" s="990"/>
      <c r="M1759" s="990"/>
      <c r="N1759" s="990"/>
      <c r="O1759" s="878"/>
      <c r="P1759" s="878"/>
      <c r="Q1759" s="878"/>
      <c r="R1759" s="878"/>
      <c r="S1759" s="878"/>
      <c r="T1759" s="878"/>
      <c r="U1759" s="878"/>
      <c r="V1759" s="878"/>
      <c r="W1759" s="878"/>
      <c r="X1759" s="1015"/>
      <c r="Y1759" s="878"/>
      <c r="Z1759" s="975"/>
    </row>
    <row r="1760" spans="1:26">
      <c r="A1760" s="878"/>
      <c r="B1760" s="878"/>
      <c r="C1760" s="878"/>
      <c r="F1760" s="878"/>
      <c r="H1760" s="878"/>
      <c r="I1760" s="878"/>
      <c r="J1760" s="878"/>
      <c r="K1760" s="990"/>
      <c r="L1760" s="990"/>
      <c r="M1760" s="990"/>
      <c r="N1760" s="990"/>
      <c r="O1760" s="878"/>
      <c r="P1760" s="878"/>
      <c r="Q1760" s="878"/>
      <c r="R1760" s="878"/>
      <c r="S1760" s="878"/>
      <c r="T1760" s="878"/>
      <c r="U1760" s="878"/>
      <c r="V1760" s="878"/>
      <c r="W1760" s="878"/>
      <c r="X1760" s="1015"/>
      <c r="Y1760" s="878"/>
      <c r="Z1760" s="975"/>
    </row>
    <row r="1761" spans="1:26">
      <c r="A1761" s="878"/>
      <c r="B1761" s="878"/>
      <c r="C1761" s="878"/>
      <c r="F1761" s="878"/>
      <c r="H1761" s="878"/>
      <c r="I1761" s="878"/>
      <c r="J1761" s="878"/>
      <c r="K1761" s="990"/>
      <c r="L1761" s="990"/>
      <c r="M1761" s="990"/>
      <c r="N1761" s="990"/>
      <c r="O1761" s="878"/>
      <c r="P1761" s="878"/>
      <c r="Q1761" s="878"/>
      <c r="R1761" s="878"/>
      <c r="S1761" s="878"/>
      <c r="T1761" s="878"/>
      <c r="U1761" s="878"/>
      <c r="V1761" s="878"/>
      <c r="W1761" s="878"/>
      <c r="X1761" s="1015"/>
      <c r="Y1761" s="878"/>
      <c r="Z1761" s="975"/>
    </row>
    <row r="1762" spans="1:26">
      <c r="A1762" s="878"/>
      <c r="B1762" s="878"/>
      <c r="C1762" s="878"/>
      <c r="F1762" s="878"/>
      <c r="H1762" s="878"/>
      <c r="I1762" s="878"/>
      <c r="J1762" s="878"/>
      <c r="K1762" s="990"/>
      <c r="L1762" s="990"/>
      <c r="M1762" s="990"/>
      <c r="N1762" s="990"/>
      <c r="O1762" s="878"/>
      <c r="P1762" s="878"/>
      <c r="Q1762" s="878"/>
      <c r="R1762" s="878"/>
      <c r="S1762" s="878"/>
      <c r="T1762" s="878"/>
      <c r="U1762" s="878"/>
      <c r="V1762" s="878"/>
      <c r="W1762" s="878"/>
      <c r="X1762" s="1015"/>
      <c r="Y1762" s="878"/>
      <c r="Z1762" s="975"/>
    </row>
    <row r="1763" spans="1:26">
      <c r="A1763" s="878"/>
      <c r="B1763" s="878"/>
      <c r="C1763" s="878"/>
      <c r="F1763" s="878"/>
      <c r="H1763" s="878"/>
      <c r="I1763" s="878"/>
      <c r="J1763" s="878"/>
      <c r="K1763" s="990"/>
      <c r="L1763" s="990"/>
      <c r="M1763" s="990"/>
      <c r="N1763" s="990"/>
      <c r="O1763" s="878"/>
      <c r="P1763" s="878"/>
      <c r="Q1763" s="878"/>
      <c r="R1763" s="878"/>
      <c r="S1763" s="878"/>
      <c r="T1763" s="878"/>
      <c r="U1763" s="878"/>
      <c r="V1763" s="878"/>
      <c r="W1763" s="878"/>
      <c r="X1763" s="1015"/>
      <c r="Y1763" s="878"/>
      <c r="Z1763" s="975"/>
    </row>
    <row r="1764" spans="1:26">
      <c r="A1764" s="878"/>
      <c r="B1764" s="878"/>
      <c r="C1764" s="878"/>
      <c r="F1764" s="878"/>
      <c r="H1764" s="878"/>
      <c r="I1764" s="878"/>
      <c r="J1764" s="878"/>
      <c r="K1764" s="990"/>
      <c r="L1764" s="990"/>
      <c r="M1764" s="990"/>
      <c r="N1764" s="990"/>
      <c r="O1764" s="878"/>
      <c r="P1764" s="878"/>
      <c r="Q1764" s="878"/>
      <c r="R1764" s="878"/>
      <c r="S1764" s="878"/>
      <c r="T1764" s="878"/>
      <c r="U1764" s="878"/>
      <c r="V1764" s="878"/>
      <c r="W1764" s="878"/>
      <c r="X1764" s="1015"/>
      <c r="Y1764" s="878"/>
      <c r="Z1764" s="975"/>
    </row>
    <row r="1765" spans="1:26">
      <c r="A1765" s="878"/>
      <c r="B1765" s="878"/>
      <c r="C1765" s="878"/>
      <c r="F1765" s="878"/>
      <c r="H1765" s="878"/>
      <c r="I1765" s="878"/>
      <c r="J1765" s="878"/>
      <c r="K1765" s="990"/>
      <c r="L1765" s="990"/>
      <c r="M1765" s="990"/>
      <c r="N1765" s="990"/>
      <c r="O1765" s="878"/>
      <c r="P1765" s="878"/>
      <c r="Q1765" s="878"/>
      <c r="R1765" s="878"/>
      <c r="S1765" s="878"/>
      <c r="T1765" s="878"/>
      <c r="U1765" s="878"/>
      <c r="V1765" s="878"/>
      <c r="W1765" s="878"/>
      <c r="X1765" s="1015"/>
      <c r="Y1765" s="878"/>
      <c r="Z1765" s="975"/>
    </row>
    <row r="1766" spans="1:26">
      <c r="A1766" s="878"/>
      <c r="B1766" s="878"/>
      <c r="C1766" s="878"/>
      <c r="F1766" s="878"/>
      <c r="H1766" s="878"/>
      <c r="I1766" s="878"/>
      <c r="J1766" s="878"/>
      <c r="K1766" s="990"/>
      <c r="L1766" s="990"/>
      <c r="M1766" s="990"/>
      <c r="N1766" s="990"/>
      <c r="O1766" s="878"/>
      <c r="P1766" s="878"/>
      <c r="Q1766" s="878"/>
      <c r="R1766" s="878"/>
      <c r="S1766" s="878"/>
      <c r="T1766" s="878"/>
      <c r="U1766" s="878"/>
      <c r="V1766" s="878"/>
      <c r="W1766" s="878"/>
      <c r="X1766" s="1015"/>
      <c r="Y1766" s="878"/>
      <c r="Z1766" s="975"/>
    </row>
    <row r="1767" spans="1:26">
      <c r="A1767" s="878"/>
      <c r="B1767" s="878"/>
      <c r="C1767" s="878"/>
      <c r="F1767" s="878"/>
      <c r="H1767" s="878"/>
      <c r="I1767" s="878"/>
      <c r="J1767" s="878"/>
      <c r="K1767" s="990"/>
      <c r="L1767" s="990"/>
      <c r="M1767" s="990"/>
      <c r="N1767" s="990"/>
      <c r="O1767" s="878"/>
      <c r="P1767" s="878"/>
      <c r="Q1767" s="878"/>
      <c r="R1767" s="878"/>
      <c r="S1767" s="878"/>
      <c r="T1767" s="878"/>
      <c r="U1767" s="878"/>
      <c r="V1767" s="878"/>
      <c r="W1767" s="878"/>
      <c r="X1767" s="1015"/>
      <c r="Y1767" s="878"/>
      <c r="Z1767" s="975"/>
    </row>
    <row r="1768" spans="1:26">
      <c r="A1768" s="878"/>
      <c r="B1768" s="878"/>
      <c r="C1768" s="878"/>
      <c r="F1768" s="878"/>
      <c r="H1768" s="878"/>
      <c r="I1768" s="878"/>
      <c r="J1768" s="878"/>
      <c r="K1768" s="990"/>
      <c r="L1768" s="990"/>
      <c r="M1768" s="990"/>
      <c r="N1768" s="990"/>
      <c r="O1768" s="878"/>
      <c r="P1768" s="878"/>
      <c r="Q1768" s="878"/>
      <c r="R1768" s="878"/>
      <c r="S1768" s="878"/>
      <c r="T1768" s="878"/>
      <c r="U1768" s="878"/>
      <c r="V1768" s="878"/>
      <c r="W1768" s="878"/>
      <c r="X1768" s="1015"/>
      <c r="Y1768" s="878"/>
      <c r="Z1768" s="975"/>
    </row>
    <row r="1769" spans="1:26">
      <c r="A1769" s="878"/>
      <c r="B1769" s="878"/>
      <c r="C1769" s="878"/>
      <c r="F1769" s="878"/>
      <c r="H1769" s="878"/>
      <c r="I1769" s="878"/>
      <c r="J1769" s="878"/>
      <c r="K1769" s="990"/>
      <c r="L1769" s="990"/>
      <c r="M1769" s="990"/>
      <c r="N1769" s="990"/>
      <c r="O1769" s="878"/>
      <c r="P1769" s="878"/>
      <c r="Q1769" s="878"/>
      <c r="R1769" s="878"/>
      <c r="S1769" s="878"/>
      <c r="T1769" s="878"/>
      <c r="U1769" s="878"/>
      <c r="V1769" s="878"/>
      <c r="W1769" s="878"/>
      <c r="X1769" s="1015"/>
      <c r="Y1769" s="878"/>
      <c r="Z1769" s="975"/>
    </row>
    <row r="1770" spans="1:26">
      <c r="A1770" s="878"/>
      <c r="B1770" s="878"/>
      <c r="C1770" s="878"/>
      <c r="F1770" s="878"/>
      <c r="H1770" s="878"/>
      <c r="I1770" s="878"/>
      <c r="J1770" s="878"/>
      <c r="K1770" s="990"/>
      <c r="L1770" s="990"/>
      <c r="M1770" s="990"/>
      <c r="N1770" s="990"/>
      <c r="O1770" s="878"/>
      <c r="P1770" s="878"/>
      <c r="Q1770" s="878"/>
      <c r="R1770" s="878"/>
      <c r="S1770" s="878"/>
      <c r="T1770" s="878"/>
      <c r="U1770" s="878"/>
      <c r="V1770" s="878"/>
      <c r="W1770" s="878"/>
      <c r="X1770" s="1015"/>
      <c r="Y1770" s="878"/>
      <c r="Z1770" s="975"/>
    </row>
    <row r="1771" spans="1:26">
      <c r="A1771" s="878"/>
      <c r="B1771" s="878"/>
      <c r="C1771" s="878"/>
      <c r="F1771" s="878"/>
      <c r="H1771" s="878"/>
      <c r="I1771" s="878"/>
      <c r="J1771" s="878"/>
      <c r="K1771" s="990"/>
      <c r="L1771" s="990"/>
      <c r="M1771" s="990"/>
      <c r="N1771" s="990"/>
      <c r="O1771" s="878"/>
      <c r="P1771" s="878"/>
      <c r="Q1771" s="878"/>
      <c r="R1771" s="878"/>
      <c r="S1771" s="878"/>
      <c r="T1771" s="878"/>
      <c r="U1771" s="878"/>
      <c r="V1771" s="878"/>
      <c r="W1771" s="878"/>
      <c r="X1771" s="1015"/>
      <c r="Y1771" s="878"/>
      <c r="Z1771" s="975"/>
    </row>
    <row r="1772" spans="1:26">
      <c r="A1772" s="878"/>
      <c r="B1772" s="878"/>
      <c r="C1772" s="878"/>
      <c r="F1772" s="878"/>
      <c r="H1772" s="878"/>
      <c r="I1772" s="878"/>
      <c r="J1772" s="878"/>
      <c r="K1772" s="990"/>
      <c r="L1772" s="990"/>
      <c r="M1772" s="990"/>
      <c r="N1772" s="990"/>
      <c r="O1772" s="878"/>
      <c r="P1772" s="878"/>
      <c r="Q1772" s="878"/>
      <c r="R1772" s="878"/>
      <c r="S1772" s="878"/>
      <c r="T1772" s="878"/>
      <c r="U1772" s="878"/>
      <c r="V1772" s="878"/>
      <c r="W1772" s="878"/>
      <c r="X1772" s="1015"/>
      <c r="Y1772" s="878"/>
      <c r="Z1772" s="975"/>
    </row>
    <row r="1773" spans="1:26">
      <c r="A1773" s="878"/>
      <c r="B1773" s="878"/>
      <c r="C1773" s="878"/>
      <c r="F1773" s="878"/>
      <c r="H1773" s="878"/>
      <c r="I1773" s="878"/>
      <c r="J1773" s="878"/>
      <c r="K1773" s="990"/>
      <c r="L1773" s="990"/>
      <c r="M1773" s="990"/>
      <c r="N1773" s="990"/>
      <c r="O1773" s="878"/>
      <c r="P1773" s="878"/>
      <c r="Q1773" s="878"/>
      <c r="R1773" s="878"/>
      <c r="S1773" s="878"/>
      <c r="T1773" s="878"/>
      <c r="U1773" s="878"/>
      <c r="V1773" s="878"/>
      <c r="W1773" s="878"/>
      <c r="X1773" s="1015"/>
      <c r="Y1773" s="878"/>
      <c r="Z1773" s="975"/>
    </row>
    <row r="1774" spans="1:26">
      <c r="A1774" s="878"/>
      <c r="B1774" s="878"/>
      <c r="C1774" s="878"/>
      <c r="F1774" s="878"/>
      <c r="H1774" s="878"/>
      <c r="I1774" s="878"/>
      <c r="J1774" s="878"/>
      <c r="K1774" s="990"/>
      <c r="L1774" s="990"/>
      <c r="M1774" s="990"/>
      <c r="N1774" s="990"/>
      <c r="O1774" s="878"/>
      <c r="P1774" s="878"/>
      <c r="Q1774" s="878"/>
      <c r="R1774" s="878"/>
      <c r="S1774" s="878"/>
      <c r="T1774" s="878"/>
      <c r="U1774" s="878"/>
      <c r="V1774" s="878"/>
      <c r="W1774" s="878"/>
      <c r="X1774" s="1015"/>
      <c r="Y1774" s="878"/>
      <c r="Z1774" s="975"/>
    </row>
    <row r="1775" spans="1:26">
      <c r="A1775" s="878"/>
      <c r="B1775" s="878"/>
      <c r="C1775" s="878"/>
      <c r="F1775" s="878"/>
      <c r="H1775" s="878"/>
      <c r="I1775" s="878"/>
      <c r="J1775" s="878"/>
      <c r="K1775" s="990"/>
      <c r="L1775" s="990"/>
      <c r="M1775" s="990"/>
      <c r="N1775" s="990"/>
      <c r="O1775" s="878"/>
      <c r="P1775" s="878"/>
      <c r="Q1775" s="878"/>
      <c r="R1775" s="878"/>
      <c r="S1775" s="878"/>
      <c r="T1775" s="878"/>
      <c r="U1775" s="878"/>
      <c r="V1775" s="878"/>
      <c r="W1775" s="878"/>
      <c r="X1775" s="1015"/>
      <c r="Y1775" s="878"/>
      <c r="Z1775" s="975"/>
    </row>
    <row r="1776" spans="1:26">
      <c r="A1776" s="878"/>
      <c r="B1776" s="878"/>
      <c r="C1776" s="878"/>
      <c r="F1776" s="878"/>
      <c r="H1776" s="878"/>
      <c r="I1776" s="878"/>
      <c r="J1776" s="878"/>
      <c r="K1776" s="990"/>
      <c r="L1776" s="990"/>
      <c r="M1776" s="990"/>
      <c r="N1776" s="990"/>
      <c r="O1776" s="878"/>
      <c r="P1776" s="878"/>
      <c r="Q1776" s="878"/>
      <c r="R1776" s="878"/>
      <c r="S1776" s="878"/>
      <c r="T1776" s="878"/>
      <c r="U1776" s="878"/>
      <c r="V1776" s="878"/>
      <c r="W1776" s="878"/>
      <c r="X1776" s="1015"/>
      <c r="Y1776" s="878"/>
      <c r="Z1776" s="975"/>
    </row>
    <row r="1777" spans="1:26">
      <c r="A1777" s="878"/>
      <c r="B1777" s="878"/>
      <c r="C1777" s="878"/>
      <c r="F1777" s="878"/>
      <c r="H1777" s="878"/>
      <c r="I1777" s="878"/>
      <c r="J1777" s="878"/>
      <c r="K1777" s="990"/>
      <c r="L1777" s="990"/>
      <c r="M1777" s="990"/>
      <c r="N1777" s="990"/>
      <c r="O1777" s="878"/>
      <c r="P1777" s="878"/>
      <c r="Q1777" s="878"/>
      <c r="R1777" s="878"/>
      <c r="S1777" s="878"/>
      <c r="T1777" s="878"/>
      <c r="U1777" s="878"/>
      <c r="V1777" s="878"/>
      <c r="W1777" s="878"/>
      <c r="X1777" s="1015"/>
      <c r="Y1777" s="878"/>
      <c r="Z1777" s="975"/>
    </row>
    <row r="1778" spans="1:26">
      <c r="A1778" s="878"/>
      <c r="B1778" s="878"/>
      <c r="C1778" s="878"/>
      <c r="F1778" s="878"/>
      <c r="H1778" s="878"/>
      <c r="I1778" s="878"/>
      <c r="J1778" s="878"/>
      <c r="K1778" s="990"/>
      <c r="L1778" s="990"/>
      <c r="M1778" s="990"/>
      <c r="N1778" s="990"/>
      <c r="O1778" s="878"/>
      <c r="P1778" s="878"/>
      <c r="Q1778" s="878"/>
      <c r="R1778" s="878"/>
      <c r="S1778" s="878"/>
      <c r="T1778" s="878"/>
      <c r="U1778" s="878"/>
      <c r="V1778" s="878"/>
      <c r="W1778" s="878"/>
      <c r="X1778" s="1015"/>
      <c r="Y1778" s="878"/>
      <c r="Z1778" s="975"/>
    </row>
    <row r="1779" spans="1:26">
      <c r="A1779" s="878"/>
      <c r="B1779" s="878"/>
      <c r="C1779" s="878"/>
      <c r="F1779" s="878"/>
      <c r="H1779" s="878"/>
      <c r="I1779" s="878"/>
      <c r="J1779" s="878"/>
      <c r="K1779" s="990"/>
      <c r="L1779" s="990"/>
      <c r="M1779" s="990"/>
      <c r="N1779" s="990"/>
      <c r="O1779" s="878"/>
      <c r="P1779" s="878"/>
      <c r="Q1779" s="878"/>
      <c r="R1779" s="878"/>
      <c r="S1779" s="878"/>
      <c r="T1779" s="878"/>
      <c r="U1779" s="878"/>
      <c r="V1779" s="878"/>
      <c r="W1779" s="878"/>
      <c r="X1779" s="1015"/>
      <c r="Y1779" s="878"/>
      <c r="Z1779" s="975"/>
    </row>
    <row r="1780" spans="1:26">
      <c r="A1780" s="878"/>
      <c r="B1780" s="878"/>
      <c r="C1780" s="878"/>
      <c r="F1780" s="878"/>
      <c r="H1780" s="878"/>
      <c r="I1780" s="878"/>
      <c r="J1780" s="878"/>
      <c r="K1780" s="990"/>
      <c r="L1780" s="990"/>
      <c r="M1780" s="990"/>
      <c r="N1780" s="990"/>
      <c r="O1780" s="878"/>
      <c r="P1780" s="878"/>
      <c r="Q1780" s="878"/>
      <c r="R1780" s="878"/>
      <c r="S1780" s="878"/>
      <c r="T1780" s="878"/>
      <c r="U1780" s="878"/>
      <c r="V1780" s="878"/>
      <c r="W1780" s="878"/>
      <c r="X1780" s="1015"/>
      <c r="Y1780" s="878"/>
      <c r="Z1780" s="975"/>
    </row>
    <row r="1781" spans="1:26">
      <c r="A1781" s="878"/>
      <c r="B1781" s="878"/>
      <c r="C1781" s="878"/>
      <c r="F1781" s="878"/>
      <c r="H1781" s="878"/>
      <c r="I1781" s="878"/>
      <c r="J1781" s="878"/>
      <c r="K1781" s="990"/>
      <c r="L1781" s="990"/>
      <c r="M1781" s="990"/>
      <c r="N1781" s="990"/>
      <c r="O1781" s="878"/>
      <c r="P1781" s="878"/>
      <c r="Q1781" s="878"/>
      <c r="R1781" s="878"/>
      <c r="S1781" s="878"/>
      <c r="T1781" s="878"/>
      <c r="U1781" s="878"/>
      <c r="V1781" s="878"/>
      <c r="W1781" s="878"/>
      <c r="X1781" s="1015"/>
      <c r="Y1781" s="878"/>
      <c r="Z1781" s="975"/>
    </row>
    <row r="1782" spans="1:26">
      <c r="A1782" s="878"/>
      <c r="B1782" s="878"/>
      <c r="C1782" s="878"/>
      <c r="F1782" s="878"/>
      <c r="H1782" s="878"/>
      <c r="I1782" s="878"/>
      <c r="J1782" s="878"/>
      <c r="K1782" s="990"/>
      <c r="L1782" s="990"/>
      <c r="M1782" s="990"/>
      <c r="N1782" s="990"/>
      <c r="O1782" s="878"/>
      <c r="P1782" s="878"/>
      <c r="Q1782" s="878"/>
      <c r="R1782" s="878"/>
      <c r="S1782" s="878"/>
      <c r="T1782" s="878"/>
      <c r="U1782" s="878"/>
      <c r="V1782" s="878"/>
      <c r="W1782" s="878"/>
      <c r="X1782" s="1015"/>
      <c r="Y1782" s="878"/>
      <c r="Z1782" s="975"/>
    </row>
    <row r="1783" spans="1:26">
      <c r="A1783" s="878"/>
      <c r="B1783" s="878"/>
      <c r="C1783" s="878"/>
      <c r="F1783" s="878"/>
      <c r="H1783" s="878"/>
      <c r="I1783" s="878"/>
      <c r="J1783" s="878"/>
      <c r="K1783" s="990"/>
      <c r="L1783" s="990"/>
      <c r="M1783" s="990"/>
      <c r="N1783" s="990"/>
      <c r="O1783" s="878"/>
      <c r="P1783" s="878"/>
      <c r="Q1783" s="878"/>
      <c r="R1783" s="878"/>
      <c r="S1783" s="878"/>
      <c r="T1783" s="878"/>
      <c r="U1783" s="878"/>
      <c r="V1783" s="878"/>
      <c r="W1783" s="878"/>
      <c r="X1783" s="1015"/>
      <c r="Y1783" s="878"/>
      <c r="Z1783" s="975"/>
    </row>
    <row r="1784" spans="1:26">
      <c r="A1784" s="878"/>
      <c r="B1784" s="878"/>
      <c r="C1784" s="878"/>
      <c r="F1784" s="878"/>
      <c r="H1784" s="878"/>
      <c r="I1784" s="878"/>
      <c r="J1784" s="878"/>
      <c r="K1784" s="990"/>
      <c r="L1784" s="990"/>
      <c r="M1784" s="990"/>
      <c r="N1784" s="990"/>
      <c r="O1784" s="878"/>
      <c r="P1784" s="878"/>
      <c r="Q1784" s="878"/>
      <c r="R1784" s="878"/>
      <c r="S1784" s="878"/>
      <c r="T1784" s="878"/>
      <c r="U1784" s="878"/>
      <c r="V1784" s="878"/>
      <c r="W1784" s="878"/>
      <c r="X1784" s="1015"/>
      <c r="Y1784" s="878"/>
      <c r="Z1784" s="975"/>
    </row>
    <row r="1785" spans="1:26">
      <c r="A1785" s="878"/>
      <c r="B1785" s="878"/>
      <c r="C1785" s="878"/>
      <c r="F1785" s="878"/>
      <c r="H1785" s="878"/>
      <c r="I1785" s="878"/>
      <c r="J1785" s="878"/>
      <c r="K1785" s="990"/>
      <c r="L1785" s="990"/>
      <c r="M1785" s="990"/>
      <c r="N1785" s="990"/>
      <c r="O1785" s="878"/>
      <c r="P1785" s="878"/>
      <c r="Q1785" s="878"/>
      <c r="R1785" s="878"/>
      <c r="S1785" s="878"/>
      <c r="T1785" s="878"/>
      <c r="U1785" s="878"/>
      <c r="V1785" s="878"/>
      <c r="W1785" s="878"/>
      <c r="X1785" s="1015"/>
      <c r="Y1785" s="878"/>
      <c r="Z1785" s="975"/>
    </row>
    <row r="1786" spans="1:26">
      <c r="A1786" s="878"/>
      <c r="B1786" s="878"/>
      <c r="C1786" s="878"/>
      <c r="F1786" s="878"/>
      <c r="H1786" s="878"/>
      <c r="I1786" s="878"/>
      <c r="J1786" s="878"/>
      <c r="K1786" s="990"/>
      <c r="L1786" s="990"/>
      <c r="M1786" s="990"/>
      <c r="N1786" s="990"/>
      <c r="O1786" s="878"/>
      <c r="P1786" s="878"/>
      <c r="Q1786" s="878"/>
      <c r="R1786" s="878"/>
      <c r="S1786" s="878"/>
      <c r="T1786" s="878"/>
      <c r="U1786" s="878"/>
      <c r="V1786" s="878"/>
      <c r="W1786" s="878"/>
      <c r="X1786" s="1015"/>
      <c r="Y1786" s="878"/>
      <c r="Z1786" s="975"/>
    </row>
    <row r="1787" spans="1:26">
      <c r="A1787" s="878"/>
      <c r="B1787" s="878"/>
      <c r="C1787" s="878"/>
      <c r="F1787" s="878"/>
      <c r="H1787" s="878"/>
      <c r="I1787" s="878"/>
      <c r="J1787" s="878"/>
      <c r="K1787" s="990"/>
      <c r="L1787" s="990"/>
      <c r="M1787" s="990"/>
      <c r="N1787" s="990"/>
      <c r="O1787" s="878"/>
      <c r="P1787" s="878"/>
      <c r="Q1787" s="878"/>
      <c r="R1787" s="878"/>
      <c r="S1787" s="878"/>
      <c r="T1787" s="878"/>
      <c r="U1787" s="878"/>
      <c r="V1787" s="878"/>
      <c r="W1787" s="878"/>
      <c r="X1787" s="1015"/>
      <c r="Y1787" s="878"/>
      <c r="Z1787" s="975"/>
    </row>
    <row r="1788" spans="1:26">
      <c r="A1788" s="878"/>
      <c r="B1788" s="878"/>
      <c r="C1788" s="878"/>
      <c r="F1788" s="878"/>
      <c r="H1788" s="878"/>
      <c r="I1788" s="878"/>
      <c r="J1788" s="878"/>
      <c r="K1788" s="990"/>
      <c r="L1788" s="990"/>
      <c r="M1788" s="990"/>
      <c r="N1788" s="990"/>
      <c r="O1788" s="878"/>
      <c r="P1788" s="878"/>
      <c r="Q1788" s="878"/>
      <c r="R1788" s="878"/>
      <c r="S1788" s="878"/>
      <c r="T1788" s="878"/>
      <c r="U1788" s="878"/>
      <c r="V1788" s="878"/>
      <c r="W1788" s="878"/>
      <c r="X1788" s="1015"/>
      <c r="Y1788" s="878"/>
      <c r="Z1788" s="975"/>
    </row>
    <row r="1789" spans="1:26">
      <c r="A1789" s="878"/>
      <c r="B1789" s="878"/>
      <c r="C1789" s="878"/>
      <c r="F1789" s="878"/>
      <c r="H1789" s="878"/>
      <c r="I1789" s="878"/>
      <c r="J1789" s="878"/>
      <c r="K1789" s="990"/>
      <c r="L1789" s="990"/>
      <c r="M1789" s="990"/>
      <c r="N1789" s="990"/>
      <c r="O1789" s="878"/>
      <c r="P1789" s="878"/>
      <c r="Q1789" s="878"/>
      <c r="R1789" s="878"/>
      <c r="S1789" s="878"/>
      <c r="T1789" s="878"/>
      <c r="U1789" s="878"/>
      <c r="V1789" s="878"/>
      <c r="W1789" s="878"/>
      <c r="X1789" s="1015"/>
      <c r="Y1789" s="878"/>
      <c r="Z1789" s="975"/>
    </row>
    <row r="1790" spans="1:26">
      <c r="A1790" s="878"/>
      <c r="B1790" s="878"/>
      <c r="C1790" s="878"/>
      <c r="F1790" s="878"/>
      <c r="H1790" s="878"/>
      <c r="I1790" s="878"/>
      <c r="J1790" s="878"/>
      <c r="K1790" s="990"/>
      <c r="L1790" s="990"/>
      <c r="M1790" s="990"/>
      <c r="N1790" s="990"/>
      <c r="O1790" s="878"/>
      <c r="P1790" s="878"/>
      <c r="Q1790" s="878"/>
      <c r="R1790" s="878"/>
      <c r="S1790" s="878"/>
      <c r="T1790" s="878"/>
      <c r="U1790" s="878"/>
      <c r="V1790" s="878"/>
      <c r="W1790" s="878"/>
      <c r="X1790" s="1015"/>
      <c r="Y1790" s="878"/>
      <c r="Z1790" s="975"/>
    </row>
    <row r="1791" spans="1:26">
      <c r="A1791" s="878"/>
      <c r="B1791" s="878"/>
      <c r="C1791" s="878"/>
      <c r="F1791" s="878"/>
      <c r="H1791" s="878"/>
      <c r="I1791" s="878"/>
      <c r="J1791" s="878"/>
      <c r="K1791" s="990"/>
      <c r="L1791" s="990"/>
      <c r="M1791" s="990"/>
      <c r="N1791" s="990"/>
      <c r="O1791" s="878"/>
      <c r="P1791" s="878"/>
      <c r="Q1791" s="878"/>
      <c r="R1791" s="878"/>
      <c r="S1791" s="878"/>
      <c r="T1791" s="878"/>
      <c r="U1791" s="878"/>
      <c r="V1791" s="878"/>
      <c r="W1791" s="878"/>
      <c r="X1791" s="1015"/>
      <c r="Y1791" s="878"/>
      <c r="Z1791" s="975"/>
    </row>
    <row r="1792" spans="1:26">
      <c r="A1792" s="878"/>
      <c r="B1792" s="878"/>
      <c r="C1792" s="878"/>
      <c r="F1792" s="878"/>
      <c r="H1792" s="878"/>
      <c r="I1792" s="878"/>
      <c r="J1792" s="878"/>
      <c r="K1792" s="990"/>
      <c r="L1792" s="990"/>
      <c r="M1792" s="990"/>
      <c r="N1792" s="990"/>
      <c r="O1792" s="878"/>
      <c r="P1792" s="878"/>
      <c r="Q1792" s="878"/>
      <c r="R1792" s="878"/>
      <c r="S1792" s="878"/>
      <c r="T1792" s="878"/>
      <c r="U1792" s="878"/>
      <c r="V1792" s="878"/>
      <c r="W1792" s="878"/>
      <c r="X1792" s="1015"/>
      <c r="Y1792" s="878"/>
      <c r="Z1792" s="975"/>
    </row>
    <row r="1793" spans="1:26">
      <c r="A1793" s="878"/>
      <c r="B1793" s="878"/>
      <c r="C1793" s="878"/>
      <c r="F1793" s="878"/>
      <c r="H1793" s="878"/>
      <c r="I1793" s="878"/>
      <c r="J1793" s="878"/>
      <c r="K1793" s="990"/>
      <c r="L1793" s="990"/>
      <c r="M1793" s="990"/>
      <c r="N1793" s="990"/>
      <c r="O1793" s="878"/>
      <c r="P1793" s="878"/>
      <c r="Q1793" s="878"/>
      <c r="R1793" s="878"/>
      <c r="S1793" s="878"/>
      <c r="T1793" s="878"/>
      <c r="U1793" s="878"/>
      <c r="V1793" s="878"/>
      <c r="W1793" s="878"/>
      <c r="X1793" s="1015"/>
      <c r="Y1793" s="878"/>
      <c r="Z1793" s="975"/>
    </row>
    <row r="1794" spans="1:26">
      <c r="A1794" s="878"/>
      <c r="B1794" s="878"/>
      <c r="C1794" s="878"/>
      <c r="F1794" s="878"/>
      <c r="H1794" s="878"/>
      <c r="I1794" s="878"/>
      <c r="J1794" s="878"/>
      <c r="K1794" s="990"/>
      <c r="L1794" s="990"/>
      <c r="M1794" s="990"/>
      <c r="N1794" s="990"/>
      <c r="O1794" s="878"/>
      <c r="P1794" s="878"/>
      <c r="Q1794" s="878"/>
      <c r="R1794" s="878"/>
      <c r="S1794" s="878"/>
      <c r="T1794" s="878"/>
      <c r="U1794" s="878"/>
      <c r="V1794" s="878"/>
      <c r="W1794" s="878"/>
      <c r="X1794" s="1015"/>
      <c r="Y1794" s="878"/>
      <c r="Z1794" s="975"/>
    </row>
    <row r="1795" spans="1:26">
      <c r="A1795" s="878"/>
      <c r="B1795" s="878"/>
      <c r="C1795" s="878"/>
      <c r="F1795" s="878"/>
      <c r="H1795" s="878"/>
      <c r="I1795" s="878"/>
      <c r="J1795" s="878"/>
      <c r="K1795" s="990"/>
      <c r="L1795" s="990"/>
      <c r="M1795" s="990"/>
      <c r="N1795" s="990"/>
      <c r="O1795" s="878"/>
      <c r="P1795" s="878"/>
      <c r="Q1795" s="878"/>
      <c r="R1795" s="878"/>
      <c r="S1795" s="878"/>
      <c r="T1795" s="878"/>
      <c r="U1795" s="878"/>
      <c r="V1795" s="878"/>
      <c r="W1795" s="878"/>
      <c r="X1795" s="1015"/>
      <c r="Y1795" s="878"/>
      <c r="Z1795" s="975"/>
    </row>
    <row r="1796" spans="1:26">
      <c r="A1796" s="878"/>
      <c r="B1796" s="878"/>
      <c r="C1796" s="878"/>
      <c r="F1796" s="878"/>
      <c r="H1796" s="878"/>
      <c r="I1796" s="878"/>
      <c r="J1796" s="878"/>
      <c r="K1796" s="990"/>
      <c r="L1796" s="990"/>
      <c r="M1796" s="990"/>
      <c r="N1796" s="990"/>
      <c r="O1796" s="878"/>
      <c r="P1796" s="878"/>
      <c r="Q1796" s="878"/>
      <c r="R1796" s="878"/>
      <c r="S1796" s="878"/>
      <c r="T1796" s="878"/>
      <c r="U1796" s="878"/>
      <c r="V1796" s="878"/>
      <c r="W1796" s="878"/>
      <c r="X1796" s="1015"/>
      <c r="Y1796" s="878"/>
      <c r="Z1796" s="975"/>
    </row>
    <row r="1797" spans="1:26">
      <c r="A1797" s="878"/>
      <c r="B1797" s="878"/>
      <c r="C1797" s="878"/>
      <c r="F1797" s="878"/>
      <c r="H1797" s="878"/>
      <c r="I1797" s="878"/>
      <c r="J1797" s="878"/>
      <c r="K1797" s="990"/>
      <c r="L1797" s="990"/>
      <c r="M1797" s="990"/>
      <c r="N1797" s="990"/>
      <c r="O1797" s="878"/>
      <c r="P1797" s="878"/>
      <c r="Q1797" s="878"/>
      <c r="R1797" s="878"/>
      <c r="S1797" s="878"/>
      <c r="T1797" s="878"/>
      <c r="U1797" s="878"/>
      <c r="V1797" s="878"/>
      <c r="W1797" s="878"/>
      <c r="X1797" s="1015"/>
      <c r="Y1797" s="878"/>
      <c r="Z1797" s="975"/>
    </row>
    <row r="1798" spans="1:26">
      <c r="A1798" s="878"/>
      <c r="B1798" s="878"/>
      <c r="C1798" s="878"/>
      <c r="F1798" s="878"/>
      <c r="H1798" s="878"/>
      <c r="I1798" s="878"/>
      <c r="J1798" s="878"/>
      <c r="K1798" s="990"/>
      <c r="L1798" s="990"/>
      <c r="M1798" s="990"/>
      <c r="N1798" s="990"/>
      <c r="O1798" s="878"/>
      <c r="P1798" s="878"/>
      <c r="Q1798" s="878"/>
      <c r="R1798" s="878"/>
      <c r="S1798" s="878"/>
      <c r="T1798" s="878"/>
      <c r="U1798" s="878"/>
      <c r="V1798" s="878"/>
      <c r="W1798" s="878"/>
      <c r="X1798" s="1015"/>
      <c r="Y1798" s="878"/>
      <c r="Z1798" s="975"/>
    </row>
    <row r="1799" spans="1:26">
      <c r="A1799" s="878"/>
      <c r="B1799" s="878"/>
      <c r="C1799" s="878"/>
      <c r="F1799" s="878"/>
      <c r="H1799" s="878"/>
      <c r="I1799" s="878"/>
      <c r="J1799" s="878"/>
      <c r="K1799" s="990"/>
      <c r="L1799" s="990"/>
      <c r="M1799" s="990"/>
      <c r="N1799" s="990"/>
      <c r="O1799" s="878"/>
      <c r="P1799" s="878"/>
      <c r="Q1799" s="878"/>
      <c r="R1799" s="878"/>
      <c r="S1799" s="878"/>
      <c r="T1799" s="878"/>
      <c r="U1799" s="878"/>
      <c r="V1799" s="878"/>
      <c r="W1799" s="878"/>
      <c r="X1799" s="1015"/>
      <c r="Y1799" s="878"/>
      <c r="Z1799" s="975"/>
    </row>
    <row r="1800" spans="1:26">
      <c r="A1800" s="878"/>
      <c r="B1800" s="878"/>
      <c r="C1800" s="878"/>
      <c r="F1800" s="878"/>
      <c r="H1800" s="878"/>
      <c r="I1800" s="878"/>
      <c r="J1800" s="878"/>
      <c r="K1800" s="990"/>
      <c r="L1800" s="990"/>
      <c r="M1800" s="990"/>
      <c r="N1800" s="990"/>
      <c r="O1800" s="878"/>
      <c r="P1800" s="878"/>
      <c r="Q1800" s="878"/>
      <c r="R1800" s="878"/>
      <c r="S1800" s="878"/>
      <c r="T1800" s="878"/>
      <c r="U1800" s="878"/>
      <c r="V1800" s="878"/>
      <c r="W1800" s="878"/>
      <c r="X1800" s="1015"/>
      <c r="Y1800" s="878"/>
      <c r="Z1800" s="975"/>
    </row>
    <row r="1801" spans="1:26">
      <c r="A1801" s="878"/>
      <c r="B1801" s="878"/>
      <c r="C1801" s="878"/>
      <c r="F1801" s="878"/>
      <c r="H1801" s="878"/>
      <c r="I1801" s="878"/>
      <c r="J1801" s="878"/>
      <c r="K1801" s="990"/>
      <c r="L1801" s="990"/>
      <c r="M1801" s="990"/>
      <c r="N1801" s="990"/>
      <c r="O1801" s="878"/>
      <c r="P1801" s="878"/>
      <c r="Q1801" s="878"/>
      <c r="R1801" s="878"/>
      <c r="S1801" s="878"/>
      <c r="T1801" s="878"/>
      <c r="U1801" s="878"/>
      <c r="V1801" s="878"/>
      <c r="W1801" s="878"/>
      <c r="X1801" s="1015"/>
      <c r="Y1801" s="878"/>
      <c r="Z1801" s="975"/>
    </row>
    <row r="1802" spans="1:26">
      <c r="A1802" s="878"/>
      <c r="B1802" s="878"/>
      <c r="C1802" s="878"/>
      <c r="F1802" s="878"/>
      <c r="H1802" s="878"/>
      <c r="I1802" s="878"/>
      <c r="J1802" s="878"/>
      <c r="K1802" s="990"/>
      <c r="L1802" s="990"/>
      <c r="M1802" s="990"/>
      <c r="N1802" s="990"/>
      <c r="O1802" s="878"/>
      <c r="P1802" s="878"/>
      <c r="Q1802" s="878"/>
      <c r="R1802" s="878"/>
      <c r="S1802" s="878"/>
      <c r="T1802" s="878"/>
      <c r="U1802" s="878"/>
      <c r="V1802" s="878"/>
      <c r="W1802" s="878"/>
      <c r="X1802" s="1015"/>
      <c r="Y1802" s="878"/>
      <c r="Z1802" s="975"/>
    </row>
    <row r="1803" spans="1:26">
      <c r="A1803" s="878"/>
      <c r="B1803" s="878"/>
      <c r="C1803" s="878"/>
      <c r="F1803" s="878"/>
      <c r="H1803" s="878"/>
      <c r="I1803" s="878"/>
      <c r="J1803" s="878"/>
      <c r="K1803" s="990"/>
      <c r="L1803" s="990"/>
      <c r="M1803" s="990"/>
      <c r="N1803" s="990"/>
      <c r="O1803" s="878"/>
      <c r="P1803" s="878"/>
      <c r="Q1803" s="878"/>
      <c r="R1803" s="878"/>
      <c r="S1803" s="878"/>
      <c r="T1803" s="878"/>
      <c r="U1803" s="878"/>
      <c r="V1803" s="878"/>
      <c r="W1803" s="878"/>
      <c r="X1803" s="1015"/>
      <c r="Y1803" s="878"/>
      <c r="Z1803" s="975"/>
    </row>
    <row r="1804" spans="1:26">
      <c r="A1804" s="878"/>
      <c r="B1804" s="878"/>
      <c r="C1804" s="878"/>
      <c r="F1804" s="878"/>
      <c r="H1804" s="878"/>
      <c r="I1804" s="878"/>
      <c r="J1804" s="878"/>
      <c r="K1804" s="990"/>
      <c r="L1804" s="990"/>
      <c r="M1804" s="990"/>
      <c r="N1804" s="990"/>
      <c r="O1804" s="878"/>
      <c r="P1804" s="878"/>
      <c r="Q1804" s="878"/>
      <c r="R1804" s="878"/>
      <c r="S1804" s="878"/>
      <c r="T1804" s="878"/>
      <c r="U1804" s="878"/>
      <c r="V1804" s="878"/>
      <c r="W1804" s="878"/>
      <c r="X1804" s="1015"/>
      <c r="Y1804" s="878"/>
      <c r="Z1804" s="975"/>
    </row>
    <row r="1805" spans="1:26">
      <c r="A1805" s="878"/>
      <c r="B1805" s="878"/>
      <c r="C1805" s="878"/>
      <c r="F1805" s="878"/>
      <c r="H1805" s="878"/>
      <c r="I1805" s="878"/>
      <c r="J1805" s="878"/>
      <c r="K1805" s="990"/>
      <c r="L1805" s="990"/>
      <c r="M1805" s="990"/>
      <c r="N1805" s="990"/>
      <c r="O1805" s="878"/>
      <c r="P1805" s="878"/>
      <c r="Q1805" s="878"/>
      <c r="R1805" s="878"/>
      <c r="S1805" s="878"/>
      <c r="T1805" s="878"/>
      <c r="U1805" s="878"/>
      <c r="V1805" s="878"/>
      <c r="W1805" s="878"/>
      <c r="X1805" s="1015"/>
      <c r="Y1805" s="878"/>
      <c r="Z1805" s="975"/>
    </row>
    <row r="1806" spans="1:26">
      <c r="A1806" s="878"/>
      <c r="B1806" s="878"/>
      <c r="C1806" s="878"/>
      <c r="F1806" s="878"/>
      <c r="H1806" s="878"/>
      <c r="I1806" s="878"/>
      <c r="J1806" s="878"/>
      <c r="K1806" s="990"/>
      <c r="L1806" s="990"/>
      <c r="M1806" s="990"/>
      <c r="N1806" s="990"/>
      <c r="O1806" s="878"/>
      <c r="P1806" s="878"/>
      <c r="Q1806" s="878"/>
      <c r="R1806" s="878"/>
      <c r="S1806" s="878"/>
      <c r="T1806" s="878"/>
      <c r="U1806" s="878"/>
      <c r="V1806" s="878"/>
      <c r="W1806" s="878"/>
      <c r="X1806" s="1015"/>
      <c r="Y1806" s="878"/>
      <c r="Z1806" s="975"/>
    </row>
    <row r="1807" spans="1:26">
      <c r="A1807" s="878"/>
      <c r="B1807" s="878"/>
      <c r="C1807" s="878"/>
      <c r="F1807" s="878"/>
      <c r="H1807" s="878"/>
      <c r="I1807" s="878"/>
      <c r="J1807" s="878"/>
      <c r="K1807" s="990"/>
      <c r="L1807" s="990"/>
      <c r="M1807" s="990"/>
      <c r="N1807" s="990"/>
      <c r="O1807" s="878"/>
      <c r="P1807" s="878"/>
      <c r="Q1807" s="878"/>
      <c r="R1807" s="878"/>
      <c r="S1807" s="878"/>
      <c r="T1807" s="878"/>
      <c r="U1807" s="878"/>
      <c r="V1807" s="878"/>
      <c r="W1807" s="878"/>
      <c r="X1807" s="1015"/>
      <c r="Y1807" s="878"/>
      <c r="Z1807" s="975"/>
    </row>
    <row r="1808" spans="1:26">
      <c r="A1808" s="878"/>
      <c r="B1808" s="878"/>
      <c r="C1808" s="878"/>
      <c r="F1808" s="878"/>
      <c r="H1808" s="878"/>
      <c r="I1808" s="878"/>
      <c r="J1808" s="878"/>
      <c r="K1808" s="990"/>
      <c r="L1808" s="990"/>
      <c r="M1808" s="990"/>
      <c r="N1808" s="990"/>
      <c r="O1808" s="878"/>
      <c r="P1808" s="878"/>
      <c r="Q1808" s="878"/>
      <c r="R1808" s="878"/>
      <c r="S1808" s="878"/>
      <c r="T1808" s="878"/>
      <c r="U1808" s="878"/>
      <c r="V1808" s="878"/>
      <c r="W1808" s="878"/>
      <c r="X1808" s="1015"/>
      <c r="Y1808" s="878"/>
      <c r="Z1808" s="975"/>
    </row>
    <row r="1809" spans="1:26">
      <c r="A1809" s="878"/>
      <c r="B1809" s="878"/>
      <c r="C1809" s="878"/>
      <c r="F1809" s="878"/>
      <c r="H1809" s="878"/>
      <c r="I1809" s="878"/>
      <c r="J1809" s="878"/>
      <c r="K1809" s="990"/>
      <c r="L1809" s="990"/>
      <c r="M1809" s="990"/>
      <c r="N1809" s="990"/>
      <c r="O1809" s="878"/>
      <c r="P1809" s="878"/>
      <c r="Q1809" s="878"/>
      <c r="R1809" s="878"/>
      <c r="S1809" s="878"/>
      <c r="T1809" s="878"/>
      <c r="U1809" s="878"/>
      <c r="V1809" s="878"/>
      <c r="W1809" s="878"/>
      <c r="X1809" s="1015"/>
      <c r="Y1809" s="878"/>
      <c r="Z1809" s="975"/>
    </row>
    <row r="1810" spans="1:26">
      <c r="A1810" s="878"/>
      <c r="B1810" s="878"/>
      <c r="C1810" s="878"/>
      <c r="F1810" s="878"/>
      <c r="H1810" s="878"/>
      <c r="I1810" s="878"/>
      <c r="J1810" s="878"/>
      <c r="K1810" s="990"/>
      <c r="L1810" s="990"/>
      <c r="M1810" s="990"/>
      <c r="N1810" s="990"/>
      <c r="O1810" s="878"/>
      <c r="P1810" s="878"/>
      <c r="Q1810" s="878"/>
      <c r="R1810" s="878"/>
      <c r="S1810" s="878"/>
      <c r="T1810" s="878"/>
      <c r="U1810" s="878"/>
      <c r="V1810" s="878"/>
      <c r="W1810" s="878"/>
      <c r="X1810" s="1015"/>
      <c r="Y1810" s="878"/>
      <c r="Z1810" s="975"/>
    </row>
    <row r="1811" spans="1:26">
      <c r="A1811" s="878"/>
      <c r="B1811" s="878"/>
      <c r="C1811" s="878"/>
      <c r="F1811" s="878"/>
      <c r="H1811" s="878"/>
      <c r="I1811" s="878"/>
      <c r="J1811" s="878"/>
      <c r="K1811" s="990"/>
      <c r="L1811" s="990"/>
      <c r="M1811" s="990"/>
      <c r="N1811" s="990"/>
      <c r="O1811" s="878"/>
      <c r="P1811" s="878"/>
      <c r="Q1811" s="878"/>
      <c r="R1811" s="878"/>
      <c r="S1811" s="878"/>
      <c r="T1811" s="878"/>
      <c r="U1811" s="878"/>
      <c r="V1811" s="878"/>
      <c r="W1811" s="878"/>
      <c r="X1811" s="1015"/>
      <c r="Y1811" s="878"/>
      <c r="Z1811" s="975"/>
    </row>
    <row r="1812" spans="1:26">
      <c r="A1812" s="878"/>
      <c r="B1812" s="878"/>
      <c r="C1812" s="878"/>
      <c r="F1812" s="878"/>
      <c r="H1812" s="878"/>
      <c r="I1812" s="878"/>
      <c r="J1812" s="878"/>
      <c r="K1812" s="990"/>
      <c r="L1812" s="990"/>
      <c r="M1812" s="990"/>
      <c r="N1812" s="990"/>
      <c r="O1812" s="878"/>
      <c r="P1812" s="878"/>
      <c r="Q1812" s="878"/>
      <c r="R1812" s="878"/>
      <c r="S1812" s="878"/>
      <c r="T1812" s="878"/>
      <c r="U1812" s="878"/>
      <c r="V1812" s="878"/>
      <c r="W1812" s="878"/>
      <c r="X1812" s="1015"/>
      <c r="Y1812" s="878"/>
      <c r="Z1812" s="975"/>
    </row>
    <row r="1813" spans="1:26">
      <c r="A1813" s="878"/>
      <c r="B1813" s="878"/>
      <c r="C1813" s="878"/>
      <c r="F1813" s="878"/>
      <c r="H1813" s="878"/>
      <c r="I1813" s="878"/>
      <c r="J1813" s="878"/>
      <c r="K1813" s="990"/>
      <c r="L1813" s="990"/>
      <c r="M1813" s="990"/>
      <c r="N1813" s="990"/>
      <c r="O1813" s="878"/>
      <c r="P1813" s="878"/>
      <c r="Q1813" s="878"/>
      <c r="R1813" s="878"/>
      <c r="S1813" s="878"/>
      <c r="T1813" s="878"/>
      <c r="U1813" s="878"/>
      <c r="V1813" s="878"/>
      <c r="W1813" s="878"/>
      <c r="X1813" s="1015"/>
      <c r="Y1813" s="878"/>
      <c r="Z1813" s="975"/>
    </row>
    <row r="1814" spans="1:26">
      <c r="A1814" s="878"/>
      <c r="B1814" s="878"/>
      <c r="C1814" s="878"/>
      <c r="F1814" s="878"/>
      <c r="H1814" s="878"/>
      <c r="I1814" s="878"/>
      <c r="J1814" s="878"/>
      <c r="K1814" s="990"/>
      <c r="L1814" s="990"/>
      <c r="M1814" s="990"/>
      <c r="N1814" s="990"/>
      <c r="O1814" s="878"/>
      <c r="P1814" s="878"/>
      <c r="Q1814" s="878"/>
      <c r="R1814" s="878"/>
      <c r="S1814" s="878"/>
      <c r="T1814" s="878"/>
      <c r="U1814" s="878"/>
      <c r="V1814" s="878"/>
      <c r="W1814" s="878"/>
      <c r="X1814" s="1015"/>
      <c r="Y1814" s="878"/>
      <c r="Z1814" s="975"/>
    </row>
    <row r="1815" spans="1:26">
      <c r="A1815" s="878"/>
      <c r="B1815" s="878"/>
      <c r="C1815" s="878"/>
      <c r="F1815" s="878"/>
      <c r="H1815" s="878"/>
      <c r="I1815" s="878"/>
      <c r="J1815" s="878"/>
      <c r="K1815" s="990"/>
      <c r="L1815" s="990"/>
      <c r="M1815" s="990"/>
      <c r="N1815" s="990"/>
      <c r="O1815" s="878"/>
      <c r="P1815" s="878"/>
      <c r="Q1815" s="878"/>
      <c r="R1815" s="878"/>
      <c r="S1815" s="878"/>
      <c r="T1815" s="878"/>
      <c r="U1815" s="878"/>
      <c r="V1815" s="878"/>
      <c r="W1815" s="878"/>
      <c r="X1815" s="1015"/>
      <c r="Y1815" s="878"/>
      <c r="Z1815" s="975"/>
    </row>
    <row r="1816" spans="1:26">
      <c r="A1816" s="878"/>
      <c r="B1816" s="878"/>
      <c r="C1816" s="878"/>
      <c r="F1816" s="878"/>
      <c r="H1816" s="878"/>
      <c r="I1816" s="878"/>
      <c r="J1816" s="878"/>
      <c r="K1816" s="990"/>
      <c r="L1816" s="990"/>
      <c r="M1816" s="990"/>
      <c r="N1816" s="990"/>
      <c r="O1816" s="878"/>
      <c r="P1816" s="878"/>
      <c r="Q1816" s="878"/>
      <c r="R1816" s="878"/>
      <c r="S1816" s="878"/>
      <c r="T1816" s="878"/>
      <c r="U1816" s="878"/>
      <c r="V1816" s="878"/>
      <c r="W1816" s="878"/>
      <c r="X1816" s="1015"/>
      <c r="Y1816" s="878"/>
      <c r="Z1816" s="975"/>
    </row>
    <row r="1817" spans="1:26">
      <c r="A1817" s="878"/>
      <c r="B1817" s="878"/>
      <c r="C1817" s="878"/>
      <c r="F1817" s="878"/>
      <c r="H1817" s="878"/>
      <c r="I1817" s="878"/>
      <c r="J1817" s="878"/>
      <c r="K1817" s="990"/>
      <c r="L1817" s="990"/>
      <c r="M1817" s="990"/>
      <c r="N1817" s="990"/>
      <c r="O1817" s="878"/>
      <c r="P1817" s="878"/>
      <c r="Q1817" s="878"/>
      <c r="R1817" s="878"/>
      <c r="S1817" s="878"/>
      <c r="T1817" s="878"/>
      <c r="U1817" s="878"/>
      <c r="V1817" s="878"/>
      <c r="W1817" s="878"/>
      <c r="X1817" s="1015"/>
      <c r="Y1817" s="878"/>
      <c r="Z1817" s="975"/>
    </row>
    <row r="1818" spans="1:26">
      <c r="A1818" s="878"/>
      <c r="B1818" s="878"/>
      <c r="C1818" s="878"/>
      <c r="F1818" s="878"/>
      <c r="H1818" s="878"/>
      <c r="I1818" s="878"/>
      <c r="J1818" s="878"/>
      <c r="K1818" s="990"/>
      <c r="L1818" s="990"/>
      <c r="M1818" s="990"/>
      <c r="N1818" s="990"/>
      <c r="O1818" s="878"/>
      <c r="P1818" s="878"/>
      <c r="Q1818" s="878"/>
      <c r="R1818" s="878"/>
      <c r="S1818" s="878"/>
      <c r="T1818" s="878"/>
      <c r="U1818" s="878"/>
      <c r="V1818" s="878"/>
      <c r="W1818" s="878"/>
      <c r="X1818" s="1015"/>
      <c r="Y1818" s="878"/>
      <c r="Z1818" s="975"/>
    </row>
    <row r="1819" spans="1:26">
      <c r="A1819" s="878"/>
      <c r="B1819" s="878"/>
      <c r="C1819" s="878"/>
      <c r="F1819" s="878"/>
      <c r="H1819" s="878"/>
      <c r="I1819" s="878"/>
      <c r="J1819" s="878"/>
      <c r="K1819" s="990"/>
      <c r="L1819" s="990"/>
      <c r="M1819" s="990"/>
      <c r="N1819" s="990"/>
      <c r="O1819" s="878"/>
      <c r="P1819" s="878"/>
      <c r="Q1819" s="878"/>
      <c r="R1819" s="878"/>
      <c r="S1819" s="878"/>
      <c r="T1819" s="878"/>
      <c r="U1819" s="878"/>
      <c r="V1819" s="878"/>
      <c r="W1819" s="878"/>
      <c r="X1819" s="1015"/>
      <c r="Y1819" s="878"/>
      <c r="Z1819" s="975"/>
    </row>
    <row r="1820" spans="1:26">
      <c r="A1820" s="878"/>
      <c r="B1820" s="878"/>
      <c r="C1820" s="878"/>
      <c r="F1820" s="878"/>
      <c r="H1820" s="878"/>
      <c r="I1820" s="878"/>
      <c r="J1820" s="878"/>
      <c r="K1820" s="990"/>
      <c r="L1820" s="990"/>
      <c r="M1820" s="990"/>
      <c r="N1820" s="990"/>
      <c r="O1820" s="878"/>
      <c r="P1820" s="878"/>
      <c r="Q1820" s="878"/>
      <c r="R1820" s="878"/>
      <c r="S1820" s="878"/>
      <c r="T1820" s="878"/>
      <c r="U1820" s="878"/>
      <c r="V1820" s="878"/>
      <c r="W1820" s="878"/>
      <c r="X1820" s="1015"/>
      <c r="Y1820" s="878"/>
      <c r="Z1820" s="975"/>
    </row>
    <row r="1821" spans="1:26">
      <c r="A1821" s="878"/>
      <c r="B1821" s="878"/>
      <c r="C1821" s="878"/>
      <c r="F1821" s="878"/>
      <c r="H1821" s="878"/>
      <c r="I1821" s="878"/>
      <c r="J1821" s="878"/>
      <c r="K1821" s="990"/>
      <c r="L1821" s="990"/>
      <c r="M1821" s="990"/>
      <c r="N1821" s="990"/>
      <c r="O1821" s="878"/>
      <c r="P1821" s="878"/>
      <c r="Q1821" s="878"/>
      <c r="R1821" s="878"/>
      <c r="S1821" s="878"/>
      <c r="T1821" s="878"/>
      <c r="U1821" s="878"/>
      <c r="V1821" s="878"/>
      <c r="W1821" s="878"/>
      <c r="X1821" s="1015"/>
      <c r="Y1821" s="878"/>
      <c r="Z1821" s="975"/>
    </row>
    <row r="1822" spans="1:26">
      <c r="A1822" s="878"/>
      <c r="B1822" s="878"/>
      <c r="C1822" s="878"/>
      <c r="F1822" s="878"/>
      <c r="H1822" s="878"/>
      <c r="I1822" s="878"/>
      <c r="J1822" s="878"/>
      <c r="K1822" s="990"/>
      <c r="L1822" s="990"/>
      <c r="M1822" s="990"/>
      <c r="N1822" s="990"/>
      <c r="O1822" s="878"/>
      <c r="P1822" s="878"/>
      <c r="Q1822" s="878"/>
      <c r="R1822" s="878"/>
      <c r="S1822" s="878"/>
      <c r="T1822" s="878"/>
      <c r="U1822" s="878"/>
      <c r="V1822" s="878"/>
      <c r="W1822" s="878"/>
      <c r="X1822" s="1015"/>
      <c r="Y1822" s="878"/>
      <c r="Z1822" s="975"/>
    </row>
    <row r="1823" spans="1:26">
      <c r="A1823" s="878"/>
      <c r="B1823" s="878"/>
      <c r="C1823" s="878"/>
      <c r="F1823" s="878"/>
      <c r="H1823" s="878"/>
      <c r="I1823" s="878"/>
      <c r="J1823" s="878"/>
      <c r="K1823" s="990"/>
      <c r="L1823" s="990"/>
      <c r="M1823" s="990"/>
      <c r="N1823" s="990"/>
      <c r="O1823" s="878"/>
      <c r="P1823" s="878"/>
      <c r="Q1823" s="878"/>
      <c r="R1823" s="878"/>
      <c r="S1823" s="878"/>
      <c r="T1823" s="878"/>
      <c r="U1823" s="878"/>
      <c r="V1823" s="878"/>
      <c r="W1823" s="878"/>
      <c r="X1823" s="1015"/>
      <c r="Y1823" s="878"/>
      <c r="Z1823" s="975"/>
    </row>
    <row r="1824" spans="1:26">
      <c r="A1824" s="878"/>
      <c r="B1824" s="878"/>
      <c r="C1824" s="878"/>
      <c r="F1824" s="878"/>
      <c r="H1824" s="878"/>
      <c r="I1824" s="878"/>
      <c r="J1824" s="878"/>
      <c r="K1824" s="990"/>
      <c r="L1824" s="990"/>
      <c r="M1824" s="990"/>
      <c r="N1824" s="990"/>
      <c r="O1824" s="878"/>
      <c r="P1824" s="878"/>
      <c r="Q1824" s="878"/>
      <c r="R1824" s="878"/>
      <c r="S1824" s="878"/>
      <c r="T1824" s="878"/>
      <c r="U1824" s="878"/>
      <c r="V1824" s="878"/>
      <c r="W1824" s="878"/>
      <c r="X1824" s="1015"/>
      <c r="Y1824" s="878"/>
      <c r="Z1824" s="975"/>
    </row>
    <row r="1825" spans="1:26">
      <c r="A1825" s="878"/>
      <c r="B1825" s="878"/>
      <c r="C1825" s="878"/>
      <c r="F1825" s="878"/>
      <c r="H1825" s="878"/>
      <c r="I1825" s="878"/>
      <c r="J1825" s="878"/>
      <c r="K1825" s="990"/>
      <c r="L1825" s="990"/>
      <c r="M1825" s="990"/>
      <c r="N1825" s="990"/>
      <c r="O1825" s="878"/>
      <c r="P1825" s="878"/>
      <c r="Q1825" s="878"/>
      <c r="R1825" s="878"/>
      <c r="S1825" s="878"/>
      <c r="T1825" s="878"/>
      <c r="U1825" s="878"/>
      <c r="V1825" s="878"/>
      <c r="W1825" s="878"/>
      <c r="X1825" s="1015"/>
      <c r="Y1825" s="878"/>
      <c r="Z1825" s="975"/>
    </row>
    <row r="1826" spans="1:26">
      <c r="A1826" s="878"/>
      <c r="B1826" s="878"/>
      <c r="C1826" s="878"/>
      <c r="F1826" s="878"/>
      <c r="H1826" s="878"/>
      <c r="I1826" s="878"/>
      <c r="J1826" s="878"/>
      <c r="K1826" s="990"/>
      <c r="L1826" s="990"/>
      <c r="M1826" s="990"/>
      <c r="N1826" s="990"/>
      <c r="O1826" s="878"/>
      <c r="P1826" s="878"/>
      <c r="Q1826" s="878"/>
      <c r="R1826" s="878"/>
      <c r="S1826" s="878"/>
      <c r="T1826" s="878"/>
      <c r="U1826" s="878"/>
      <c r="V1826" s="878"/>
      <c r="W1826" s="878"/>
      <c r="X1826" s="1015"/>
      <c r="Y1826" s="878"/>
      <c r="Z1826" s="975"/>
    </row>
    <row r="1827" spans="1:26">
      <c r="A1827" s="878"/>
      <c r="B1827" s="878"/>
      <c r="C1827" s="878"/>
      <c r="F1827" s="878"/>
      <c r="H1827" s="878"/>
      <c r="I1827" s="878"/>
      <c r="J1827" s="878"/>
      <c r="K1827" s="990"/>
      <c r="L1827" s="990"/>
      <c r="M1827" s="990"/>
      <c r="N1827" s="990"/>
      <c r="O1827" s="878"/>
      <c r="P1827" s="878"/>
      <c r="Q1827" s="878"/>
      <c r="R1827" s="878"/>
      <c r="S1827" s="878"/>
      <c r="T1827" s="878"/>
      <c r="U1827" s="878"/>
      <c r="V1827" s="878"/>
      <c r="W1827" s="878"/>
      <c r="X1827" s="1015"/>
      <c r="Y1827" s="878"/>
      <c r="Z1827" s="975"/>
    </row>
    <row r="1828" spans="1:26">
      <c r="A1828" s="878"/>
      <c r="B1828" s="878"/>
      <c r="C1828" s="878"/>
      <c r="F1828" s="878"/>
      <c r="H1828" s="878"/>
      <c r="I1828" s="878"/>
      <c r="J1828" s="878"/>
      <c r="K1828" s="990"/>
      <c r="L1828" s="990"/>
      <c r="M1828" s="990"/>
      <c r="N1828" s="990"/>
      <c r="O1828" s="878"/>
      <c r="P1828" s="878"/>
      <c r="Q1828" s="878"/>
      <c r="R1828" s="878"/>
      <c r="S1828" s="878"/>
      <c r="T1828" s="878"/>
      <c r="U1828" s="878"/>
      <c r="V1828" s="878"/>
      <c r="W1828" s="878"/>
      <c r="X1828" s="1015"/>
      <c r="Y1828" s="878"/>
      <c r="Z1828" s="975"/>
    </row>
    <row r="1829" spans="1:26">
      <c r="A1829" s="878"/>
      <c r="B1829" s="878"/>
      <c r="C1829" s="878"/>
      <c r="F1829" s="878"/>
      <c r="H1829" s="878"/>
      <c r="I1829" s="878"/>
      <c r="J1829" s="878"/>
      <c r="K1829" s="990"/>
      <c r="L1829" s="990"/>
      <c r="M1829" s="990"/>
      <c r="N1829" s="990"/>
      <c r="O1829" s="878"/>
      <c r="P1829" s="878"/>
      <c r="Q1829" s="878"/>
      <c r="R1829" s="878"/>
      <c r="S1829" s="878"/>
      <c r="T1829" s="878"/>
      <c r="U1829" s="878"/>
      <c r="V1829" s="878"/>
      <c r="W1829" s="878"/>
      <c r="X1829" s="1015"/>
      <c r="Y1829" s="878"/>
      <c r="Z1829" s="975"/>
    </row>
    <row r="1830" spans="1:26">
      <c r="A1830" s="878"/>
      <c r="B1830" s="878"/>
      <c r="C1830" s="878"/>
      <c r="F1830" s="878"/>
      <c r="H1830" s="878"/>
      <c r="I1830" s="878"/>
      <c r="J1830" s="878"/>
      <c r="K1830" s="990"/>
      <c r="L1830" s="990"/>
      <c r="M1830" s="990"/>
      <c r="N1830" s="990"/>
      <c r="O1830" s="878"/>
      <c r="P1830" s="878"/>
      <c r="Q1830" s="878"/>
      <c r="R1830" s="878"/>
      <c r="S1830" s="878"/>
      <c r="T1830" s="878"/>
      <c r="U1830" s="878"/>
      <c r="V1830" s="878"/>
      <c r="W1830" s="878"/>
      <c r="X1830" s="1015"/>
      <c r="Y1830" s="878"/>
      <c r="Z1830" s="975"/>
    </row>
    <row r="1831" spans="1:26">
      <c r="A1831" s="878"/>
      <c r="B1831" s="878"/>
      <c r="C1831" s="878"/>
      <c r="F1831" s="878"/>
      <c r="H1831" s="878"/>
      <c r="I1831" s="878"/>
      <c r="J1831" s="878"/>
      <c r="K1831" s="990"/>
      <c r="L1831" s="990"/>
      <c r="M1831" s="990"/>
      <c r="N1831" s="990"/>
      <c r="O1831" s="878"/>
      <c r="P1831" s="878"/>
      <c r="Q1831" s="878"/>
      <c r="R1831" s="878"/>
      <c r="S1831" s="878"/>
      <c r="T1831" s="878"/>
      <c r="U1831" s="878"/>
      <c r="V1831" s="878"/>
      <c r="W1831" s="878"/>
      <c r="X1831" s="1015"/>
      <c r="Y1831" s="878"/>
      <c r="Z1831" s="975"/>
    </row>
    <row r="1832" spans="1:26">
      <c r="A1832" s="878"/>
      <c r="B1832" s="878"/>
      <c r="C1832" s="878"/>
      <c r="F1832" s="878"/>
      <c r="H1832" s="878"/>
      <c r="I1832" s="878"/>
      <c r="J1832" s="878"/>
      <c r="K1832" s="990"/>
      <c r="L1832" s="990"/>
      <c r="M1832" s="990"/>
      <c r="N1832" s="990"/>
      <c r="O1832" s="878"/>
      <c r="P1832" s="878"/>
      <c r="Q1832" s="878"/>
      <c r="R1832" s="878"/>
      <c r="S1832" s="878"/>
      <c r="T1832" s="878"/>
      <c r="U1832" s="878"/>
      <c r="V1832" s="878"/>
      <c r="W1832" s="878"/>
      <c r="X1832" s="1015"/>
      <c r="Y1832" s="878"/>
      <c r="Z1832" s="975"/>
    </row>
    <row r="1833" spans="1:26">
      <c r="A1833" s="878"/>
      <c r="B1833" s="878"/>
      <c r="C1833" s="878"/>
      <c r="F1833" s="878"/>
      <c r="H1833" s="878"/>
      <c r="I1833" s="878"/>
      <c r="J1833" s="878"/>
      <c r="K1833" s="990"/>
      <c r="L1833" s="990"/>
      <c r="M1833" s="990"/>
      <c r="N1833" s="990"/>
      <c r="O1833" s="878"/>
      <c r="P1833" s="878"/>
      <c r="Q1833" s="878"/>
      <c r="R1833" s="878"/>
      <c r="S1833" s="878"/>
      <c r="T1833" s="878"/>
      <c r="U1833" s="878"/>
      <c r="V1833" s="878"/>
      <c r="W1833" s="878"/>
      <c r="X1833" s="1015"/>
      <c r="Y1833" s="878"/>
      <c r="Z1833" s="975"/>
    </row>
    <row r="1834" spans="1:26">
      <c r="A1834" s="878"/>
      <c r="B1834" s="878"/>
      <c r="C1834" s="878"/>
      <c r="F1834" s="878"/>
      <c r="H1834" s="878"/>
      <c r="I1834" s="878"/>
      <c r="J1834" s="878"/>
      <c r="K1834" s="990"/>
      <c r="L1834" s="990"/>
      <c r="M1834" s="990"/>
      <c r="N1834" s="990"/>
      <c r="O1834" s="878"/>
      <c r="P1834" s="878"/>
      <c r="Q1834" s="878"/>
      <c r="R1834" s="878"/>
      <c r="S1834" s="878"/>
      <c r="T1834" s="878"/>
      <c r="U1834" s="878"/>
      <c r="V1834" s="878"/>
      <c r="W1834" s="878"/>
      <c r="X1834" s="1015"/>
      <c r="Y1834" s="878"/>
      <c r="Z1834" s="975"/>
    </row>
    <row r="1835" spans="1:26">
      <c r="A1835" s="878"/>
      <c r="B1835" s="878"/>
      <c r="C1835" s="878"/>
      <c r="F1835" s="878"/>
      <c r="H1835" s="878"/>
      <c r="I1835" s="878"/>
      <c r="J1835" s="878"/>
      <c r="K1835" s="990"/>
      <c r="L1835" s="990"/>
      <c r="M1835" s="990"/>
      <c r="N1835" s="990"/>
      <c r="O1835" s="878"/>
      <c r="P1835" s="878"/>
      <c r="Q1835" s="878"/>
      <c r="R1835" s="878"/>
      <c r="S1835" s="878"/>
      <c r="T1835" s="878"/>
      <c r="U1835" s="878"/>
      <c r="V1835" s="878"/>
      <c r="W1835" s="878"/>
      <c r="X1835" s="1015"/>
      <c r="Y1835" s="878"/>
      <c r="Z1835" s="975"/>
    </row>
    <row r="1836" spans="1:26">
      <c r="A1836" s="878"/>
      <c r="B1836" s="878"/>
      <c r="C1836" s="878"/>
      <c r="F1836" s="878"/>
      <c r="H1836" s="878"/>
      <c r="I1836" s="878"/>
      <c r="J1836" s="878"/>
      <c r="K1836" s="990"/>
      <c r="L1836" s="990"/>
      <c r="M1836" s="990"/>
      <c r="N1836" s="990"/>
      <c r="O1836" s="878"/>
      <c r="P1836" s="878"/>
      <c r="Q1836" s="878"/>
      <c r="R1836" s="878"/>
      <c r="S1836" s="878"/>
      <c r="T1836" s="878"/>
      <c r="U1836" s="878"/>
      <c r="V1836" s="878"/>
      <c r="W1836" s="878"/>
      <c r="X1836" s="1015"/>
      <c r="Y1836" s="878"/>
      <c r="Z1836" s="975"/>
    </row>
    <row r="1837" spans="1:26">
      <c r="A1837" s="878"/>
      <c r="B1837" s="878"/>
      <c r="C1837" s="878"/>
      <c r="F1837" s="878"/>
      <c r="H1837" s="878"/>
      <c r="I1837" s="878"/>
      <c r="J1837" s="878"/>
      <c r="K1837" s="990"/>
      <c r="L1837" s="990"/>
      <c r="M1837" s="990"/>
      <c r="N1837" s="990"/>
      <c r="O1837" s="878"/>
      <c r="P1837" s="878"/>
      <c r="Q1837" s="878"/>
      <c r="R1837" s="878"/>
      <c r="S1837" s="878"/>
      <c r="T1837" s="878"/>
      <c r="U1837" s="878"/>
      <c r="V1837" s="878"/>
      <c r="W1837" s="878"/>
      <c r="X1837" s="1015"/>
      <c r="Y1837" s="878"/>
      <c r="Z1837" s="975"/>
    </row>
    <row r="1838" spans="1:26">
      <c r="A1838" s="878"/>
      <c r="B1838" s="878"/>
      <c r="C1838" s="878"/>
      <c r="F1838" s="878"/>
      <c r="H1838" s="878"/>
      <c r="I1838" s="878"/>
      <c r="J1838" s="878"/>
      <c r="K1838" s="990"/>
      <c r="L1838" s="990"/>
      <c r="M1838" s="990"/>
      <c r="N1838" s="990"/>
      <c r="O1838" s="878"/>
      <c r="P1838" s="878"/>
      <c r="Q1838" s="878"/>
      <c r="R1838" s="878"/>
      <c r="S1838" s="878"/>
      <c r="T1838" s="878"/>
      <c r="U1838" s="878"/>
      <c r="V1838" s="878"/>
      <c r="W1838" s="878"/>
      <c r="X1838" s="1015"/>
      <c r="Y1838" s="878"/>
      <c r="Z1838" s="975"/>
    </row>
    <row r="1839" spans="1:26">
      <c r="A1839" s="878"/>
      <c r="B1839" s="878"/>
      <c r="C1839" s="878"/>
      <c r="F1839" s="878"/>
      <c r="H1839" s="878"/>
      <c r="I1839" s="878"/>
      <c r="J1839" s="878"/>
      <c r="K1839" s="990"/>
      <c r="L1839" s="990"/>
      <c r="M1839" s="990"/>
      <c r="N1839" s="990"/>
      <c r="O1839" s="878"/>
      <c r="P1839" s="878"/>
      <c r="Q1839" s="878"/>
      <c r="R1839" s="878"/>
      <c r="S1839" s="878"/>
      <c r="T1839" s="878"/>
      <c r="U1839" s="878"/>
      <c r="V1839" s="878"/>
      <c r="W1839" s="878"/>
      <c r="X1839" s="1015"/>
      <c r="Y1839" s="878"/>
      <c r="Z1839" s="975"/>
    </row>
    <row r="1840" spans="1:26">
      <c r="A1840" s="878"/>
      <c r="B1840" s="878"/>
      <c r="C1840" s="878"/>
      <c r="F1840" s="878"/>
      <c r="H1840" s="878"/>
      <c r="I1840" s="878"/>
      <c r="J1840" s="878"/>
      <c r="K1840" s="990"/>
      <c r="L1840" s="990"/>
      <c r="M1840" s="990"/>
      <c r="N1840" s="990"/>
      <c r="O1840" s="878"/>
      <c r="P1840" s="878"/>
      <c r="Q1840" s="878"/>
      <c r="R1840" s="878"/>
      <c r="S1840" s="878"/>
      <c r="T1840" s="878"/>
      <c r="U1840" s="878"/>
      <c r="V1840" s="878"/>
      <c r="W1840" s="878"/>
      <c r="X1840" s="1015"/>
      <c r="Y1840" s="878"/>
      <c r="Z1840" s="975"/>
    </row>
    <row r="1841" spans="1:26">
      <c r="A1841" s="878"/>
      <c r="B1841" s="878"/>
      <c r="C1841" s="878"/>
      <c r="F1841" s="878"/>
      <c r="H1841" s="878"/>
      <c r="I1841" s="878"/>
      <c r="J1841" s="878"/>
      <c r="K1841" s="990"/>
      <c r="L1841" s="990"/>
      <c r="M1841" s="990"/>
      <c r="N1841" s="990"/>
      <c r="O1841" s="878"/>
      <c r="P1841" s="878"/>
      <c r="Q1841" s="878"/>
      <c r="R1841" s="878"/>
      <c r="S1841" s="878"/>
      <c r="T1841" s="878"/>
      <c r="U1841" s="878"/>
      <c r="V1841" s="878"/>
      <c r="W1841" s="878"/>
      <c r="X1841" s="1015"/>
      <c r="Y1841" s="878"/>
      <c r="Z1841" s="975"/>
    </row>
    <row r="1842" spans="1:26">
      <c r="A1842" s="878"/>
      <c r="B1842" s="878"/>
      <c r="C1842" s="878"/>
      <c r="F1842" s="878"/>
      <c r="H1842" s="878"/>
      <c r="I1842" s="878"/>
      <c r="J1842" s="878"/>
      <c r="K1842" s="990"/>
      <c r="L1842" s="990"/>
      <c r="M1842" s="990"/>
      <c r="N1842" s="990"/>
      <c r="O1842" s="878"/>
      <c r="P1842" s="878"/>
      <c r="Q1842" s="878"/>
      <c r="R1842" s="878"/>
      <c r="S1842" s="878"/>
      <c r="T1842" s="878"/>
      <c r="U1842" s="878"/>
      <c r="V1842" s="878"/>
      <c r="W1842" s="878"/>
      <c r="X1842" s="1015"/>
      <c r="Y1842" s="878"/>
      <c r="Z1842" s="975"/>
    </row>
    <row r="1843" spans="1:26">
      <c r="A1843" s="878"/>
      <c r="B1843" s="878"/>
      <c r="C1843" s="878"/>
      <c r="F1843" s="878"/>
      <c r="H1843" s="878"/>
      <c r="I1843" s="878"/>
      <c r="J1843" s="878"/>
      <c r="K1843" s="990"/>
      <c r="L1843" s="990"/>
      <c r="M1843" s="990"/>
      <c r="N1843" s="990"/>
      <c r="O1843" s="878"/>
      <c r="P1843" s="878"/>
      <c r="Q1843" s="878"/>
      <c r="R1843" s="878"/>
      <c r="S1843" s="878"/>
      <c r="T1843" s="878"/>
      <c r="U1843" s="878"/>
      <c r="V1843" s="878"/>
      <c r="W1843" s="878"/>
      <c r="X1843" s="1015"/>
      <c r="Y1843" s="878"/>
      <c r="Z1843" s="975"/>
    </row>
    <row r="1844" spans="1:26">
      <c r="A1844" s="878"/>
      <c r="B1844" s="878"/>
      <c r="C1844" s="878"/>
      <c r="F1844" s="878"/>
      <c r="H1844" s="878"/>
      <c r="I1844" s="878"/>
      <c r="J1844" s="878"/>
      <c r="K1844" s="990"/>
      <c r="L1844" s="990"/>
      <c r="M1844" s="990"/>
      <c r="N1844" s="990"/>
      <c r="O1844" s="878"/>
      <c r="P1844" s="878"/>
      <c r="Q1844" s="878"/>
      <c r="R1844" s="878"/>
      <c r="S1844" s="878"/>
      <c r="T1844" s="878"/>
      <c r="U1844" s="878"/>
      <c r="V1844" s="878"/>
      <c r="W1844" s="878"/>
      <c r="X1844" s="1015"/>
      <c r="Y1844" s="878"/>
      <c r="Z1844" s="975"/>
    </row>
    <row r="1845" spans="1:26">
      <c r="A1845" s="878"/>
      <c r="B1845" s="878"/>
      <c r="C1845" s="878"/>
      <c r="F1845" s="878"/>
      <c r="H1845" s="878"/>
      <c r="I1845" s="878"/>
      <c r="J1845" s="878"/>
      <c r="K1845" s="990"/>
      <c r="L1845" s="990"/>
      <c r="M1845" s="990"/>
      <c r="N1845" s="990"/>
      <c r="O1845" s="878"/>
      <c r="P1845" s="878"/>
      <c r="Q1845" s="878"/>
      <c r="R1845" s="878"/>
      <c r="S1845" s="878"/>
      <c r="T1845" s="878"/>
      <c r="U1845" s="878"/>
      <c r="V1845" s="878"/>
      <c r="W1845" s="878"/>
      <c r="X1845" s="1015"/>
      <c r="Y1845" s="878"/>
      <c r="Z1845" s="975"/>
    </row>
    <row r="1846" spans="1:26">
      <c r="A1846" s="878"/>
      <c r="B1846" s="878"/>
      <c r="C1846" s="878"/>
      <c r="F1846" s="878"/>
      <c r="H1846" s="878"/>
      <c r="I1846" s="878"/>
      <c r="J1846" s="878"/>
      <c r="K1846" s="990"/>
      <c r="L1846" s="990"/>
      <c r="M1846" s="990"/>
      <c r="N1846" s="990"/>
      <c r="O1846" s="878"/>
      <c r="P1846" s="878"/>
      <c r="Q1846" s="878"/>
      <c r="R1846" s="878"/>
      <c r="S1846" s="878"/>
      <c r="T1846" s="878"/>
      <c r="U1846" s="878"/>
      <c r="V1846" s="878"/>
      <c r="W1846" s="878"/>
      <c r="X1846" s="1015"/>
      <c r="Y1846" s="878"/>
      <c r="Z1846" s="975"/>
    </row>
    <row r="1847" spans="1:26">
      <c r="A1847" s="878"/>
      <c r="B1847" s="878"/>
      <c r="C1847" s="878"/>
      <c r="F1847" s="878"/>
      <c r="H1847" s="878"/>
      <c r="I1847" s="878"/>
      <c r="J1847" s="878"/>
      <c r="K1847" s="990"/>
      <c r="L1847" s="990"/>
      <c r="M1847" s="990"/>
      <c r="N1847" s="990"/>
      <c r="O1847" s="878"/>
      <c r="P1847" s="878"/>
      <c r="Q1847" s="878"/>
      <c r="R1847" s="878"/>
      <c r="S1847" s="878"/>
      <c r="T1847" s="878"/>
      <c r="U1847" s="878"/>
      <c r="V1847" s="878"/>
      <c r="W1847" s="878"/>
      <c r="X1847" s="1015"/>
      <c r="Y1847" s="878"/>
      <c r="Z1847" s="975"/>
    </row>
    <row r="1848" spans="1:26">
      <c r="A1848" s="878"/>
      <c r="B1848" s="878"/>
      <c r="C1848" s="878"/>
      <c r="F1848" s="878"/>
      <c r="H1848" s="878"/>
      <c r="I1848" s="878"/>
      <c r="J1848" s="878"/>
      <c r="K1848" s="990"/>
      <c r="L1848" s="990"/>
      <c r="M1848" s="990"/>
      <c r="N1848" s="990"/>
      <c r="O1848" s="878"/>
      <c r="P1848" s="878"/>
      <c r="Q1848" s="878"/>
      <c r="R1848" s="878"/>
      <c r="S1848" s="878"/>
      <c r="T1848" s="878"/>
      <c r="U1848" s="878"/>
      <c r="V1848" s="878"/>
      <c r="W1848" s="878"/>
      <c r="X1848" s="1015"/>
      <c r="Y1848" s="878"/>
      <c r="Z1848" s="975"/>
    </row>
    <row r="1849" spans="1:26">
      <c r="A1849" s="878"/>
      <c r="B1849" s="878"/>
      <c r="C1849" s="878"/>
      <c r="F1849" s="878"/>
      <c r="H1849" s="878"/>
      <c r="I1849" s="878"/>
      <c r="J1849" s="878"/>
      <c r="K1849" s="990"/>
      <c r="L1849" s="990"/>
      <c r="M1849" s="990"/>
      <c r="N1849" s="990"/>
      <c r="O1849" s="878"/>
      <c r="P1849" s="878"/>
      <c r="Q1849" s="878"/>
      <c r="R1849" s="878"/>
      <c r="S1849" s="878"/>
      <c r="T1849" s="878"/>
      <c r="U1849" s="878"/>
      <c r="V1849" s="878"/>
      <c r="W1849" s="878"/>
      <c r="X1849" s="1015"/>
      <c r="Y1849" s="878"/>
      <c r="Z1849" s="975"/>
    </row>
    <row r="1850" spans="1:26">
      <c r="A1850" s="878"/>
      <c r="B1850" s="878"/>
      <c r="C1850" s="878"/>
      <c r="F1850" s="878"/>
      <c r="H1850" s="878"/>
      <c r="I1850" s="878"/>
      <c r="J1850" s="878"/>
      <c r="K1850" s="990"/>
      <c r="L1850" s="990"/>
      <c r="M1850" s="990"/>
      <c r="N1850" s="990"/>
      <c r="O1850" s="878"/>
      <c r="P1850" s="878"/>
      <c r="Q1850" s="878"/>
      <c r="R1850" s="878"/>
      <c r="S1850" s="878"/>
      <c r="T1850" s="878"/>
      <c r="U1850" s="878"/>
      <c r="V1850" s="878"/>
      <c r="W1850" s="878"/>
      <c r="X1850" s="1015"/>
      <c r="Y1850" s="878"/>
      <c r="Z1850" s="975"/>
    </row>
    <row r="1851" spans="1:26">
      <c r="A1851" s="878"/>
      <c r="B1851" s="878"/>
      <c r="C1851" s="878"/>
      <c r="F1851" s="878"/>
      <c r="H1851" s="878"/>
      <c r="I1851" s="878"/>
      <c r="J1851" s="878"/>
      <c r="K1851" s="990"/>
      <c r="L1851" s="990"/>
      <c r="M1851" s="990"/>
      <c r="N1851" s="990"/>
      <c r="O1851" s="878"/>
      <c r="P1851" s="878"/>
      <c r="Q1851" s="878"/>
      <c r="R1851" s="878"/>
      <c r="S1851" s="878"/>
      <c r="T1851" s="878"/>
      <c r="U1851" s="878"/>
      <c r="V1851" s="878"/>
      <c r="W1851" s="878"/>
      <c r="X1851" s="1015"/>
      <c r="Y1851" s="878"/>
      <c r="Z1851" s="975"/>
    </row>
    <row r="1852" spans="1:26">
      <c r="A1852" s="878"/>
      <c r="B1852" s="878"/>
      <c r="C1852" s="878"/>
      <c r="F1852" s="878"/>
      <c r="H1852" s="878"/>
      <c r="I1852" s="878"/>
      <c r="J1852" s="878"/>
      <c r="K1852" s="990"/>
      <c r="L1852" s="990"/>
      <c r="M1852" s="990"/>
      <c r="N1852" s="990"/>
      <c r="O1852" s="878"/>
      <c r="P1852" s="878"/>
      <c r="Q1852" s="878"/>
      <c r="R1852" s="878"/>
      <c r="S1852" s="878"/>
      <c r="T1852" s="878"/>
      <c r="U1852" s="878"/>
      <c r="V1852" s="878"/>
      <c r="W1852" s="878"/>
      <c r="X1852" s="1015"/>
      <c r="Y1852" s="878"/>
      <c r="Z1852" s="975"/>
    </row>
    <row r="1853" spans="1:26">
      <c r="A1853" s="878"/>
      <c r="B1853" s="878"/>
      <c r="C1853" s="878"/>
      <c r="F1853" s="878"/>
      <c r="H1853" s="878"/>
      <c r="I1853" s="878"/>
      <c r="J1853" s="878"/>
      <c r="K1853" s="990"/>
      <c r="L1853" s="990"/>
      <c r="M1853" s="990"/>
      <c r="N1853" s="990"/>
      <c r="O1853" s="878"/>
      <c r="P1853" s="878"/>
      <c r="Q1853" s="878"/>
      <c r="R1853" s="878"/>
      <c r="S1853" s="878"/>
      <c r="T1853" s="878"/>
      <c r="U1853" s="878"/>
      <c r="V1853" s="878"/>
      <c r="W1853" s="878"/>
      <c r="X1853" s="1015"/>
      <c r="Y1853" s="878"/>
      <c r="Z1853" s="975"/>
    </row>
    <row r="1854" spans="1:26">
      <c r="A1854" s="878"/>
      <c r="B1854" s="878"/>
      <c r="C1854" s="878"/>
      <c r="F1854" s="878"/>
      <c r="H1854" s="878"/>
      <c r="I1854" s="878"/>
      <c r="J1854" s="878"/>
      <c r="K1854" s="990"/>
      <c r="L1854" s="990"/>
      <c r="M1854" s="990"/>
      <c r="N1854" s="990"/>
      <c r="O1854" s="878"/>
      <c r="P1854" s="878"/>
      <c r="Q1854" s="878"/>
      <c r="R1854" s="878"/>
      <c r="S1854" s="878"/>
      <c r="T1854" s="878"/>
      <c r="U1854" s="878"/>
      <c r="V1854" s="878"/>
      <c r="W1854" s="878"/>
      <c r="X1854" s="1015"/>
      <c r="Y1854" s="878"/>
      <c r="Z1854" s="975"/>
    </row>
    <row r="1855" spans="1:26">
      <c r="A1855" s="878"/>
      <c r="B1855" s="878"/>
      <c r="C1855" s="878"/>
      <c r="F1855" s="878"/>
      <c r="H1855" s="878"/>
      <c r="I1855" s="878"/>
      <c r="J1855" s="878"/>
      <c r="K1855" s="990"/>
      <c r="L1855" s="990"/>
      <c r="M1855" s="990"/>
      <c r="N1855" s="990"/>
      <c r="O1855" s="878"/>
      <c r="P1855" s="878"/>
      <c r="Q1855" s="878"/>
      <c r="R1855" s="878"/>
      <c r="S1855" s="878"/>
      <c r="T1855" s="878"/>
      <c r="U1855" s="878"/>
      <c r="V1855" s="878"/>
      <c r="W1855" s="878"/>
      <c r="X1855" s="1015"/>
      <c r="Y1855" s="878"/>
      <c r="Z1855" s="975"/>
    </row>
    <row r="1856" spans="1:26">
      <c r="A1856" s="878"/>
      <c r="B1856" s="878"/>
      <c r="C1856" s="878"/>
      <c r="F1856" s="878"/>
      <c r="H1856" s="878"/>
      <c r="I1856" s="878"/>
      <c r="J1856" s="878"/>
      <c r="K1856" s="990"/>
      <c r="L1856" s="990"/>
      <c r="M1856" s="990"/>
      <c r="N1856" s="990"/>
      <c r="O1856" s="878"/>
      <c r="P1856" s="878"/>
      <c r="Q1856" s="878"/>
      <c r="R1856" s="878"/>
      <c r="S1856" s="878"/>
      <c r="T1856" s="878"/>
      <c r="U1856" s="878"/>
      <c r="V1856" s="878"/>
      <c r="W1856" s="878"/>
      <c r="X1856" s="1015"/>
      <c r="Y1856" s="878"/>
      <c r="Z1856" s="975"/>
    </row>
    <row r="1857" spans="1:26">
      <c r="A1857" s="878"/>
      <c r="B1857" s="878"/>
      <c r="C1857" s="878"/>
      <c r="F1857" s="878"/>
      <c r="H1857" s="878"/>
      <c r="I1857" s="878"/>
      <c r="J1857" s="878"/>
      <c r="K1857" s="990"/>
      <c r="L1857" s="990"/>
      <c r="M1857" s="990"/>
      <c r="N1857" s="990"/>
      <c r="O1857" s="878"/>
      <c r="P1857" s="878"/>
      <c r="Q1857" s="878"/>
      <c r="R1857" s="878"/>
      <c r="S1857" s="878"/>
      <c r="T1857" s="878"/>
      <c r="U1857" s="878"/>
      <c r="V1857" s="878"/>
      <c r="W1857" s="878"/>
      <c r="X1857" s="1015"/>
      <c r="Y1857" s="878"/>
      <c r="Z1857" s="975"/>
    </row>
    <row r="1858" spans="1:26">
      <c r="A1858" s="878"/>
      <c r="B1858" s="878"/>
      <c r="C1858" s="878"/>
      <c r="F1858" s="878"/>
      <c r="H1858" s="878"/>
      <c r="I1858" s="878"/>
      <c r="J1858" s="878"/>
      <c r="K1858" s="990"/>
      <c r="L1858" s="990"/>
      <c r="M1858" s="990"/>
      <c r="N1858" s="990"/>
      <c r="O1858" s="878"/>
      <c r="P1858" s="878"/>
      <c r="Q1858" s="878"/>
      <c r="R1858" s="878"/>
      <c r="S1858" s="878"/>
      <c r="T1858" s="878"/>
      <c r="U1858" s="878"/>
      <c r="V1858" s="878"/>
      <c r="W1858" s="878"/>
      <c r="X1858" s="1015"/>
      <c r="Y1858" s="878"/>
      <c r="Z1858" s="975"/>
    </row>
    <row r="1859" spans="1:26">
      <c r="A1859" s="878"/>
      <c r="B1859" s="878"/>
      <c r="C1859" s="878"/>
      <c r="F1859" s="878"/>
      <c r="H1859" s="878"/>
      <c r="I1859" s="878"/>
      <c r="J1859" s="878"/>
      <c r="K1859" s="990"/>
      <c r="L1859" s="990"/>
      <c r="M1859" s="990"/>
      <c r="N1859" s="990"/>
      <c r="O1859" s="878"/>
      <c r="P1859" s="878"/>
      <c r="Q1859" s="878"/>
      <c r="R1859" s="878"/>
      <c r="S1859" s="878"/>
      <c r="T1859" s="878"/>
      <c r="U1859" s="878"/>
      <c r="V1859" s="878"/>
      <c r="W1859" s="878"/>
      <c r="X1859" s="1015"/>
      <c r="Y1859" s="878"/>
      <c r="Z1859" s="975"/>
    </row>
    <row r="1860" spans="1:26">
      <c r="A1860" s="878"/>
      <c r="B1860" s="878"/>
      <c r="C1860" s="878"/>
      <c r="F1860" s="878"/>
      <c r="H1860" s="878"/>
      <c r="I1860" s="878"/>
      <c r="J1860" s="878"/>
      <c r="K1860" s="990"/>
      <c r="L1860" s="990"/>
      <c r="M1860" s="990"/>
      <c r="N1860" s="990"/>
      <c r="O1860" s="878"/>
      <c r="P1860" s="878"/>
      <c r="Q1860" s="878"/>
      <c r="R1860" s="878"/>
      <c r="S1860" s="878"/>
      <c r="T1860" s="878"/>
      <c r="U1860" s="878"/>
      <c r="V1860" s="878"/>
      <c r="W1860" s="878"/>
      <c r="X1860" s="1015"/>
      <c r="Y1860" s="878"/>
      <c r="Z1860" s="975"/>
    </row>
    <row r="1861" spans="1:26">
      <c r="A1861" s="878"/>
      <c r="B1861" s="878"/>
      <c r="C1861" s="878"/>
      <c r="F1861" s="878"/>
      <c r="H1861" s="878"/>
      <c r="I1861" s="878"/>
      <c r="J1861" s="878"/>
      <c r="K1861" s="990"/>
      <c r="L1861" s="990"/>
      <c r="M1861" s="990"/>
      <c r="N1861" s="990"/>
      <c r="O1861" s="878"/>
      <c r="P1861" s="878"/>
      <c r="Q1861" s="878"/>
      <c r="R1861" s="878"/>
      <c r="S1861" s="878"/>
      <c r="T1861" s="878"/>
      <c r="U1861" s="878"/>
      <c r="V1861" s="878"/>
      <c r="W1861" s="878"/>
      <c r="X1861" s="1015"/>
      <c r="Y1861" s="878"/>
      <c r="Z1861" s="975"/>
    </row>
    <row r="1862" spans="1:26">
      <c r="A1862" s="878"/>
      <c r="B1862" s="878"/>
      <c r="C1862" s="878"/>
      <c r="F1862" s="878"/>
      <c r="H1862" s="878"/>
      <c r="I1862" s="878"/>
      <c r="J1862" s="878"/>
      <c r="K1862" s="990"/>
      <c r="L1862" s="990"/>
      <c r="M1862" s="990"/>
      <c r="N1862" s="990"/>
      <c r="O1862" s="878"/>
      <c r="P1862" s="878"/>
      <c r="Q1862" s="878"/>
      <c r="R1862" s="878"/>
      <c r="S1862" s="878"/>
      <c r="T1862" s="878"/>
      <c r="U1862" s="878"/>
      <c r="V1862" s="878"/>
      <c r="W1862" s="878"/>
      <c r="X1862" s="1015"/>
      <c r="Y1862" s="878"/>
      <c r="Z1862" s="975"/>
    </row>
    <row r="1863" spans="1:26">
      <c r="A1863" s="878"/>
      <c r="B1863" s="878"/>
      <c r="C1863" s="878"/>
      <c r="F1863" s="878"/>
      <c r="H1863" s="878"/>
      <c r="I1863" s="878"/>
      <c r="J1863" s="878"/>
      <c r="K1863" s="990"/>
      <c r="L1863" s="990"/>
      <c r="M1863" s="990"/>
      <c r="N1863" s="990"/>
      <c r="O1863" s="878"/>
      <c r="P1863" s="878"/>
      <c r="Q1863" s="878"/>
      <c r="R1863" s="878"/>
      <c r="S1863" s="878"/>
      <c r="T1863" s="878"/>
      <c r="U1863" s="878"/>
      <c r="V1863" s="878"/>
      <c r="W1863" s="878"/>
      <c r="X1863" s="1015"/>
      <c r="Y1863" s="878"/>
      <c r="Z1863" s="975"/>
    </row>
    <row r="1864" spans="1:26">
      <c r="A1864" s="878"/>
      <c r="B1864" s="878"/>
      <c r="C1864" s="878"/>
      <c r="F1864" s="878"/>
      <c r="H1864" s="878"/>
      <c r="I1864" s="878"/>
      <c r="J1864" s="878"/>
      <c r="K1864" s="990"/>
      <c r="L1864" s="990"/>
      <c r="M1864" s="990"/>
      <c r="N1864" s="990"/>
      <c r="O1864" s="878"/>
      <c r="P1864" s="878"/>
      <c r="Q1864" s="878"/>
      <c r="R1864" s="878"/>
      <c r="S1864" s="878"/>
      <c r="T1864" s="878"/>
      <c r="U1864" s="878"/>
      <c r="V1864" s="878"/>
      <c r="W1864" s="878"/>
      <c r="X1864" s="1015"/>
      <c r="Y1864" s="878"/>
      <c r="Z1864" s="975"/>
    </row>
    <row r="1865" spans="1:26">
      <c r="A1865" s="878"/>
      <c r="B1865" s="878"/>
      <c r="C1865" s="878"/>
      <c r="F1865" s="878"/>
      <c r="H1865" s="878"/>
      <c r="I1865" s="878"/>
      <c r="J1865" s="878"/>
      <c r="K1865" s="990"/>
      <c r="L1865" s="990"/>
      <c r="M1865" s="990"/>
      <c r="N1865" s="990"/>
      <c r="O1865" s="878"/>
      <c r="P1865" s="878"/>
      <c r="Q1865" s="878"/>
      <c r="R1865" s="878"/>
      <c r="S1865" s="878"/>
      <c r="T1865" s="878"/>
      <c r="U1865" s="878"/>
      <c r="V1865" s="878"/>
      <c r="W1865" s="878"/>
      <c r="X1865" s="1015"/>
      <c r="Y1865" s="878"/>
      <c r="Z1865" s="975"/>
    </row>
    <row r="1866" spans="1:26">
      <c r="A1866" s="878"/>
      <c r="B1866" s="878"/>
      <c r="C1866" s="878"/>
      <c r="F1866" s="878"/>
      <c r="H1866" s="878"/>
      <c r="I1866" s="878"/>
      <c r="J1866" s="878"/>
      <c r="K1866" s="990"/>
      <c r="L1866" s="990"/>
      <c r="M1866" s="990"/>
      <c r="N1866" s="990"/>
      <c r="O1866" s="878"/>
      <c r="P1866" s="878"/>
      <c r="Q1866" s="878"/>
      <c r="R1866" s="878"/>
      <c r="S1866" s="878"/>
      <c r="T1866" s="878"/>
      <c r="U1866" s="878"/>
      <c r="V1866" s="878"/>
      <c r="W1866" s="878"/>
      <c r="X1866" s="1015"/>
      <c r="Y1866" s="878"/>
      <c r="Z1866" s="975"/>
    </row>
    <row r="1867" spans="1:26">
      <c r="A1867" s="878"/>
      <c r="B1867" s="878"/>
      <c r="C1867" s="878"/>
      <c r="F1867" s="878"/>
      <c r="H1867" s="878"/>
      <c r="I1867" s="878"/>
      <c r="J1867" s="878"/>
      <c r="K1867" s="990"/>
      <c r="L1867" s="990"/>
      <c r="M1867" s="990"/>
      <c r="N1867" s="990"/>
      <c r="O1867" s="878"/>
      <c r="P1867" s="878"/>
      <c r="Q1867" s="878"/>
      <c r="R1867" s="878"/>
      <c r="S1867" s="878"/>
      <c r="T1867" s="878"/>
      <c r="U1867" s="878"/>
      <c r="V1867" s="878"/>
      <c r="W1867" s="878"/>
      <c r="X1867" s="1015"/>
      <c r="Y1867" s="878"/>
      <c r="Z1867" s="975"/>
    </row>
    <row r="1868" spans="1:26">
      <c r="A1868" s="878"/>
      <c r="B1868" s="878"/>
      <c r="C1868" s="878"/>
      <c r="F1868" s="878"/>
      <c r="H1868" s="878"/>
      <c r="I1868" s="878"/>
      <c r="J1868" s="878"/>
      <c r="K1868" s="990"/>
      <c r="L1868" s="990"/>
      <c r="M1868" s="990"/>
      <c r="N1868" s="990"/>
      <c r="O1868" s="878"/>
      <c r="P1868" s="878"/>
      <c r="Q1868" s="878"/>
      <c r="R1868" s="878"/>
      <c r="S1868" s="878"/>
      <c r="T1868" s="878"/>
      <c r="U1868" s="878"/>
      <c r="V1868" s="878"/>
      <c r="W1868" s="878"/>
      <c r="X1868" s="1015"/>
      <c r="Y1868" s="878"/>
      <c r="Z1868" s="975"/>
    </row>
    <row r="1869" spans="1:26">
      <c r="A1869" s="878"/>
      <c r="B1869" s="878"/>
      <c r="C1869" s="878"/>
      <c r="F1869" s="878"/>
      <c r="H1869" s="878"/>
      <c r="I1869" s="878"/>
      <c r="J1869" s="878"/>
      <c r="K1869" s="990"/>
      <c r="L1869" s="990"/>
      <c r="M1869" s="990"/>
      <c r="N1869" s="990"/>
      <c r="O1869" s="878"/>
      <c r="P1869" s="878"/>
      <c r="Q1869" s="878"/>
      <c r="R1869" s="878"/>
      <c r="S1869" s="878"/>
      <c r="T1869" s="878"/>
      <c r="U1869" s="878"/>
      <c r="V1869" s="878"/>
      <c r="W1869" s="878"/>
      <c r="X1869" s="1015"/>
      <c r="Y1869" s="878"/>
      <c r="Z1869" s="975"/>
    </row>
    <row r="1870" spans="1:26">
      <c r="A1870" s="878"/>
      <c r="B1870" s="878"/>
      <c r="C1870" s="878"/>
      <c r="F1870" s="878"/>
      <c r="H1870" s="878"/>
      <c r="I1870" s="878"/>
      <c r="J1870" s="878"/>
      <c r="K1870" s="990"/>
      <c r="L1870" s="990"/>
      <c r="M1870" s="990"/>
      <c r="N1870" s="990"/>
      <c r="O1870" s="878"/>
      <c r="P1870" s="878"/>
      <c r="Q1870" s="878"/>
      <c r="R1870" s="878"/>
      <c r="S1870" s="878"/>
      <c r="T1870" s="878"/>
      <c r="U1870" s="878"/>
      <c r="V1870" s="878"/>
      <c r="W1870" s="878"/>
      <c r="X1870" s="1015"/>
      <c r="Y1870" s="878"/>
      <c r="Z1870" s="975"/>
    </row>
    <row r="1871" spans="1:26">
      <c r="A1871" s="878"/>
      <c r="B1871" s="878"/>
      <c r="C1871" s="878"/>
      <c r="F1871" s="878"/>
      <c r="H1871" s="878"/>
      <c r="I1871" s="878"/>
      <c r="J1871" s="878"/>
      <c r="K1871" s="990"/>
      <c r="L1871" s="990"/>
      <c r="M1871" s="990"/>
      <c r="N1871" s="990"/>
      <c r="O1871" s="878"/>
      <c r="P1871" s="878"/>
      <c r="Q1871" s="878"/>
      <c r="R1871" s="878"/>
      <c r="S1871" s="878"/>
      <c r="T1871" s="878"/>
      <c r="U1871" s="878"/>
      <c r="V1871" s="878"/>
      <c r="W1871" s="878"/>
      <c r="X1871" s="1015"/>
      <c r="Y1871" s="878"/>
      <c r="Z1871" s="975"/>
    </row>
    <row r="1872" spans="1:26">
      <c r="A1872" s="878"/>
      <c r="B1872" s="878"/>
      <c r="C1872" s="878"/>
      <c r="F1872" s="878"/>
      <c r="H1872" s="878"/>
      <c r="I1872" s="878"/>
      <c r="J1872" s="878"/>
      <c r="K1872" s="990"/>
      <c r="L1872" s="990"/>
      <c r="M1872" s="990"/>
      <c r="N1872" s="990"/>
      <c r="O1872" s="878"/>
      <c r="P1872" s="878"/>
      <c r="Q1872" s="878"/>
      <c r="R1872" s="878"/>
      <c r="S1872" s="878"/>
      <c r="T1872" s="878"/>
      <c r="U1872" s="878"/>
      <c r="V1872" s="878"/>
      <c r="W1872" s="878"/>
      <c r="X1872" s="1015"/>
      <c r="Y1872" s="878"/>
      <c r="Z1872" s="975"/>
    </row>
    <row r="1873" spans="1:26">
      <c r="A1873" s="878"/>
      <c r="B1873" s="878"/>
      <c r="C1873" s="878"/>
      <c r="F1873" s="878"/>
      <c r="H1873" s="878"/>
      <c r="I1873" s="878"/>
      <c r="J1873" s="878"/>
      <c r="K1873" s="990"/>
      <c r="L1873" s="990"/>
      <c r="M1873" s="990"/>
      <c r="N1873" s="990"/>
      <c r="O1873" s="878"/>
      <c r="P1873" s="878"/>
      <c r="Q1873" s="878"/>
      <c r="R1873" s="878"/>
      <c r="S1873" s="878"/>
      <c r="T1873" s="878"/>
      <c r="U1873" s="878"/>
      <c r="V1873" s="878"/>
      <c r="W1873" s="878"/>
      <c r="X1873" s="1015"/>
      <c r="Y1873" s="878"/>
      <c r="Z1873" s="975"/>
    </row>
    <row r="1874" spans="1:26">
      <c r="A1874" s="878"/>
      <c r="B1874" s="878"/>
      <c r="C1874" s="878"/>
      <c r="F1874" s="878"/>
      <c r="H1874" s="878"/>
      <c r="I1874" s="878"/>
      <c r="J1874" s="878"/>
      <c r="K1874" s="990"/>
      <c r="L1874" s="990"/>
      <c r="M1874" s="990"/>
      <c r="N1874" s="990"/>
      <c r="O1874" s="878"/>
      <c r="P1874" s="878"/>
      <c r="Q1874" s="878"/>
      <c r="R1874" s="878"/>
      <c r="S1874" s="878"/>
      <c r="T1874" s="878"/>
      <c r="U1874" s="878"/>
      <c r="V1874" s="878"/>
      <c r="W1874" s="878"/>
      <c r="X1874" s="1015"/>
      <c r="Y1874" s="878"/>
      <c r="Z1874" s="975"/>
    </row>
    <row r="1875" spans="1:26">
      <c r="A1875" s="878"/>
      <c r="B1875" s="878"/>
      <c r="C1875" s="878"/>
      <c r="F1875" s="878"/>
      <c r="H1875" s="878"/>
      <c r="I1875" s="878"/>
      <c r="J1875" s="878"/>
      <c r="K1875" s="990"/>
      <c r="L1875" s="990"/>
      <c r="M1875" s="990"/>
      <c r="N1875" s="990"/>
      <c r="O1875" s="878"/>
      <c r="P1875" s="878"/>
      <c r="Q1875" s="878"/>
      <c r="R1875" s="878"/>
      <c r="S1875" s="878"/>
      <c r="T1875" s="878"/>
      <c r="U1875" s="878"/>
      <c r="V1875" s="878"/>
      <c r="W1875" s="878"/>
      <c r="X1875" s="1015"/>
      <c r="Y1875" s="878"/>
      <c r="Z1875" s="975"/>
    </row>
    <row r="1876" spans="1:26">
      <c r="A1876" s="878"/>
      <c r="B1876" s="878"/>
      <c r="C1876" s="878"/>
      <c r="F1876" s="878"/>
      <c r="H1876" s="878"/>
      <c r="I1876" s="878"/>
      <c r="J1876" s="878"/>
      <c r="K1876" s="990"/>
      <c r="L1876" s="990"/>
      <c r="M1876" s="990"/>
      <c r="N1876" s="990"/>
      <c r="O1876" s="878"/>
      <c r="P1876" s="878"/>
      <c r="Q1876" s="878"/>
      <c r="R1876" s="878"/>
      <c r="S1876" s="878"/>
      <c r="T1876" s="878"/>
      <c r="U1876" s="878"/>
      <c r="V1876" s="878"/>
      <c r="W1876" s="878"/>
      <c r="X1876" s="1015"/>
      <c r="Y1876" s="878"/>
      <c r="Z1876" s="975"/>
    </row>
    <row r="1877" spans="1:26">
      <c r="A1877" s="878"/>
      <c r="B1877" s="878"/>
      <c r="C1877" s="878"/>
      <c r="F1877" s="878"/>
      <c r="H1877" s="878"/>
      <c r="I1877" s="878"/>
      <c r="J1877" s="878"/>
      <c r="K1877" s="990"/>
      <c r="L1877" s="990"/>
      <c r="M1877" s="990"/>
      <c r="N1877" s="990"/>
      <c r="O1877" s="878"/>
      <c r="P1877" s="878"/>
      <c r="Q1877" s="878"/>
      <c r="R1877" s="878"/>
      <c r="S1877" s="878"/>
      <c r="T1877" s="878"/>
      <c r="U1877" s="878"/>
      <c r="V1877" s="878"/>
      <c r="W1877" s="878"/>
      <c r="X1877" s="1015"/>
      <c r="Y1877" s="878"/>
      <c r="Z1877" s="975"/>
    </row>
    <row r="1878" spans="1:26">
      <c r="A1878" s="878"/>
      <c r="B1878" s="878"/>
      <c r="C1878" s="878"/>
      <c r="F1878" s="878"/>
      <c r="H1878" s="878"/>
      <c r="I1878" s="878"/>
      <c r="J1878" s="878"/>
      <c r="K1878" s="990"/>
      <c r="L1878" s="990"/>
      <c r="M1878" s="990"/>
      <c r="N1878" s="990"/>
      <c r="O1878" s="878"/>
      <c r="P1878" s="878"/>
      <c r="Q1878" s="878"/>
      <c r="R1878" s="878"/>
      <c r="S1878" s="878"/>
      <c r="T1878" s="878"/>
      <c r="U1878" s="878"/>
      <c r="V1878" s="878"/>
      <c r="W1878" s="878"/>
      <c r="X1878" s="1015"/>
      <c r="Y1878" s="878"/>
      <c r="Z1878" s="975"/>
    </row>
    <row r="1879" spans="1:26">
      <c r="A1879" s="878"/>
      <c r="B1879" s="878"/>
      <c r="C1879" s="878"/>
      <c r="F1879" s="878"/>
      <c r="H1879" s="878"/>
      <c r="I1879" s="878"/>
      <c r="J1879" s="878"/>
      <c r="K1879" s="990"/>
      <c r="L1879" s="990"/>
      <c r="M1879" s="990"/>
      <c r="N1879" s="990"/>
      <c r="O1879" s="878"/>
      <c r="P1879" s="878"/>
      <c r="Q1879" s="878"/>
      <c r="R1879" s="878"/>
      <c r="S1879" s="878"/>
      <c r="T1879" s="878"/>
      <c r="U1879" s="878"/>
      <c r="V1879" s="878"/>
      <c r="W1879" s="878"/>
      <c r="X1879" s="1015"/>
      <c r="Y1879" s="878"/>
      <c r="Z1879" s="975"/>
    </row>
    <row r="1880" spans="1:26">
      <c r="A1880" s="878"/>
      <c r="B1880" s="878"/>
      <c r="C1880" s="878"/>
      <c r="F1880" s="878"/>
      <c r="H1880" s="878"/>
      <c r="I1880" s="878"/>
      <c r="J1880" s="878"/>
      <c r="K1880" s="990"/>
      <c r="L1880" s="990"/>
      <c r="M1880" s="990"/>
      <c r="N1880" s="990"/>
      <c r="O1880" s="878"/>
      <c r="P1880" s="878"/>
      <c r="Q1880" s="878"/>
      <c r="R1880" s="878"/>
      <c r="S1880" s="878"/>
      <c r="T1880" s="878"/>
      <c r="U1880" s="878"/>
      <c r="V1880" s="878"/>
      <c r="W1880" s="878"/>
      <c r="X1880" s="1015"/>
      <c r="Y1880" s="878"/>
      <c r="Z1880" s="975"/>
    </row>
    <row r="1881" spans="1:26">
      <c r="A1881" s="878"/>
      <c r="B1881" s="878"/>
      <c r="C1881" s="878"/>
      <c r="F1881" s="878"/>
      <c r="H1881" s="878"/>
      <c r="I1881" s="878"/>
      <c r="J1881" s="878"/>
      <c r="K1881" s="990"/>
      <c r="L1881" s="990"/>
      <c r="M1881" s="990"/>
      <c r="N1881" s="990"/>
      <c r="O1881" s="878"/>
      <c r="P1881" s="878"/>
      <c r="Q1881" s="878"/>
      <c r="R1881" s="878"/>
      <c r="S1881" s="878"/>
      <c r="T1881" s="878"/>
      <c r="U1881" s="878"/>
      <c r="V1881" s="878"/>
      <c r="W1881" s="878"/>
      <c r="X1881" s="1015"/>
      <c r="Y1881" s="878"/>
      <c r="Z1881" s="975"/>
    </row>
    <row r="1882" spans="1:26">
      <c r="A1882" s="878"/>
      <c r="B1882" s="878"/>
      <c r="C1882" s="878"/>
      <c r="F1882" s="878"/>
      <c r="H1882" s="878"/>
      <c r="I1882" s="878"/>
      <c r="J1882" s="878"/>
      <c r="K1882" s="990"/>
      <c r="L1882" s="990"/>
      <c r="M1882" s="990"/>
      <c r="N1882" s="990"/>
      <c r="O1882" s="878"/>
      <c r="P1882" s="878"/>
      <c r="Q1882" s="878"/>
      <c r="R1882" s="878"/>
      <c r="S1882" s="878"/>
      <c r="T1882" s="878"/>
      <c r="U1882" s="878"/>
      <c r="V1882" s="878"/>
      <c r="W1882" s="878"/>
      <c r="X1882" s="1015"/>
      <c r="Y1882" s="878"/>
      <c r="Z1882" s="975"/>
    </row>
    <row r="1883" spans="1:26">
      <c r="A1883" s="878"/>
      <c r="B1883" s="878"/>
      <c r="C1883" s="878"/>
      <c r="F1883" s="878"/>
      <c r="H1883" s="878"/>
      <c r="I1883" s="878"/>
      <c r="J1883" s="878"/>
      <c r="K1883" s="990"/>
      <c r="L1883" s="990"/>
      <c r="M1883" s="990"/>
      <c r="N1883" s="990"/>
      <c r="O1883" s="878"/>
      <c r="P1883" s="878"/>
      <c r="Q1883" s="878"/>
      <c r="R1883" s="878"/>
      <c r="S1883" s="878"/>
      <c r="T1883" s="878"/>
      <c r="U1883" s="878"/>
      <c r="V1883" s="878"/>
      <c r="W1883" s="878"/>
      <c r="X1883" s="1015"/>
      <c r="Y1883" s="878"/>
      <c r="Z1883" s="975"/>
    </row>
    <row r="1884" spans="1:26">
      <c r="A1884" s="878"/>
      <c r="B1884" s="878"/>
      <c r="C1884" s="878"/>
      <c r="F1884" s="878"/>
      <c r="H1884" s="878"/>
      <c r="I1884" s="878"/>
      <c r="J1884" s="878"/>
      <c r="K1884" s="990"/>
      <c r="L1884" s="990"/>
      <c r="M1884" s="990"/>
      <c r="N1884" s="990"/>
      <c r="O1884" s="878"/>
      <c r="P1884" s="878"/>
      <c r="Q1884" s="878"/>
      <c r="R1884" s="878"/>
      <c r="S1884" s="878"/>
      <c r="T1884" s="878"/>
      <c r="U1884" s="878"/>
      <c r="V1884" s="878"/>
      <c r="W1884" s="878"/>
      <c r="X1884" s="1015"/>
      <c r="Y1884" s="878"/>
      <c r="Z1884" s="975"/>
    </row>
    <row r="1885" spans="1:26">
      <c r="A1885" s="878"/>
      <c r="B1885" s="878"/>
      <c r="C1885" s="878"/>
      <c r="F1885" s="878"/>
      <c r="H1885" s="878"/>
      <c r="I1885" s="878"/>
      <c r="J1885" s="878"/>
      <c r="K1885" s="990"/>
      <c r="L1885" s="990"/>
      <c r="M1885" s="990"/>
      <c r="N1885" s="990"/>
      <c r="O1885" s="878"/>
      <c r="P1885" s="878"/>
      <c r="Q1885" s="878"/>
      <c r="R1885" s="878"/>
      <c r="S1885" s="878"/>
      <c r="T1885" s="878"/>
      <c r="U1885" s="878"/>
      <c r="V1885" s="878"/>
      <c r="W1885" s="878"/>
      <c r="X1885" s="1015"/>
      <c r="Y1885" s="878"/>
      <c r="Z1885" s="975"/>
    </row>
    <row r="1886" spans="1:26">
      <c r="A1886" s="878"/>
      <c r="B1886" s="878"/>
      <c r="C1886" s="878"/>
      <c r="F1886" s="878"/>
      <c r="H1886" s="878"/>
      <c r="I1886" s="878"/>
      <c r="J1886" s="878"/>
      <c r="K1886" s="990"/>
      <c r="L1886" s="990"/>
      <c r="M1886" s="990"/>
      <c r="N1886" s="990"/>
      <c r="O1886" s="878"/>
      <c r="P1886" s="878"/>
      <c r="Q1886" s="878"/>
      <c r="R1886" s="878"/>
      <c r="S1886" s="878"/>
      <c r="T1886" s="878"/>
      <c r="U1886" s="878"/>
      <c r="V1886" s="878"/>
      <c r="W1886" s="878"/>
      <c r="X1886" s="1015"/>
      <c r="Y1886" s="878"/>
      <c r="Z1886" s="975"/>
    </row>
    <row r="1887" spans="1:26">
      <c r="A1887" s="878"/>
      <c r="B1887" s="878"/>
      <c r="C1887" s="878"/>
      <c r="F1887" s="878"/>
      <c r="H1887" s="878"/>
      <c r="I1887" s="878"/>
      <c r="J1887" s="878"/>
      <c r="K1887" s="990"/>
      <c r="L1887" s="990"/>
      <c r="M1887" s="990"/>
      <c r="N1887" s="990"/>
      <c r="O1887" s="878"/>
      <c r="P1887" s="878"/>
      <c r="Q1887" s="878"/>
      <c r="R1887" s="878"/>
      <c r="S1887" s="878"/>
      <c r="T1887" s="878"/>
      <c r="U1887" s="878"/>
      <c r="V1887" s="878"/>
      <c r="W1887" s="878"/>
      <c r="X1887" s="1015"/>
      <c r="Y1887" s="878"/>
      <c r="Z1887" s="975"/>
    </row>
    <row r="1888" spans="1:26">
      <c r="A1888" s="878"/>
      <c r="B1888" s="878"/>
      <c r="C1888" s="878"/>
      <c r="F1888" s="878"/>
      <c r="H1888" s="878"/>
      <c r="I1888" s="878"/>
      <c r="J1888" s="878"/>
      <c r="K1888" s="990"/>
      <c r="L1888" s="990"/>
      <c r="M1888" s="990"/>
      <c r="N1888" s="990"/>
      <c r="O1888" s="878"/>
      <c r="P1888" s="878"/>
      <c r="Q1888" s="878"/>
      <c r="R1888" s="878"/>
      <c r="S1888" s="878"/>
      <c r="T1888" s="878"/>
      <c r="U1888" s="878"/>
      <c r="V1888" s="878"/>
      <c r="W1888" s="878"/>
      <c r="X1888" s="1015"/>
      <c r="Y1888" s="878"/>
      <c r="Z1888" s="975"/>
    </row>
    <row r="1889" spans="1:26">
      <c r="A1889" s="878"/>
      <c r="B1889" s="878"/>
      <c r="C1889" s="878"/>
      <c r="F1889" s="878"/>
      <c r="H1889" s="878"/>
      <c r="I1889" s="878"/>
      <c r="J1889" s="878"/>
      <c r="K1889" s="990"/>
      <c r="L1889" s="990"/>
      <c r="M1889" s="990"/>
      <c r="N1889" s="990"/>
      <c r="O1889" s="878"/>
      <c r="P1889" s="878"/>
      <c r="Q1889" s="878"/>
      <c r="R1889" s="878"/>
      <c r="S1889" s="878"/>
      <c r="T1889" s="878"/>
      <c r="U1889" s="878"/>
      <c r="V1889" s="878"/>
      <c r="W1889" s="878"/>
      <c r="X1889" s="1015"/>
      <c r="Y1889" s="878"/>
      <c r="Z1889" s="975"/>
    </row>
    <row r="1890" spans="1:26">
      <c r="A1890" s="878"/>
      <c r="B1890" s="878"/>
      <c r="C1890" s="878"/>
      <c r="F1890" s="878"/>
      <c r="H1890" s="878"/>
      <c r="I1890" s="878"/>
      <c r="J1890" s="878"/>
      <c r="K1890" s="990"/>
      <c r="L1890" s="990"/>
      <c r="M1890" s="990"/>
      <c r="N1890" s="990"/>
      <c r="O1890" s="878"/>
      <c r="P1890" s="878"/>
      <c r="Q1890" s="878"/>
      <c r="R1890" s="878"/>
      <c r="S1890" s="878"/>
      <c r="T1890" s="878"/>
      <c r="U1890" s="878"/>
      <c r="V1890" s="878"/>
      <c r="W1890" s="878"/>
      <c r="X1890" s="1015"/>
      <c r="Y1890" s="878"/>
      <c r="Z1890" s="975"/>
    </row>
    <row r="1891" spans="1:26">
      <c r="A1891" s="878"/>
      <c r="B1891" s="878"/>
      <c r="C1891" s="878"/>
      <c r="F1891" s="878"/>
      <c r="H1891" s="878"/>
      <c r="I1891" s="878"/>
      <c r="J1891" s="878"/>
      <c r="K1891" s="990"/>
      <c r="L1891" s="990"/>
      <c r="M1891" s="990"/>
      <c r="N1891" s="990"/>
      <c r="O1891" s="878"/>
      <c r="P1891" s="878"/>
      <c r="Q1891" s="878"/>
      <c r="R1891" s="878"/>
      <c r="S1891" s="878"/>
      <c r="T1891" s="878"/>
      <c r="U1891" s="878"/>
      <c r="V1891" s="878"/>
      <c r="W1891" s="878"/>
      <c r="X1891" s="1015"/>
      <c r="Y1891" s="878"/>
      <c r="Z1891" s="975"/>
    </row>
    <row r="1892" spans="1:26">
      <c r="A1892" s="878"/>
      <c r="B1892" s="878"/>
      <c r="C1892" s="878"/>
      <c r="F1892" s="878"/>
      <c r="H1892" s="878"/>
      <c r="I1892" s="878"/>
      <c r="J1892" s="878"/>
      <c r="K1892" s="990"/>
      <c r="L1892" s="990"/>
      <c r="M1892" s="990"/>
      <c r="N1892" s="990"/>
      <c r="O1892" s="878"/>
      <c r="P1892" s="878"/>
      <c r="Q1892" s="878"/>
      <c r="R1892" s="878"/>
      <c r="S1892" s="878"/>
      <c r="T1892" s="878"/>
      <c r="U1892" s="878"/>
      <c r="V1892" s="878"/>
      <c r="W1892" s="878"/>
      <c r="X1892" s="1015"/>
      <c r="Y1892" s="878"/>
      <c r="Z1892" s="975"/>
    </row>
    <row r="1893" spans="1:26">
      <c r="A1893" s="878"/>
      <c r="B1893" s="878"/>
      <c r="C1893" s="878"/>
      <c r="F1893" s="878"/>
      <c r="H1893" s="878"/>
      <c r="I1893" s="878"/>
      <c r="J1893" s="878"/>
      <c r="K1893" s="990"/>
      <c r="L1893" s="990"/>
      <c r="M1893" s="990"/>
      <c r="N1893" s="990"/>
      <c r="O1893" s="878"/>
      <c r="P1893" s="878"/>
      <c r="Q1893" s="878"/>
      <c r="R1893" s="878"/>
      <c r="S1893" s="878"/>
      <c r="T1893" s="878"/>
      <c r="U1893" s="878"/>
      <c r="V1893" s="878"/>
      <c r="W1893" s="878"/>
      <c r="X1893" s="1015"/>
      <c r="Y1893" s="878"/>
      <c r="Z1893" s="975"/>
    </row>
    <row r="1894" spans="1:26">
      <c r="A1894" s="878"/>
      <c r="B1894" s="878"/>
      <c r="C1894" s="878"/>
      <c r="F1894" s="878"/>
      <c r="H1894" s="878"/>
      <c r="I1894" s="878"/>
      <c r="J1894" s="878"/>
      <c r="K1894" s="990"/>
      <c r="L1894" s="990"/>
      <c r="M1894" s="990"/>
      <c r="N1894" s="990"/>
      <c r="O1894" s="878"/>
      <c r="P1894" s="878"/>
      <c r="Q1894" s="878"/>
      <c r="R1894" s="878"/>
      <c r="S1894" s="878"/>
      <c r="T1894" s="878"/>
      <c r="U1894" s="878"/>
      <c r="V1894" s="878"/>
      <c r="W1894" s="878"/>
      <c r="X1894" s="1015"/>
      <c r="Y1894" s="878"/>
      <c r="Z1894" s="975"/>
    </row>
    <row r="1895" spans="1:26">
      <c r="A1895" s="878"/>
      <c r="B1895" s="878"/>
      <c r="C1895" s="878"/>
      <c r="F1895" s="878"/>
      <c r="H1895" s="878"/>
      <c r="I1895" s="878"/>
      <c r="J1895" s="878"/>
      <c r="K1895" s="990"/>
      <c r="L1895" s="990"/>
      <c r="M1895" s="990"/>
      <c r="N1895" s="990"/>
      <c r="O1895" s="878"/>
      <c r="P1895" s="878"/>
      <c r="Q1895" s="878"/>
      <c r="R1895" s="878"/>
      <c r="S1895" s="878"/>
      <c r="T1895" s="878"/>
      <c r="U1895" s="878"/>
      <c r="V1895" s="878"/>
      <c r="W1895" s="878"/>
      <c r="X1895" s="1015"/>
      <c r="Y1895" s="878"/>
      <c r="Z1895" s="975"/>
    </row>
    <row r="1896" spans="1:26">
      <c r="A1896" s="878"/>
      <c r="B1896" s="878"/>
      <c r="C1896" s="878"/>
      <c r="F1896" s="878"/>
      <c r="H1896" s="878"/>
      <c r="I1896" s="878"/>
      <c r="J1896" s="878"/>
      <c r="K1896" s="990"/>
      <c r="L1896" s="990"/>
      <c r="M1896" s="990"/>
      <c r="N1896" s="990"/>
      <c r="O1896" s="878"/>
      <c r="P1896" s="878"/>
      <c r="Q1896" s="878"/>
      <c r="R1896" s="878"/>
      <c r="S1896" s="878"/>
      <c r="T1896" s="878"/>
      <c r="U1896" s="878"/>
      <c r="V1896" s="878"/>
      <c r="W1896" s="878"/>
      <c r="X1896" s="1015"/>
      <c r="Y1896" s="878"/>
      <c r="Z1896" s="975"/>
    </row>
    <row r="1897" spans="1:26">
      <c r="A1897" s="878"/>
      <c r="B1897" s="878"/>
      <c r="C1897" s="878"/>
      <c r="F1897" s="878"/>
      <c r="H1897" s="878"/>
      <c r="I1897" s="878"/>
      <c r="J1897" s="878"/>
      <c r="K1897" s="990"/>
      <c r="L1897" s="990"/>
      <c r="M1897" s="990"/>
      <c r="N1897" s="990"/>
      <c r="O1897" s="878"/>
      <c r="P1897" s="878"/>
      <c r="Q1897" s="878"/>
      <c r="R1897" s="878"/>
      <c r="S1897" s="878"/>
      <c r="T1897" s="878"/>
      <c r="U1897" s="878"/>
      <c r="V1897" s="878"/>
      <c r="W1897" s="878"/>
      <c r="X1897" s="1015"/>
      <c r="Y1897" s="878"/>
      <c r="Z1897" s="975"/>
    </row>
    <row r="1898" spans="1:26">
      <c r="A1898" s="878"/>
      <c r="B1898" s="878"/>
      <c r="C1898" s="878"/>
      <c r="F1898" s="878"/>
      <c r="H1898" s="878"/>
      <c r="I1898" s="878"/>
      <c r="J1898" s="878"/>
      <c r="K1898" s="990"/>
      <c r="L1898" s="990"/>
      <c r="M1898" s="990"/>
      <c r="N1898" s="990"/>
      <c r="O1898" s="878"/>
      <c r="P1898" s="878"/>
      <c r="Q1898" s="878"/>
      <c r="R1898" s="878"/>
      <c r="S1898" s="878"/>
      <c r="T1898" s="878"/>
      <c r="U1898" s="878"/>
      <c r="V1898" s="878"/>
      <c r="W1898" s="878"/>
      <c r="X1898" s="1015"/>
      <c r="Y1898" s="878"/>
      <c r="Z1898" s="975"/>
    </row>
    <row r="1899" spans="1:26">
      <c r="A1899" s="878"/>
      <c r="B1899" s="878"/>
      <c r="C1899" s="878"/>
      <c r="F1899" s="878"/>
      <c r="H1899" s="878"/>
      <c r="I1899" s="878"/>
      <c r="J1899" s="878"/>
      <c r="K1899" s="990"/>
      <c r="L1899" s="990"/>
      <c r="M1899" s="990"/>
      <c r="N1899" s="990"/>
      <c r="O1899" s="878"/>
      <c r="P1899" s="878"/>
      <c r="Q1899" s="878"/>
      <c r="R1899" s="878"/>
      <c r="S1899" s="878"/>
      <c r="T1899" s="878"/>
      <c r="U1899" s="878"/>
      <c r="V1899" s="878"/>
      <c r="W1899" s="878"/>
      <c r="X1899" s="1015"/>
      <c r="Y1899" s="878"/>
      <c r="Z1899" s="975"/>
    </row>
    <row r="1900" spans="1:26">
      <c r="A1900" s="878"/>
      <c r="B1900" s="878"/>
      <c r="C1900" s="878"/>
      <c r="F1900" s="878"/>
      <c r="H1900" s="878"/>
      <c r="I1900" s="878"/>
      <c r="J1900" s="878"/>
      <c r="K1900" s="990"/>
      <c r="L1900" s="990"/>
      <c r="M1900" s="990"/>
      <c r="N1900" s="990"/>
      <c r="O1900" s="878"/>
      <c r="P1900" s="878"/>
      <c r="Q1900" s="878"/>
      <c r="R1900" s="878"/>
      <c r="S1900" s="878"/>
      <c r="T1900" s="878"/>
      <c r="U1900" s="878"/>
      <c r="V1900" s="878"/>
      <c r="W1900" s="878"/>
      <c r="X1900" s="1015"/>
      <c r="Y1900" s="878"/>
      <c r="Z1900" s="975"/>
    </row>
    <row r="1901" spans="1:26">
      <c r="A1901" s="878"/>
      <c r="B1901" s="878"/>
      <c r="C1901" s="878"/>
      <c r="F1901" s="878"/>
      <c r="H1901" s="878"/>
      <c r="I1901" s="878"/>
      <c r="J1901" s="878"/>
      <c r="K1901" s="990"/>
      <c r="L1901" s="990"/>
      <c r="M1901" s="990"/>
      <c r="N1901" s="990"/>
      <c r="O1901" s="878"/>
      <c r="P1901" s="878"/>
      <c r="Q1901" s="878"/>
      <c r="R1901" s="878"/>
      <c r="S1901" s="878"/>
      <c r="T1901" s="878"/>
      <c r="U1901" s="878"/>
      <c r="V1901" s="878"/>
      <c r="W1901" s="878"/>
      <c r="X1901" s="1015"/>
      <c r="Y1901" s="878"/>
      <c r="Z1901" s="975"/>
    </row>
    <row r="1902" spans="1:26">
      <c r="A1902" s="878"/>
      <c r="B1902" s="878"/>
      <c r="C1902" s="878"/>
      <c r="F1902" s="878"/>
      <c r="H1902" s="878"/>
      <c r="I1902" s="878"/>
      <c r="J1902" s="878"/>
      <c r="K1902" s="990"/>
      <c r="L1902" s="990"/>
      <c r="M1902" s="990"/>
      <c r="N1902" s="990"/>
      <c r="O1902" s="878"/>
      <c r="P1902" s="878"/>
      <c r="Q1902" s="878"/>
      <c r="R1902" s="878"/>
      <c r="S1902" s="878"/>
      <c r="T1902" s="878"/>
      <c r="U1902" s="878"/>
      <c r="V1902" s="878"/>
      <c r="W1902" s="878"/>
      <c r="X1902" s="1015"/>
      <c r="Y1902" s="878"/>
      <c r="Z1902" s="975"/>
    </row>
    <row r="1903" spans="1:26">
      <c r="A1903" s="878"/>
      <c r="B1903" s="878"/>
      <c r="C1903" s="878"/>
      <c r="F1903" s="878"/>
      <c r="H1903" s="878"/>
      <c r="I1903" s="878"/>
      <c r="J1903" s="878"/>
      <c r="K1903" s="990"/>
      <c r="L1903" s="990"/>
      <c r="M1903" s="990"/>
      <c r="N1903" s="990"/>
      <c r="O1903" s="878"/>
      <c r="P1903" s="878"/>
      <c r="Q1903" s="878"/>
      <c r="R1903" s="878"/>
      <c r="S1903" s="878"/>
      <c r="T1903" s="878"/>
      <c r="U1903" s="878"/>
      <c r="V1903" s="878"/>
      <c r="W1903" s="878"/>
      <c r="X1903" s="1015"/>
      <c r="Y1903" s="878"/>
      <c r="Z1903" s="975"/>
    </row>
    <row r="1904" spans="1:26">
      <c r="A1904" s="878"/>
      <c r="B1904" s="878"/>
      <c r="C1904" s="878"/>
      <c r="F1904" s="878"/>
      <c r="H1904" s="878"/>
      <c r="I1904" s="878"/>
      <c r="J1904" s="878"/>
      <c r="K1904" s="990"/>
      <c r="L1904" s="990"/>
      <c r="M1904" s="990"/>
      <c r="N1904" s="990"/>
      <c r="O1904" s="878"/>
      <c r="P1904" s="878"/>
      <c r="Q1904" s="878"/>
      <c r="R1904" s="878"/>
      <c r="S1904" s="878"/>
      <c r="T1904" s="878"/>
      <c r="U1904" s="878"/>
      <c r="V1904" s="878"/>
      <c r="W1904" s="878"/>
      <c r="X1904" s="1015"/>
      <c r="Y1904" s="878"/>
      <c r="Z1904" s="975"/>
    </row>
    <row r="1905" spans="1:26">
      <c r="A1905" s="878"/>
      <c r="B1905" s="878"/>
      <c r="C1905" s="878"/>
      <c r="F1905" s="878"/>
      <c r="H1905" s="878"/>
      <c r="I1905" s="878"/>
      <c r="J1905" s="878"/>
      <c r="K1905" s="990"/>
      <c r="L1905" s="990"/>
      <c r="M1905" s="990"/>
      <c r="N1905" s="990"/>
      <c r="O1905" s="878"/>
      <c r="P1905" s="878"/>
      <c r="Q1905" s="878"/>
      <c r="R1905" s="878"/>
      <c r="S1905" s="878"/>
      <c r="T1905" s="878"/>
      <c r="U1905" s="878"/>
      <c r="V1905" s="878"/>
      <c r="W1905" s="878"/>
      <c r="X1905" s="1015"/>
      <c r="Y1905" s="878"/>
      <c r="Z1905" s="975"/>
    </row>
    <row r="1906" spans="1:26">
      <c r="A1906" s="878"/>
      <c r="B1906" s="878"/>
      <c r="C1906" s="878"/>
      <c r="F1906" s="878"/>
      <c r="H1906" s="878"/>
      <c r="I1906" s="878"/>
      <c r="J1906" s="878"/>
      <c r="K1906" s="990"/>
      <c r="L1906" s="990"/>
      <c r="M1906" s="990"/>
      <c r="N1906" s="990"/>
      <c r="O1906" s="878"/>
      <c r="P1906" s="878"/>
      <c r="Q1906" s="878"/>
      <c r="R1906" s="878"/>
      <c r="S1906" s="878"/>
      <c r="T1906" s="878"/>
      <c r="U1906" s="878"/>
      <c r="V1906" s="878"/>
      <c r="W1906" s="878"/>
      <c r="X1906" s="1015"/>
      <c r="Y1906" s="878"/>
      <c r="Z1906" s="975"/>
    </row>
    <row r="1907" spans="1:26">
      <c r="A1907" s="878"/>
      <c r="B1907" s="878"/>
      <c r="C1907" s="878"/>
      <c r="F1907" s="878"/>
      <c r="H1907" s="878"/>
      <c r="I1907" s="878"/>
      <c r="J1907" s="878"/>
      <c r="K1907" s="990"/>
      <c r="L1907" s="990"/>
      <c r="M1907" s="990"/>
      <c r="N1907" s="990"/>
      <c r="O1907" s="878"/>
      <c r="P1907" s="878"/>
      <c r="Q1907" s="878"/>
      <c r="R1907" s="878"/>
      <c r="S1907" s="878"/>
      <c r="T1907" s="878"/>
      <c r="U1907" s="878"/>
      <c r="V1907" s="878"/>
      <c r="W1907" s="878"/>
      <c r="X1907" s="1015"/>
      <c r="Y1907" s="878"/>
      <c r="Z1907" s="975"/>
    </row>
    <row r="1908" spans="1:26">
      <c r="A1908" s="878"/>
      <c r="B1908" s="878"/>
      <c r="C1908" s="878"/>
      <c r="F1908" s="878"/>
      <c r="H1908" s="878"/>
      <c r="I1908" s="878"/>
      <c r="J1908" s="878"/>
      <c r="K1908" s="990"/>
      <c r="L1908" s="990"/>
      <c r="M1908" s="990"/>
      <c r="N1908" s="990"/>
      <c r="O1908" s="878"/>
      <c r="P1908" s="878"/>
      <c r="Q1908" s="878"/>
      <c r="R1908" s="878"/>
      <c r="S1908" s="878"/>
      <c r="T1908" s="878"/>
      <c r="U1908" s="878"/>
      <c r="V1908" s="878"/>
      <c r="W1908" s="878"/>
      <c r="X1908" s="1015"/>
      <c r="Y1908" s="878"/>
      <c r="Z1908" s="975"/>
    </row>
    <row r="1909" spans="1:26">
      <c r="A1909" s="878"/>
      <c r="B1909" s="878"/>
      <c r="C1909" s="878"/>
      <c r="F1909" s="878"/>
      <c r="H1909" s="878"/>
      <c r="I1909" s="878"/>
      <c r="J1909" s="878"/>
      <c r="K1909" s="990"/>
      <c r="L1909" s="990"/>
      <c r="M1909" s="990"/>
      <c r="N1909" s="990"/>
      <c r="O1909" s="878"/>
      <c r="P1909" s="878"/>
      <c r="Q1909" s="878"/>
      <c r="R1909" s="878"/>
      <c r="S1909" s="878"/>
      <c r="T1909" s="878"/>
      <c r="U1909" s="878"/>
      <c r="V1909" s="878"/>
      <c r="W1909" s="878"/>
      <c r="X1909" s="1015"/>
      <c r="Y1909" s="878"/>
      <c r="Z1909" s="975"/>
    </row>
    <row r="1910" spans="1:26">
      <c r="A1910" s="878"/>
      <c r="B1910" s="878"/>
      <c r="C1910" s="878"/>
      <c r="F1910" s="878"/>
      <c r="H1910" s="878"/>
      <c r="I1910" s="878"/>
      <c r="J1910" s="878"/>
      <c r="K1910" s="990"/>
      <c r="L1910" s="990"/>
      <c r="M1910" s="990"/>
      <c r="N1910" s="990"/>
      <c r="O1910" s="878"/>
      <c r="P1910" s="878"/>
      <c r="Q1910" s="878"/>
      <c r="R1910" s="878"/>
      <c r="S1910" s="878"/>
      <c r="T1910" s="878"/>
      <c r="U1910" s="878"/>
      <c r="V1910" s="878"/>
      <c r="W1910" s="878"/>
      <c r="X1910" s="1015"/>
      <c r="Y1910" s="878"/>
      <c r="Z1910" s="975"/>
    </row>
    <row r="1911" spans="1:26">
      <c r="A1911" s="878"/>
      <c r="B1911" s="878"/>
      <c r="C1911" s="878"/>
      <c r="F1911" s="878"/>
      <c r="H1911" s="878"/>
      <c r="I1911" s="878"/>
      <c r="J1911" s="878"/>
      <c r="K1911" s="990"/>
      <c r="L1911" s="990"/>
      <c r="M1911" s="990"/>
      <c r="N1911" s="990"/>
      <c r="O1911" s="878"/>
      <c r="P1911" s="878"/>
      <c r="Q1911" s="878"/>
      <c r="R1911" s="878"/>
      <c r="S1911" s="878"/>
      <c r="T1911" s="878"/>
      <c r="U1911" s="878"/>
      <c r="V1911" s="878"/>
      <c r="W1911" s="878"/>
      <c r="X1911" s="1015"/>
      <c r="Y1911" s="878"/>
      <c r="Z1911" s="975"/>
    </row>
    <row r="1912" spans="1:26">
      <c r="A1912" s="878"/>
      <c r="B1912" s="878"/>
      <c r="C1912" s="878"/>
      <c r="F1912" s="878"/>
      <c r="H1912" s="878"/>
      <c r="I1912" s="878"/>
      <c r="J1912" s="878"/>
      <c r="K1912" s="990"/>
      <c r="L1912" s="990"/>
      <c r="M1912" s="990"/>
      <c r="N1912" s="990"/>
      <c r="O1912" s="878"/>
      <c r="P1912" s="878"/>
      <c r="Q1912" s="878"/>
      <c r="R1912" s="878"/>
      <c r="S1912" s="878"/>
      <c r="T1912" s="878"/>
      <c r="U1912" s="878"/>
      <c r="V1912" s="878"/>
      <c r="W1912" s="878"/>
      <c r="X1912" s="1015"/>
      <c r="Y1912" s="878"/>
      <c r="Z1912" s="975"/>
    </row>
    <row r="1913" spans="1:26">
      <c r="A1913" s="878"/>
      <c r="B1913" s="878"/>
      <c r="C1913" s="878"/>
      <c r="F1913" s="878"/>
      <c r="H1913" s="878"/>
      <c r="I1913" s="878"/>
      <c r="J1913" s="878"/>
      <c r="K1913" s="990"/>
      <c r="L1913" s="990"/>
      <c r="M1913" s="990"/>
      <c r="N1913" s="990"/>
      <c r="O1913" s="878"/>
      <c r="P1913" s="878"/>
      <c r="Q1913" s="878"/>
      <c r="R1913" s="878"/>
      <c r="S1913" s="878"/>
      <c r="T1913" s="878"/>
      <c r="U1913" s="878"/>
      <c r="V1913" s="878"/>
      <c r="W1913" s="878"/>
      <c r="X1913" s="1015"/>
      <c r="Y1913" s="878"/>
      <c r="Z1913" s="975"/>
    </row>
    <row r="1914" spans="1:26">
      <c r="A1914" s="878"/>
      <c r="B1914" s="878"/>
      <c r="C1914" s="878"/>
      <c r="F1914" s="878"/>
      <c r="H1914" s="878"/>
      <c r="I1914" s="878"/>
      <c r="J1914" s="878"/>
      <c r="K1914" s="990"/>
      <c r="L1914" s="990"/>
      <c r="M1914" s="990"/>
      <c r="N1914" s="990"/>
      <c r="O1914" s="878"/>
      <c r="P1914" s="878"/>
      <c r="Q1914" s="878"/>
      <c r="R1914" s="878"/>
      <c r="S1914" s="878"/>
      <c r="T1914" s="878"/>
      <c r="U1914" s="878"/>
      <c r="V1914" s="878"/>
      <c r="W1914" s="878"/>
      <c r="X1914" s="1015"/>
      <c r="Y1914" s="878"/>
      <c r="Z1914" s="975"/>
    </row>
    <row r="1915" spans="1:26">
      <c r="A1915" s="878"/>
      <c r="B1915" s="878"/>
      <c r="C1915" s="878"/>
      <c r="F1915" s="878"/>
      <c r="H1915" s="878"/>
      <c r="I1915" s="878"/>
      <c r="J1915" s="878"/>
      <c r="K1915" s="990"/>
      <c r="L1915" s="990"/>
      <c r="M1915" s="990"/>
      <c r="N1915" s="990"/>
      <c r="O1915" s="878"/>
      <c r="P1915" s="878"/>
      <c r="Q1915" s="878"/>
      <c r="R1915" s="878"/>
      <c r="S1915" s="878"/>
      <c r="T1915" s="878"/>
      <c r="U1915" s="878"/>
      <c r="V1915" s="878"/>
      <c r="W1915" s="878"/>
      <c r="X1915" s="1015"/>
      <c r="Y1915" s="878"/>
      <c r="Z1915" s="975"/>
    </row>
    <row r="1916" spans="1:26">
      <c r="A1916" s="878"/>
      <c r="B1916" s="878"/>
      <c r="C1916" s="878"/>
      <c r="F1916" s="878"/>
      <c r="H1916" s="878"/>
      <c r="I1916" s="878"/>
      <c r="J1916" s="878"/>
      <c r="K1916" s="990"/>
      <c r="L1916" s="990"/>
      <c r="M1916" s="990"/>
      <c r="N1916" s="990"/>
      <c r="O1916" s="878"/>
      <c r="P1916" s="878"/>
      <c r="Q1916" s="878"/>
      <c r="R1916" s="878"/>
      <c r="S1916" s="878"/>
      <c r="T1916" s="878"/>
      <c r="U1916" s="878"/>
      <c r="V1916" s="878"/>
      <c r="W1916" s="878"/>
      <c r="X1916" s="1015"/>
      <c r="Y1916" s="878"/>
      <c r="Z1916" s="975"/>
    </row>
    <row r="1917" spans="1:26">
      <c r="A1917" s="878"/>
      <c r="B1917" s="878"/>
      <c r="C1917" s="878"/>
      <c r="F1917" s="878"/>
      <c r="H1917" s="878"/>
      <c r="I1917" s="878"/>
      <c r="J1917" s="878"/>
      <c r="K1917" s="990"/>
      <c r="L1917" s="990"/>
      <c r="M1917" s="990"/>
      <c r="N1917" s="990"/>
      <c r="O1917" s="878"/>
      <c r="P1917" s="878"/>
      <c r="Q1917" s="878"/>
      <c r="R1917" s="878"/>
      <c r="S1917" s="878"/>
      <c r="T1917" s="878"/>
      <c r="U1917" s="878"/>
      <c r="V1917" s="878"/>
      <c r="W1917" s="878"/>
      <c r="X1917" s="1015"/>
      <c r="Y1917" s="878"/>
      <c r="Z1917" s="975"/>
    </row>
    <row r="1918" spans="1:26">
      <c r="A1918" s="878"/>
      <c r="B1918" s="878"/>
      <c r="C1918" s="878"/>
      <c r="F1918" s="878"/>
      <c r="H1918" s="878"/>
      <c r="I1918" s="878"/>
      <c r="J1918" s="878"/>
      <c r="K1918" s="990"/>
      <c r="L1918" s="990"/>
      <c r="M1918" s="990"/>
      <c r="N1918" s="990"/>
      <c r="O1918" s="878"/>
      <c r="P1918" s="878"/>
      <c r="Q1918" s="878"/>
      <c r="R1918" s="878"/>
      <c r="S1918" s="878"/>
      <c r="T1918" s="878"/>
      <c r="U1918" s="878"/>
      <c r="V1918" s="878"/>
      <c r="W1918" s="878"/>
      <c r="X1918" s="1015"/>
      <c r="Y1918" s="878"/>
      <c r="Z1918" s="975"/>
    </row>
    <row r="1919" spans="1:26">
      <c r="A1919" s="878"/>
      <c r="B1919" s="878"/>
      <c r="C1919" s="878"/>
      <c r="F1919" s="878"/>
      <c r="H1919" s="878"/>
      <c r="I1919" s="878"/>
      <c r="J1919" s="878"/>
      <c r="K1919" s="990"/>
      <c r="L1919" s="990"/>
      <c r="M1919" s="990"/>
      <c r="N1919" s="990"/>
      <c r="O1919" s="878"/>
      <c r="P1919" s="878"/>
      <c r="Q1919" s="878"/>
      <c r="R1919" s="878"/>
      <c r="S1919" s="878"/>
      <c r="T1919" s="878"/>
      <c r="U1919" s="878"/>
      <c r="V1919" s="878"/>
      <c r="W1919" s="878"/>
      <c r="X1919" s="1015"/>
      <c r="Y1919" s="878"/>
      <c r="Z1919" s="975"/>
    </row>
    <row r="1920" spans="1:26">
      <c r="A1920" s="878"/>
      <c r="B1920" s="878"/>
      <c r="C1920" s="878"/>
      <c r="F1920" s="878"/>
      <c r="H1920" s="878"/>
      <c r="I1920" s="878"/>
      <c r="J1920" s="878"/>
      <c r="K1920" s="990"/>
      <c r="L1920" s="990"/>
      <c r="M1920" s="990"/>
      <c r="N1920" s="990"/>
      <c r="O1920" s="878"/>
      <c r="P1920" s="878"/>
      <c r="Q1920" s="878"/>
      <c r="R1920" s="878"/>
      <c r="S1920" s="878"/>
      <c r="T1920" s="878"/>
      <c r="U1920" s="878"/>
      <c r="V1920" s="878"/>
      <c r="W1920" s="878"/>
      <c r="X1920" s="1015"/>
      <c r="Y1920" s="878"/>
      <c r="Z1920" s="975"/>
    </row>
    <row r="1921" spans="1:26">
      <c r="A1921" s="878"/>
      <c r="B1921" s="878"/>
      <c r="C1921" s="878"/>
      <c r="F1921" s="878"/>
      <c r="H1921" s="878"/>
      <c r="I1921" s="878"/>
      <c r="J1921" s="878"/>
      <c r="K1921" s="990"/>
      <c r="L1921" s="990"/>
      <c r="M1921" s="990"/>
      <c r="N1921" s="990"/>
      <c r="O1921" s="878"/>
      <c r="P1921" s="878"/>
      <c r="Q1921" s="878"/>
      <c r="R1921" s="878"/>
      <c r="S1921" s="878"/>
      <c r="T1921" s="878"/>
      <c r="U1921" s="878"/>
      <c r="V1921" s="878"/>
      <c r="W1921" s="878"/>
      <c r="X1921" s="1015"/>
      <c r="Y1921" s="878"/>
      <c r="Z1921" s="975"/>
    </row>
    <row r="1922" spans="1:26">
      <c r="A1922" s="878"/>
      <c r="B1922" s="878"/>
      <c r="C1922" s="878"/>
      <c r="F1922" s="878"/>
      <c r="H1922" s="878"/>
      <c r="I1922" s="878"/>
      <c r="J1922" s="878"/>
      <c r="K1922" s="990"/>
      <c r="L1922" s="990"/>
      <c r="M1922" s="990"/>
      <c r="N1922" s="990"/>
      <c r="O1922" s="878"/>
      <c r="P1922" s="878"/>
      <c r="Q1922" s="878"/>
      <c r="R1922" s="878"/>
      <c r="S1922" s="878"/>
      <c r="T1922" s="878"/>
      <c r="U1922" s="878"/>
      <c r="V1922" s="878"/>
      <c r="W1922" s="878"/>
      <c r="X1922" s="1015"/>
      <c r="Y1922" s="878"/>
      <c r="Z1922" s="975"/>
    </row>
    <row r="1923" spans="1:26">
      <c r="A1923" s="878"/>
      <c r="B1923" s="878"/>
      <c r="C1923" s="878"/>
      <c r="F1923" s="878"/>
      <c r="H1923" s="878"/>
      <c r="I1923" s="878"/>
      <c r="J1923" s="878"/>
      <c r="K1923" s="990"/>
      <c r="L1923" s="990"/>
      <c r="M1923" s="990"/>
      <c r="N1923" s="990"/>
      <c r="O1923" s="878"/>
      <c r="P1923" s="878"/>
      <c r="Q1923" s="878"/>
      <c r="R1923" s="878"/>
      <c r="S1923" s="878"/>
      <c r="T1923" s="878"/>
      <c r="U1923" s="878"/>
      <c r="V1923" s="878"/>
      <c r="W1923" s="878"/>
      <c r="X1923" s="1015"/>
      <c r="Y1923" s="878"/>
      <c r="Z1923" s="975"/>
    </row>
    <row r="1924" spans="1:26">
      <c r="A1924" s="878"/>
      <c r="B1924" s="878"/>
      <c r="C1924" s="878"/>
      <c r="F1924" s="878"/>
      <c r="H1924" s="878"/>
      <c r="I1924" s="878"/>
      <c r="J1924" s="878"/>
      <c r="K1924" s="990"/>
      <c r="L1924" s="990"/>
      <c r="M1924" s="990"/>
      <c r="N1924" s="990"/>
      <c r="O1924" s="878"/>
      <c r="P1924" s="878"/>
      <c r="Q1924" s="878"/>
      <c r="R1924" s="878"/>
      <c r="S1924" s="878"/>
      <c r="T1924" s="878"/>
      <c r="U1924" s="878"/>
      <c r="V1924" s="878"/>
      <c r="W1924" s="878"/>
      <c r="X1924" s="1015"/>
      <c r="Y1924" s="878"/>
      <c r="Z1924" s="975"/>
    </row>
    <row r="1925" spans="1:26">
      <c r="A1925" s="878"/>
      <c r="B1925" s="878"/>
      <c r="C1925" s="878"/>
      <c r="F1925" s="878"/>
      <c r="H1925" s="878"/>
      <c r="I1925" s="878"/>
      <c r="J1925" s="878"/>
      <c r="K1925" s="990"/>
      <c r="L1925" s="990"/>
      <c r="M1925" s="990"/>
      <c r="N1925" s="990"/>
      <c r="O1925" s="878"/>
      <c r="P1925" s="878"/>
      <c r="Q1925" s="878"/>
      <c r="R1925" s="878"/>
      <c r="S1925" s="878"/>
      <c r="T1925" s="878"/>
      <c r="U1925" s="878"/>
      <c r="V1925" s="878"/>
      <c r="W1925" s="878"/>
      <c r="X1925" s="1015"/>
      <c r="Y1925" s="878"/>
      <c r="Z1925" s="975"/>
    </row>
    <row r="1926" spans="1:26">
      <c r="A1926" s="878"/>
      <c r="B1926" s="878"/>
      <c r="C1926" s="878"/>
      <c r="F1926" s="878"/>
      <c r="H1926" s="878"/>
      <c r="I1926" s="878"/>
      <c r="J1926" s="878"/>
      <c r="K1926" s="990"/>
      <c r="L1926" s="990"/>
      <c r="M1926" s="990"/>
      <c r="N1926" s="990"/>
      <c r="O1926" s="878"/>
      <c r="P1926" s="878"/>
      <c r="Q1926" s="878"/>
      <c r="R1926" s="878"/>
      <c r="S1926" s="878"/>
      <c r="T1926" s="878"/>
      <c r="U1926" s="878"/>
      <c r="V1926" s="878"/>
      <c r="W1926" s="878"/>
      <c r="X1926" s="1015"/>
      <c r="Y1926" s="878"/>
      <c r="Z1926" s="975"/>
    </row>
    <row r="1927" spans="1:26">
      <c r="A1927" s="878"/>
      <c r="B1927" s="878"/>
      <c r="C1927" s="878"/>
      <c r="F1927" s="878"/>
      <c r="H1927" s="878"/>
      <c r="I1927" s="878"/>
      <c r="J1927" s="878"/>
      <c r="K1927" s="990"/>
      <c r="L1927" s="990"/>
      <c r="M1927" s="990"/>
      <c r="N1927" s="990"/>
      <c r="O1927" s="878"/>
      <c r="P1927" s="878"/>
      <c r="Q1927" s="878"/>
      <c r="R1927" s="878"/>
      <c r="S1927" s="878"/>
      <c r="T1927" s="878"/>
      <c r="U1927" s="878"/>
      <c r="V1927" s="878"/>
      <c r="W1927" s="878"/>
      <c r="X1927" s="1015"/>
      <c r="Y1927" s="878"/>
      <c r="Z1927" s="975"/>
    </row>
    <row r="1928" spans="1:26">
      <c r="A1928" s="878"/>
      <c r="B1928" s="878"/>
      <c r="C1928" s="878"/>
      <c r="F1928" s="878"/>
      <c r="H1928" s="878"/>
      <c r="I1928" s="878"/>
      <c r="J1928" s="878"/>
      <c r="K1928" s="990"/>
      <c r="L1928" s="990"/>
      <c r="M1928" s="990"/>
      <c r="N1928" s="990"/>
      <c r="O1928" s="878"/>
      <c r="P1928" s="878"/>
      <c r="Q1928" s="878"/>
      <c r="R1928" s="878"/>
      <c r="S1928" s="878"/>
      <c r="T1928" s="878"/>
      <c r="U1928" s="878"/>
      <c r="V1928" s="878"/>
      <c r="W1928" s="878"/>
      <c r="X1928" s="1015"/>
      <c r="Y1928" s="878"/>
      <c r="Z1928" s="975"/>
    </row>
    <row r="1929" spans="1:26">
      <c r="A1929" s="878"/>
      <c r="B1929" s="878"/>
      <c r="C1929" s="878"/>
      <c r="F1929" s="878"/>
      <c r="H1929" s="878"/>
      <c r="I1929" s="878"/>
      <c r="J1929" s="878"/>
      <c r="K1929" s="990"/>
      <c r="L1929" s="990"/>
      <c r="M1929" s="990"/>
      <c r="N1929" s="990"/>
      <c r="O1929" s="878"/>
      <c r="P1929" s="878"/>
      <c r="Q1929" s="878"/>
      <c r="R1929" s="878"/>
      <c r="S1929" s="878"/>
      <c r="T1929" s="878"/>
      <c r="U1929" s="878"/>
      <c r="V1929" s="878"/>
      <c r="W1929" s="878"/>
      <c r="X1929" s="1015"/>
      <c r="Y1929" s="878"/>
      <c r="Z1929" s="975"/>
    </row>
    <row r="1930" spans="1:26">
      <c r="A1930" s="878"/>
      <c r="B1930" s="878"/>
      <c r="C1930" s="878"/>
      <c r="F1930" s="878"/>
      <c r="H1930" s="878"/>
      <c r="I1930" s="878"/>
      <c r="J1930" s="878"/>
      <c r="K1930" s="990"/>
      <c r="L1930" s="990"/>
      <c r="M1930" s="990"/>
      <c r="N1930" s="990"/>
      <c r="O1930" s="878"/>
      <c r="P1930" s="878"/>
      <c r="Q1930" s="878"/>
      <c r="R1930" s="878"/>
      <c r="S1930" s="878"/>
      <c r="T1930" s="878"/>
      <c r="U1930" s="878"/>
      <c r="V1930" s="878"/>
      <c r="W1930" s="878"/>
      <c r="X1930" s="1015"/>
      <c r="Y1930" s="878"/>
      <c r="Z1930" s="975"/>
    </row>
    <row r="1931" spans="1:26">
      <c r="A1931" s="878"/>
      <c r="B1931" s="878"/>
      <c r="C1931" s="878"/>
      <c r="F1931" s="878"/>
      <c r="H1931" s="878"/>
      <c r="I1931" s="878"/>
      <c r="J1931" s="878"/>
      <c r="K1931" s="990"/>
      <c r="L1931" s="990"/>
      <c r="M1931" s="990"/>
      <c r="N1931" s="990"/>
      <c r="O1931" s="878"/>
      <c r="P1931" s="878"/>
      <c r="Q1931" s="878"/>
      <c r="R1931" s="878"/>
      <c r="S1931" s="878"/>
      <c r="T1931" s="878"/>
      <c r="U1931" s="878"/>
      <c r="V1931" s="878"/>
      <c r="W1931" s="878"/>
      <c r="X1931" s="1015"/>
      <c r="Y1931" s="878"/>
      <c r="Z1931" s="975"/>
    </row>
    <row r="1932" spans="1:26">
      <c r="A1932" s="878"/>
      <c r="B1932" s="878"/>
      <c r="C1932" s="878"/>
      <c r="F1932" s="878"/>
      <c r="H1932" s="878"/>
      <c r="I1932" s="878"/>
      <c r="J1932" s="878"/>
      <c r="K1932" s="990"/>
      <c r="L1932" s="990"/>
      <c r="M1932" s="990"/>
      <c r="N1932" s="990"/>
      <c r="O1932" s="878"/>
      <c r="P1932" s="878"/>
      <c r="Q1932" s="878"/>
      <c r="R1932" s="878"/>
      <c r="S1932" s="878"/>
      <c r="T1932" s="878"/>
      <c r="U1932" s="878"/>
      <c r="V1932" s="878"/>
      <c r="W1932" s="878"/>
      <c r="X1932" s="1015"/>
      <c r="Y1932" s="878"/>
      <c r="Z1932" s="975"/>
    </row>
    <row r="1933" spans="1:26">
      <c r="A1933" s="878"/>
      <c r="B1933" s="878"/>
      <c r="C1933" s="878"/>
      <c r="F1933" s="878"/>
      <c r="H1933" s="878"/>
      <c r="I1933" s="878"/>
      <c r="J1933" s="878"/>
      <c r="K1933" s="990"/>
      <c r="L1933" s="990"/>
      <c r="M1933" s="990"/>
      <c r="N1933" s="990"/>
      <c r="O1933" s="878"/>
      <c r="P1933" s="878"/>
      <c r="Q1933" s="878"/>
      <c r="R1933" s="878"/>
      <c r="S1933" s="878"/>
      <c r="T1933" s="878"/>
      <c r="U1933" s="878"/>
      <c r="V1933" s="878"/>
      <c r="W1933" s="878"/>
      <c r="X1933" s="1015"/>
      <c r="Y1933" s="878"/>
      <c r="Z1933" s="975"/>
    </row>
    <row r="1934" spans="1:26">
      <c r="A1934" s="878"/>
      <c r="B1934" s="878"/>
      <c r="C1934" s="878"/>
      <c r="F1934" s="878"/>
      <c r="H1934" s="878"/>
      <c r="I1934" s="878"/>
      <c r="J1934" s="878"/>
      <c r="K1934" s="990"/>
      <c r="L1934" s="990"/>
      <c r="M1934" s="990"/>
      <c r="N1934" s="990"/>
      <c r="O1934" s="878"/>
      <c r="P1934" s="878"/>
      <c r="Q1934" s="878"/>
      <c r="R1934" s="878"/>
      <c r="S1934" s="878"/>
      <c r="T1934" s="878"/>
      <c r="U1934" s="878"/>
      <c r="V1934" s="878"/>
      <c r="W1934" s="878"/>
      <c r="X1934" s="1015"/>
      <c r="Y1934" s="878"/>
      <c r="Z1934" s="975"/>
    </row>
    <row r="1935" spans="1:26">
      <c r="A1935" s="878"/>
      <c r="B1935" s="878"/>
      <c r="C1935" s="878"/>
      <c r="F1935" s="878"/>
      <c r="H1935" s="878"/>
      <c r="I1935" s="878"/>
      <c r="J1935" s="878"/>
      <c r="K1935" s="990"/>
      <c r="L1935" s="990"/>
      <c r="M1935" s="990"/>
      <c r="N1935" s="990"/>
      <c r="O1935" s="878"/>
      <c r="P1935" s="878"/>
      <c r="Q1935" s="878"/>
      <c r="R1935" s="878"/>
      <c r="S1935" s="878"/>
      <c r="T1935" s="878"/>
      <c r="U1935" s="878"/>
      <c r="V1935" s="878"/>
      <c r="W1935" s="878"/>
      <c r="X1935" s="1015"/>
      <c r="Y1935" s="878"/>
      <c r="Z1935" s="975"/>
    </row>
    <row r="1936" spans="1:26">
      <c r="A1936" s="878"/>
      <c r="B1936" s="878"/>
      <c r="C1936" s="878"/>
      <c r="F1936" s="878"/>
      <c r="H1936" s="878"/>
      <c r="I1936" s="878"/>
      <c r="J1936" s="878"/>
      <c r="K1936" s="990"/>
      <c r="L1936" s="990"/>
      <c r="M1936" s="990"/>
      <c r="N1936" s="990"/>
      <c r="O1936" s="878"/>
      <c r="P1936" s="878"/>
      <c r="Q1936" s="878"/>
      <c r="R1936" s="878"/>
      <c r="S1936" s="878"/>
      <c r="T1936" s="878"/>
      <c r="U1936" s="878"/>
      <c r="V1936" s="878"/>
      <c r="W1936" s="878"/>
      <c r="X1936" s="1015"/>
      <c r="Y1936" s="878"/>
      <c r="Z1936" s="975"/>
    </row>
    <row r="1937" spans="1:26">
      <c r="A1937" s="878"/>
      <c r="B1937" s="878"/>
      <c r="C1937" s="878"/>
      <c r="F1937" s="878"/>
      <c r="H1937" s="878"/>
      <c r="I1937" s="878"/>
      <c r="J1937" s="878"/>
      <c r="K1937" s="990"/>
      <c r="L1937" s="990"/>
      <c r="M1937" s="990"/>
      <c r="N1937" s="990"/>
      <c r="O1937" s="878"/>
      <c r="P1937" s="878"/>
      <c r="Q1937" s="878"/>
      <c r="R1937" s="878"/>
      <c r="S1937" s="878"/>
      <c r="T1937" s="878"/>
      <c r="U1937" s="878"/>
      <c r="V1937" s="878"/>
      <c r="W1937" s="878"/>
      <c r="X1937" s="1015"/>
      <c r="Y1937" s="878"/>
      <c r="Z1937" s="975"/>
    </row>
    <row r="1938" spans="1:26">
      <c r="A1938" s="878"/>
      <c r="B1938" s="878"/>
      <c r="C1938" s="878"/>
      <c r="F1938" s="878"/>
      <c r="H1938" s="878"/>
      <c r="I1938" s="878"/>
      <c r="J1938" s="878"/>
      <c r="K1938" s="990"/>
      <c r="L1938" s="990"/>
      <c r="M1938" s="990"/>
      <c r="N1938" s="990"/>
      <c r="O1938" s="878"/>
      <c r="P1938" s="878"/>
      <c r="Q1938" s="878"/>
      <c r="R1938" s="878"/>
      <c r="S1938" s="878"/>
      <c r="T1938" s="878"/>
      <c r="U1938" s="878"/>
      <c r="V1938" s="878"/>
      <c r="W1938" s="878"/>
      <c r="X1938" s="1015"/>
      <c r="Y1938" s="878"/>
      <c r="Z1938" s="975"/>
    </row>
    <row r="1939" spans="1:26">
      <c r="A1939" s="878"/>
      <c r="B1939" s="878"/>
      <c r="C1939" s="878"/>
      <c r="F1939" s="878"/>
      <c r="H1939" s="878"/>
      <c r="I1939" s="878"/>
      <c r="J1939" s="878"/>
      <c r="K1939" s="990"/>
      <c r="L1939" s="990"/>
      <c r="M1939" s="990"/>
      <c r="N1939" s="990"/>
      <c r="O1939" s="878"/>
      <c r="P1939" s="878"/>
      <c r="Q1939" s="878"/>
      <c r="R1939" s="878"/>
      <c r="S1939" s="878"/>
      <c r="T1939" s="878"/>
      <c r="U1939" s="878"/>
      <c r="V1939" s="878"/>
      <c r="W1939" s="878"/>
      <c r="X1939" s="1015"/>
      <c r="Y1939" s="878"/>
      <c r="Z1939" s="975"/>
    </row>
    <row r="1940" spans="1:26">
      <c r="A1940" s="878"/>
      <c r="B1940" s="878"/>
      <c r="C1940" s="878"/>
      <c r="F1940" s="878"/>
      <c r="H1940" s="878"/>
      <c r="I1940" s="878"/>
      <c r="J1940" s="878"/>
      <c r="K1940" s="990"/>
      <c r="L1940" s="990"/>
      <c r="M1940" s="990"/>
      <c r="N1940" s="990"/>
      <c r="O1940" s="878"/>
      <c r="P1940" s="878"/>
      <c r="Q1940" s="878"/>
      <c r="R1940" s="878"/>
      <c r="S1940" s="878"/>
      <c r="T1940" s="878"/>
      <c r="U1940" s="878"/>
      <c r="V1940" s="878"/>
      <c r="W1940" s="878"/>
      <c r="X1940" s="1015"/>
      <c r="Y1940" s="878"/>
      <c r="Z1940" s="975"/>
    </row>
    <row r="1941" spans="1:26">
      <c r="A1941" s="878"/>
      <c r="B1941" s="878"/>
      <c r="C1941" s="878"/>
      <c r="F1941" s="878"/>
      <c r="H1941" s="878"/>
      <c r="I1941" s="878"/>
      <c r="J1941" s="878"/>
      <c r="K1941" s="990"/>
      <c r="L1941" s="990"/>
      <c r="M1941" s="990"/>
      <c r="N1941" s="990"/>
      <c r="O1941" s="878"/>
      <c r="P1941" s="878"/>
      <c r="Q1941" s="878"/>
      <c r="R1941" s="878"/>
      <c r="S1941" s="878"/>
      <c r="T1941" s="878"/>
      <c r="U1941" s="878"/>
      <c r="V1941" s="878"/>
      <c r="W1941" s="878"/>
      <c r="X1941" s="1015"/>
      <c r="Y1941" s="878"/>
      <c r="Z1941" s="975"/>
    </row>
    <row r="1942" spans="1:26">
      <c r="A1942" s="878"/>
      <c r="B1942" s="878"/>
      <c r="C1942" s="878"/>
      <c r="F1942" s="878"/>
      <c r="H1942" s="878"/>
      <c r="I1942" s="878"/>
      <c r="J1942" s="878"/>
      <c r="K1942" s="990"/>
      <c r="L1942" s="990"/>
      <c r="M1942" s="990"/>
      <c r="N1942" s="990"/>
      <c r="O1942" s="878"/>
      <c r="P1942" s="878"/>
      <c r="Q1942" s="878"/>
      <c r="R1942" s="878"/>
      <c r="S1942" s="878"/>
      <c r="T1942" s="878"/>
      <c r="U1942" s="878"/>
      <c r="V1942" s="878"/>
      <c r="W1942" s="878"/>
      <c r="X1942" s="1015"/>
      <c r="Y1942" s="878"/>
      <c r="Z1942" s="975"/>
    </row>
    <row r="1943" spans="1:26">
      <c r="A1943" s="878"/>
      <c r="B1943" s="878"/>
      <c r="C1943" s="878"/>
      <c r="F1943" s="878"/>
      <c r="H1943" s="878"/>
      <c r="I1943" s="878"/>
      <c r="J1943" s="878"/>
      <c r="K1943" s="990"/>
      <c r="L1943" s="990"/>
      <c r="M1943" s="990"/>
      <c r="N1943" s="990"/>
      <c r="O1943" s="878"/>
      <c r="P1943" s="878"/>
      <c r="Q1943" s="878"/>
      <c r="R1943" s="878"/>
      <c r="S1943" s="878"/>
      <c r="T1943" s="878"/>
      <c r="U1943" s="878"/>
      <c r="V1943" s="878"/>
      <c r="W1943" s="878"/>
      <c r="X1943" s="1015"/>
      <c r="Y1943" s="878"/>
      <c r="Z1943" s="975"/>
    </row>
    <row r="1944" spans="1:26">
      <c r="A1944" s="878"/>
      <c r="B1944" s="878"/>
      <c r="C1944" s="878"/>
      <c r="F1944" s="878"/>
      <c r="H1944" s="878"/>
      <c r="I1944" s="878"/>
      <c r="J1944" s="878"/>
      <c r="K1944" s="990"/>
      <c r="L1944" s="990"/>
      <c r="M1944" s="990"/>
      <c r="N1944" s="990"/>
      <c r="O1944" s="878"/>
      <c r="P1944" s="878"/>
      <c r="Q1944" s="878"/>
      <c r="R1944" s="878"/>
      <c r="S1944" s="878"/>
      <c r="T1944" s="878"/>
      <c r="U1944" s="878"/>
      <c r="V1944" s="878"/>
      <c r="W1944" s="878"/>
      <c r="X1944" s="1015"/>
      <c r="Y1944" s="878"/>
      <c r="Z1944" s="975"/>
    </row>
    <row r="1945" spans="1:26">
      <c r="A1945" s="878"/>
      <c r="B1945" s="878"/>
      <c r="C1945" s="878"/>
      <c r="F1945" s="878"/>
      <c r="H1945" s="878"/>
      <c r="I1945" s="878"/>
      <c r="J1945" s="878"/>
      <c r="K1945" s="990"/>
      <c r="L1945" s="990"/>
      <c r="M1945" s="990"/>
      <c r="N1945" s="990"/>
      <c r="O1945" s="878"/>
      <c r="P1945" s="878"/>
      <c r="Q1945" s="878"/>
      <c r="R1945" s="878"/>
      <c r="S1945" s="878"/>
      <c r="T1945" s="878"/>
      <c r="U1945" s="878"/>
      <c r="V1945" s="878"/>
      <c r="W1945" s="878"/>
      <c r="X1945" s="1015"/>
      <c r="Y1945" s="878"/>
      <c r="Z1945" s="975"/>
    </row>
    <row r="1946" spans="1:26">
      <c r="A1946" s="878"/>
      <c r="B1946" s="878"/>
      <c r="C1946" s="878"/>
      <c r="F1946" s="878"/>
      <c r="H1946" s="878"/>
      <c r="I1946" s="878"/>
      <c r="J1946" s="878"/>
      <c r="K1946" s="990"/>
      <c r="L1946" s="990"/>
      <c r="M1946" s="990"/>
      <c r="N1946" s="990"/>
      <c r="O1946" s="878"/>
      <c r="P1946" s="878"/>
      <c r="Q1946" s="878"/>
      <c r="R1946" s="878"/>
      <c r="S1946" s="878"/>
      <c r="T1946" s="878"/>
      <c r="U1946" s="878"/>
      <c r="V1946" s="878"/>
      <c r="W1946" s="878"/>
      <c r="X1946" s="1015"/>
      <c r="Y1946" s="878"/>
      <c r="Z1946" s="975"/>
    </row>
    <row r="1947" spans="1:26">
      <c r="A1947" s="878"/>
      <c r="B1947" s="878"/>
      <c r="C1947" s="878"/>
      <c r="F1947" s="878"/>
      <c r="H1947" s="878"/>
      <c r="I1947" s="878"/>
      <c r="J1947" s="878"/>
      <c r="K1947" s="990"/>
      <c r="L1947" s="990"/>
      <c r="M1947" s="990"/>
      <c r="N1947" s="990"/>
      <c r="O1947" s="878"/>
      <c r="P1947" s="878"/>
      <c r="Q1947" s="878"/>
      <c r="R1947" s="878"/>
      <c r="S1947" s="878"/>
      <c r="T1947" s="878"/>
      <c r="U1947" s="878"/>
      <c r="V1947" s="878"/>
      <c r="W1947" s="878"/>
      <c r="X1947" s="1015"/>
      <c r="Y1947" s="878"/>
      <c r="Z1947" s="975"/>
    </row>
    <row r="1948" spans="1:26">
      <c r="A1948" s="878"/>
      <c r="B1948" s="878"/>
      <c r="C1948" s="878"/>
      <c r="F1948" s="878"/>
      <c r="H1948" s="878"/>
      <c r="I1948" s="878"/>
      <c r="J1948" s="878"/>
      <c r="K1948" s="990"/>
      <c r="L1948" s="990"/>
      <c r="M1948" s="990"/>
      <c r="N1948" s="990"/>
      <c r="O1948" s="878"/>
      <c r="P1948" s="878"/>
      <c r="Q1948" s="878"/>
      <c r="R1948" s="878"/>
      <c r="S1948" s="878"/>
      <c r="T1948" s="878"/>
      <c r="U1948" s="878"/>
      <c r="V1948" s="878"/>
      <c r="W1948" s="878"/>
      <c r="X1948" s="1015"/>
      <c r="Y1948" s="878"/>
      <c r="Z1948" s="975"/>
    </row>
    <row r="1949" spans="1:26">
      <c r="A1949" s="878"/>
      <c r="B1949" s="878"/>
      <c r="C1949" s="878"/>
      <c r="F1949" s="878"/>
      <c r="H1949" s="878"/>
      <c r="I1949" s="878"/>
      <c r="J1949" s="878"/>
      <c r="K1949" s="990"/>
      <c r="L1949" s="990"/>
      <c r="M1949" s="990"/>
      <c r="N1949" s="990"/>
      <c r="O1949" s="878"/>
      <c r="P1949" s="878"/>
      <c r="Q1949" s="878"/>
      <c r="R1949" s="878"/>
      <c r="S1949" s="878"/>
      <c r="T1949" s="878"/>
      <c r="U1949" s="878"/>
      <c r="V1949" s="878"/>
      <c r="W1949" s="878"/>
      <c r="X1949" s="1015"/>
      <c r="Y1949" s="878"/>
      <c r="Z1949" s="975"/>
    </row>
    <row r="1950" spans="1:26">
      <c r="A1950" s="878"/>
      <c r="B1950" s="878"/>
      <c r="C1950" s="878"/>
      <c r="F1950" s="878"/>
      <c r="H1950" s="878"/>
      <c r="I1950" s="878"/>
      <c r="J1950" s="878"/>
      <c r="K1950" s="990"/>
      <c r="L1950" s="990"/>
      <c r="M1950" s="990"/>
      <c r="N1950" s="990"/>
      <c r="O1950" s="878"/>
      <c r="P1950" s="878"/>
      <c r="Q1950" s="878"/>
      <c r="R1950" s="878"/>
      <c r="S1950" s="878"/>
      <c r="T1950" s="878"/>
      <c r="U1950" s="878"/>
      <c r="V1950" s="878"/>
      <c r="W1950" s="878"/>
      <c r="X1950" s="1015"/>
      <c r="Y1950" s="878"/>
      <c r="Z1950" s="975"/>
    </row>
    <row r="1951" spans="1:26">
      <c r="A1951" s="878"/>
      <c r="B1951" s="878"/>
      <c r="C1951" s="878"/>
      <c r="F1951" s="878"/>
      <c r="H1951" s="878"/>
      <c r="I1951" s="878"/>
      <c r="J1951" s="878"/>
      <c r="K1951" s="990"/>
      <c r="L1951" s="990"/>
      <c r="M1951" s="990"/>
      <c r="N1951" s="990"/>
      <c r="O1951" s="878"/>
      <c r="P1951" s="878"/>
      <c r="Q1951" s="878"/>
      <c r="R1951" s="878"/>
      <c r="S1951" s="878"/>
      <c r="T1951" s="878"/>
      <c r="U1951" s="878"/>
      <c r="V1951" s="878"/>
      <c r="W1951" s="878"/>
      <c r="X1951" s="1015"/>
      <c r="Y1951" s="878"/>
      <c r="Z1951" s="975"/>
    </row>
    <row r="1952" spans="1:26">
      <c r="A1952" s="878"/>
      <c r="B1952" s="878"/>
      <c r="C1952" s="878"/>
      <c r="F1952" s="878"/>
      <c r="H1952" s="878"/>
      <c r="I1952" s="878"/>
      <c r="J1952" s="878"/>
      <c r="K1952" s="990"/>
      <c r="L1952" s="990"/>
      <c r="M1952" s="990"/>
      <c r="N1952" s="990"/>
      <c r="O1952" s="878"/>
      <c r="P1952" s="878"/>
      <c r="Q1952" s="878"/>
      <c r="R1952" s="878"/>
      <c r="S1952" s="878"/>
      <c r="T1952" s="878"/>
      <c r="U1952" s="878"/>
      <c r="V1952" s="878"/>
      <c r="W1952" s="878"/>
      <c r="X1952" s="1015"/>
      <c r="Y1952" s="878"/>
      <c r="Z1952" s="975"/>
    </row>
    <row r="1953" spans="1:26">
      <c r="A1953" s="878"/>
      <c r="B1953" s="878"/>
      <c r="C1953" s="878"/>
      <c r="F1953" s="878"/>
      <c r="H1953" s="878"/>
      <c r="I1953" s="878"/>
      <c r="J1953" s="878"/>
      <c r="K1953" s="990"/>
      <c r="L1953" s="990"/>
      <c r="M1953" s="990"/>
      <c r="N1953" s="990"/>
      <c r="O1953" s="878"/>
      <c r="P1953" s="878"/>
      <c r="Q1953" s="878"/>
      <c r="R1953" s="878"/>
      <c r="S1953" s="878"/>
      <c r="T1953" s="878"/>
      <c r="U1953" s="878"/>
      <c r="V1953" s="878"/>
      <c r="W1953" s="878"/>
      <c r="X1953" s="1015"/>
      <c r="Y1953" s="878"/>
      <c r="Z1953" s="975"/>
    </row>
    <row r="1954" spans="1:26">
      <c r="A1954" s="878"/>
      <c r="B1954" s="878"/>
      <c r="C1954" s="878"/>
      <c r="F1954" s="878"/>
      <c r="H1954" s="878"/>
      <c r="I1954" s="878"/>
      <c r="J1954" s="878"/>
      <c r="K1954" s="990"/>
      <c r="L1954" s="990"/>
      <c r="M1954" s="990"/>
      <c r="N1954" s="990"/>
      <c r="O1954" s="878"/>
      <c r="P1954" s="878"/>
      <c r="Q1954" s="878"/>
      <c r="R1954" s="878"/>
      <c r="S1954" s="878"/>
      <c r="T1954" s="878"/>
      <c r="U1954" s="878"/>
      <c r="V1954" s="878"/>
      <c r="W1954" s="878"/>
      <c r="X1954" s="1015"/>
      <c r="Y1954" s="878"/>
      <c r="Z1954" s="975"/>
    </row>
    <row r="1955" spans="1:26">
      <c r="A1955" s="878"/>
      <c r="B1955" s="878"/>
      <c r="C1955" s="878"/>
      <c r="F1955" s="878"/>
      <c r="H1955" s="878"/>
      <c r="I1955" s="878"/>
      <c r="J1955" s="878"/>
      <c r="K1955" s="990"/>
      <c r="L1955" s="990"/>
      <c r="M1955" s="990"/>
      <c r="N1955" s="990"/>
      <c r="O1955" s="878"/>
      <c r="P1955" s="878"/>
      <c r="Q1955" s="878"/>
      <c r="R1955" s="878"/>
      <c r="S1955" s="878"/>
      <c r="T1955" s="878"/>
      <c r="U1955" s="878"/>
      <c r="V1955" s="878"/>
      <c r="W1955" s="878"/>
      <c r="X1955" s="1015"/>
      <c r="Y1955" s="878"/>
      <c r="Z1955" s="975"/>
    </row>
    <row r="1956" spans="1:26">
      <c r="A1956" s="878"/>
      <c r="B1956" s="878"/>
      <c r="C1956" s="878"/>
      <c r="F1956" s="878"/>
      <c r="H1956" s="878"/>
      <c r="I1956" s="878"/>
      <c r="J1956" s="878"/>
      <c r="K1956" s="990"/>
      <c r="L1956" s="990"/>
      <c r="M1956" s="990"/>
      <c r="N1956" s="990"/>
      <c r="O1956" s="878"/>
      <c r="P1956" s="878"/>
      <c r="Q1956" s="878"/>
      <c r="R1956" s="878"/>
      <c r="S1956" s="878"/>
      <c r="T1956" s="878"/>
      <c r="U1956" s="878"/>
      <c r="V1956" s="878"/>
      <c r="W1956" s="878"/>
      <c r="X1956" s="1015"/>
      <c r="Y1956" s="878"/>
      <c r="Z1956" s="975"/>
    </row>
    <row r="1957" spans="1:26">
      <c r="A1957" s="878"/>
      <c r="B1957" s="878"/>
      <c r="C1957" s="878"/>
      <c r="F1957" s="878"/>
      <c r="H1957" s="878"/>
      <c r="I1957" s="878"/>
      <c r="J1957" s="878"/>
      <c r="K1957" s="990"/>
      <c r="L1957" s="990"/>
      <c r="M1957" s="990"/>
      <c r="N1957" s="990"/>
      <c r="O1957" s="878"/>
      <c r="P1957" s="878"/>
      <c r="Q1957" s="878"/>
      <c r="R1957" s="878"/>
      <c r="S1957" s="878"/>
      <c r="T1957" s="878"/>
      <c r="U1957" s="878"/>
      <c r="V1957" s="878"/>
      <c r="W1957" s="878"/>
      <c r="X1957" s="1015"/>
      <c r="Y1957" s="878"/>
      <c r="Z1957" s="975"/>
    </row>
    <row r="1958" spans="1:26">
      <c r="A1958" s="878"/>
      <c r="B1958" s="878"/>
      <c r="C1958" s="878"/>
      <c r="F1958" s="878"/>
      <c r="H1958" s="878"/>
      <c r="I1958" s="878"/>
      <c r="J1958" s="878"/>
      <c r="K1958" s="990"/>
      <c r="L1958" s="990"/>
      <c r="M1958" s="990"/>
      <c r="N1958" s="990"/>
      <c r="O1958" s="878"/>
      <c r="P1958" s="878"/>
      <c r="Q1958" s="878"/>
      <c r="R1958" s="878"/>
      <c r="S1958" s="878"/>
      <c r="T1958" s="878"/>
      <c r="U1958" s="878"/>
      <c r="V1958" s="878"/>
      <c r="W1958" s="878"/>
      <c r="X1958" s="1015"/>
      <c r="Y1958" s="878"/>
      <c r="Z1958" s="975"/>
    </row>
    <row r="1959" spans="1:26">
      <c r="A1959" s="878"/>
      <c r="B1959" s="878"/>
      <c r="C1959" s="878"/>
      <c r="F1959" s="878"/>
      <c r="H1959" s="878"/>
      <c r="I1959" s="878"/>
      <c r="J1959" s="878"/>
      <c r="K1959" s="990"/>
      <c r="L1959" s="990"/>
      <c r="M1959" s="990"/>
      <c r="N1959" s="990"/>
      <c r="O1959" s="878"/>
      <c r="P1959" s="878"/>
      <c r="Q1959" s="878"/>
      <c r="R1959" s="878"/>
      <c r="S1959" s="878"/>
      <c r="T1959" s="878"/>
      <c r="U1959" s="878"/>
      <c r="V1959" s="878"/>
      <c r="W1959" s="878"/>
      <c r="X1959" s="1015"/>
      <c r="Y1959" s="878"/>
      <c r="Z1959" s="975"/>
    </row>
    <row r="1960" spans="1:26">
      <c r="A1960" s="878"/>
      <c r="B1960" s="878"/>
      <c r="C1960" s="878"/>
      <c r="F1960" s="878"/>
      <c r="H1960" s="878"/>
      <c r="I1960" s="878"/>
      <c r="J1960" s="878"/>
      <c r="K1960" s="990"/>
      <c r="L1960" s="990"/>
      <c r="M1960" s="990"/>
      <c r="N1960" s="990"/>
      <c r="O1960" s="878"/>
      <c r="P1960" s="878"/>
      <c r="Q1960" s="878"/>
      <c r="R1960" s="878"/>
      <c r="S1960" s="878"/>
      <c r="T1960" s="878"/>
      <c r="U1960" s="878"/>
      <c r="V1960" s="878"/>
      <c r="W1960" s="878"/>
      <c r="X1960" s="1015"/>
      <c r="Y1960" s="878"/>
      <c r="Z1960" s="975"/>
    </row>
    <row r="1961" spans="1:26">
      <c r="A1961" s="878"/>
      <c r="B1961" s="878"/>
      <c r="C1961" s="878"/>
      <c r="F1961" s="878"/>
      <c r="H1961" s="878"/>
      <c r="I1961" s="878"/>
      <c r="J1961" s="878"/>
      <c r="K1961" s="990"/>
      <c r="L1961" s="990"/>
      <c r="M1961" s="990"/>
      <c r="N1961" s="990"/>
      <c r="O1961" s="878"/>
      <c r="P1961" s="878"/>
      <c r="Q1961" s="878"/>
      <c r="R1961" s="878"/>
      <c r="S1961" s="878"/>
      <c r="T1961" s="878"/>
      <c r="U1961" s="878"/>
      <c r="V1961" s="878"/>
      <c r="W1961" s="878"/>
      <c r="X1961" s="1015"/>
      <c r="Y1961" s="878"/>
      <c r="Z1961" s="975"/>
    </row>
    <row r="1962" spans="1:26">
      <c r="A1962" s="878"/>
      <c r="B1962" s="878"/>
      <c r="C1962" s="878"/>
      <c r="F1962" s="878"/>
      <c r="H1962" s="878"/>
      <c r="I1962" s="878"/>
      <c r="J1962" s="878"/>
      <c r="K1962" s="990"/>
      <c r="L1962" s="990"/>
      <c r="M1962" s="990"/>
      <c r="N1962" s="990"/>
      <c r="O1962" s="878"/>
      <c r="P1962" s="878"/>
      <c r="Q1962" s="878"/>
      <c r="R1962" s="878"/>
      <c r="S1962" s="878"/>
      <c r="T1962" s="878"/>
      <c r="U1962" s="878"/>
      <c r="V1962" s="878"/>
      <c r="W1962" s="878"/>
      <c r="X1962" s="1015"/>
      <c r="Y1962" s="878"/>
      <c r="Z1962" s="975"/>
    </row>
    <row r="1963" spans="1:26">
      <c r="A1963" s="878"/>
      <c r="B1963" s="878"/>
      <c r="C1963" s="878"/>
      <c r="F1963" s="878"/>
      <c r="H1963" s="878"/>
      <c r="I1963" s="878"/>
      <c r="J1963" s="878"/>
      <c r="K1963" s="990"/>
      <c r="L1963" s="990"/>
      <c r="M1963" s="990"/>
      <c r="N1963" s="990"/>
      <c r="O1963" s="878"/>
      <c r="P1963" s="878"/>
      <c r="Q1963" s="878"/>
      <c r="R1963" s="878"/>
      <c r="S1963" s="878"/>
      <c r="T1963" s="878"/>
      <c r="U1963" s="878"/>
      <c r="V1963" s="878"/>
      <c r="W1963" s="878"/>
      <c r="X1963" s="1015"/>
      <c r="Y1963" s="878"/>
      <c r="Z1963" s="975"/>
    </row>
    <row r="1964" spans="1:26">
      <c r="A1964" s="878"/>
      <c r="B1964" s="878"/>
      <c r="C1964" s="878"/>
      <c r="F1964" s="878"/>
      <c r="H1964" s="878"/>
      <c r="I1964" s="878"/>
      <c r="J1964" s="878"/>
      <c r="K1964" s="990"/>
      <c r="L1964" s="990"/>
      <c r="M1964" s="990"/>
      <c r="N1964" s="990"/>
      <c r="O1964" s="878"/>
      <c r="P1964" s="878"/>
      <c r="Q1964" s="878"/>
      <c r="R1964" s="878"/>
      <c r="S1964" s="878"/>
      <c r="T1964" s="878"/>
      <c r="U1964" s="878"/>
      <c r="V1964" s="878"/>
      <c r="W1964" s="878"/>
      <c r="X1964" s="1015"/>
      <c r="Y1964" s="878"/>
      <c r="Z1964" s="975"/>
    </row>
    <row r="1965" spans="1:26">
      <c r="A1965" s="878"/>
      <c r="B1965" s="878"/>
      <c r="C1965" s="878"/>
      <c r="F1965" s="878"/>
      <c r="H1965" s="878"/>
      <c r="I1965" s="878"/>
      <c r="J1965" s="878"/>
      <c r="K1965" s="990"/>
      <c r="L1965" s="990"/>
      <c r="M1965" s="990"/>
      <c r="N1965" s="990"/>
      <c r="O1965" s="878"/>
      <c r="P1965" s="878"/>
      <c r="Q1965" s="878"/>
      <c r="R1965" s="878"/>
      <c r="S1965" s="878"/>
      <c r="T1965" s="878"/>
      <c r="U1965" s="878"/>
      <c r="V1965" s="878"/>
      <c r="W1965" s="878"/>
      <c r="X1965" s="1015"/>
      <c r="Y1965" s="878"/>
      <c r="Z1965" s="975"/>
    </row>
    <row r="1966" spans="1:26">
      <c r="A1966" s="878"/>
      <c r="B1966" s="878"/>
      <c r="C1966" s="878"/>
      <c r="F1966" s="878"/>
      <c r="H1966" s="878"/>
      <c r="I1966" s="878"/>
      <c r="J1966" s="878"/>
      <c r="K1966" s="990"/>
      <c r="L1966" s="990"/>
      <c r="M1966" s="990"/>
      <c r="N1966" s="990"/>
      <c r="O1966" s="878"/>
      <c r="P1966" s="878"/>
      <c r="Q1966" s="878"/>
      <c r="R1966" s="878"/>
      <c r="S1966" s="878"/>
      <c r="T1966" s="878"/>
      <c r="U1966" s="878"/>
      <c r="V1966" s="878"/>
      <c r="W1966" s="878"/>
      <c r="X1966" s="1015"/>
      <c r="Y1966" s="878"/>
      <c r="Z1966" s="975"/>
    </row>
    <row r="1967" spans="1:26">
      <c r="A1967" s="878"/>
      <c r="B1967" s="878"/>
      <c r="C1967" s="878"/>
      <c r="F1967" s="878"/>
      <c r="H1967" s="878"/>
      <c r="I1967" s="878"/>
      <c r="J1967" s="878"/>
      <c r="K1967" s="990"/>
      <c r="L1967" s="990"/>
      <c r="M1967" s="990"/>
      <c r="N1967" s="990"/>
      <c r="O1967" s="878"/>
      <c r="P1967" s="878"/>
      <c r="Q1967" s="878"/>
      <c r="R1967" s="878"/>
      <c r="S1967" s="878"/>
      <c r="T1967" s="878"/>
      <c r="U1967" s="878"/>
      <c r="V1967" s="878"/>
      <c r="W1967" s="878"/>
      <c r="X1967" s="1015"/>
      <c r="Y1967" s="878"/>
      <c r="Z1967" s="975"/>
    </row>
    <row r="1968" spans="1:26">
      <c r="A1968" s="878"/>
      <c r="B1968" s="878"/>
      <c r="C1968" s="878"/>
      <c r="F1968" s="878"/>
      <c r="H1968" s="878"/>
      <c r="I1968" s="878"/>
      <c r="J1968" s="878"/>
      <c r="K1968" s="990"/>
      <c r="L1968" s="990"/>
      <c r="M1968" s="990"/>
      <c r="N1968" s="990"/>
      <c r="O1968" s="878"/>
      <c r="P1968" s="878"/>
      <c r="Q1968" s="878"/>
      <c r="R1968" s="878"/>
      <c r="S1968" s="878"/>
      <c r="T1968" s="878"/>
      <c r="U1968" s="878"/>
      <c r="V1968" s="878"/>
      <c r="W1968" s="878"/>
      <c r="X1968" s="1015"/>
      <c r="Y1968" s="878"/>
      <c r="Z1968" s="975"/>
    </row>
    <row r="1969" spans="1:26">
      <c r="A1969" s="878"/>
      <c r="B1969" s="878"/>
      <c r="C1969" s="878"/>
      <c r="F1969" s="878"/>
      <c r="H1969" s="878"/>
      <c r="I1969" s="878"/>
      <c r="J1969" s="878"/>
      <c r="K1969" s="990"/>
      <c r="L1969" s="990"/>
      <c r="M1969" s="990"/>
      <c r="N1969" s="990"/>
      <c r="O1969" s="878"/>
      <c r="P1969" s="878"/>
      <c r="Q1969" s="878"/>
      <c r="R1969" s="878"/>
      <c r="S1969" s="878"/>
      <c r="T1969" s="878"/>
      <c r="U1969" s="878"/>
      <c r="V1969" s="878"/>
      <c r="W1969" s="878"/>
      <c r="X1969" s="1015"/>
      <c r="Y1969" s="878"/>
      <c r="Z1969" s="975"/>
    </row>
    <row r="1970" spans="1:26">
      <c r="A1970" s="878"/>
      <c r="B1970" s="878"/>
      <c r="C1970" s="878"/>
      <c r="F1970" s="878"/>
      <c r="H1970" s="878"/>
      <c r="I1970" s="878"/>
      <c r="J1970" s="878"/>
      <c r="K1970" s="990"/>
      <c r="L1970" s="990"/>
      <c r="M1970" s="990"/>
      <c r="N1970" s="990"/>
      <c r="O1970" s="878"/>
      <c r="P1970" s="878"/>
      <c r="Q1970" s="878"/>
      <c r="R1970" s="878"/>
      <c r="S1970" s="878"/>
      <c r="T1970" s="878"/>
      <c r="U1970" s="878"/>
      <c r="V1970" s="878"/>
      <c r="W1970" s="878"/>
      <c r="X1970" s="1015"/>
      <c r="Y1970" s="878"/>
      <c r="Z1970" s="975"/>
    </row>
    <row r="1971" spans="1:26">
      <c r="A1971" s="878"/>
      <c r="B1971" s="878"/>
      <c r="C1971" s="878"/>
      <c r="F1971" s="878"/>
      <c r="H1971" s="878"/>
      <c r="I1971" s="878"/>
      <c r="J1971" s="878"/>
      <c r="K1971" s="990"/>
      <c r="L1971" s="990"/>
      <c r="M1971" s="990"/>
      <c r="N1971" s="990"/>
      <c r="O1971" s="878"/>
      <c r="P1971" s="878"/>
      <c r="Q1971" s="878"/>
      <c r="R1971" s="878"/>
      <c r="S1971" s="878"/>
      <c r="T1971" s="878"/>
      <c r="U1971" s="878"/>
      <c r="V1971" s="878"/>
      <c r="W1971" s="878"/>
      <c r="X1971" s="1015"/>
      <c r="Y1971" s="878"/>
      <c r="Z1971" s="975"/>
    </row>
    <row r="1972" spans="1:26">
      <c r="A1972" s="878"/>
      <c r="B1972" s="878"/>
      <c r="C1972" s="878"/>
      <c r="F1972" s="878"/>
      <c r="H1972" s="878"/>
      <c r="I1972" s="878"/>
      <c r="J1972" s="878"/>
      <c r="K1972" s="990"/>
      <c r="L1972" s="990"/>
      <c r="M1972" s="990"/>
      <c r="N1972" s="990"/>
      <c r="O1972" s="878"/>
      <c r="P1972" s="878"/>
      <c r="Q1972" s="878"/>
      <c r="R1972" s="878"/>
      <c r="S1972" s="878"/>
      <c r="T1972" s="878"/>
      <c r="U1972" s="878"/>
      <c r="V1972" s="878"/>
      <c r="W1972" s="878"/>
      <c r="X1972" s="1015"/>
      <c r="Y1972" s="878"/>
      <c r="Z1972" s="975"/>
    </row>
    <row r="1973" spans="1:26">
      <c r="A1973" s="878"/>
      <c r="B1973" s="878"/>
      <c r="C1973" s="878"/>
      <c r="F1973" s="878"/>
      <c r="H1973" s="878"/>
      <c r="I1973" s="878"/>
      <c r="J1973" s="878"/>
      <c r="K1973" s="990"/>
      <c r="L1973" s="990"/>
      <c r="M1973" s="990"/>
      <c r="N1973" s="990"/>
      <c r="O1973" s="878"/>
      <c r="P1973" s="878"/>
      <c r="Q1973" s="878"/>
      <c r="R1973" s="878"/>
      <c r="S1973" s="878"/>
      <c r="T1973" s="878"/>
      <c r="U1973" s="878"/>
      <c r="V1973" s="878"/>
      <c r="W1973" s="878"/>
      <c r="X1973" s="1015"/>
      <c r="Y1973" s="878"/>
      <c r="Z1973" s="975"/>
    </row>
    <row r="1974" spans="1:26">
      <c r="A1974" s="878"/>
      <c r="B1974" s="878"/>
      <c r="C1974" s="878"/>
      <c r="F1974" s="878"/>
      <c r="H1974" s="878"/>
      <c r="I1974" s="878"/>
      <c r="J1974" s="878"/>
      <c r="K1974" s="990"/>
      <c r="L1974" s="990"/>
      <c r="M1974" s="990"/>
      <c r="N1974" s="990"/>
      <c r="O1974" s="878"/>
      <c r="P1974" s="878"/>
      <c r="Q1974" s="878"/>
      <c r="R1974" s="878"/>
      <c r="S1974" s="878"/>
      <c r="T1974" s="878"/>
      <c r="U1974" s="878"/>
      <c r="V1974" s="878"/>
      <c r="W1974" s="878"/>
      <c r="X1974" s="1015"/>
      <c r="Y1974" s="878"/>
      <c r="Z1974" s="975"/>
    </row>
    <row r="1975" spans="1:26">
      <c r="A1975" s="878"/>
      <c r="B1975" s="878"/>
      <c r="C1975" s="878"/>
      <c r="F1975" s="878"/>
      <c r="H1975" s="878"/>
      <c r="I1975" s="878"/>
      <c r="J1975" s="878"/>
      <c r="K1975" s="990"/>
      <c r="L1975" s="990"/>
      <c r="M1975" s="990"/>
      <c r="N1975" s="990"/>
      <c r="O1975" s="878"/>
      <c r="P1975" s="878"/>
      <c r="Q1975" s="878"/>
      <c r="R1975" s="878"/>
      <c r="S1975" s="878"/>
      <c r="T1975" s="878"/>
      <c r="U1975" s="878"/>
      <c r="V1975" s="878"/>
      <c r="W1975" s="878"/>
      <c r="X1975" s="1015"/>
      <c r="Y1975" s="878"/>
      <c r="Z1975" s="975"/>
    </row>
    <row r="1976" spans="1:26">
      <c r="A1976" s="878"/>
      <c r="B1976" s="878"/>
      <c r="C1976" s="878"/>
      <c r="F1976" s="878"/>
      <c r="H1976" s="878"/>
      <c r="I1976" s="878"/>
      <c r="J1976" s="878"/>
      <c r="K1976" s="990"/>
      <c r="L1976" s="990"/>
      <c r="M1976" s="990"/>
      <c r="N1976" s="990"/>
      <c r="O1976" s="878"/>
      <c r="P1976" s="878"/>
      <c r="Q1976" s="878"/>
      <c r="R1976" s="878"/>
      <c r="S1976" s="878"/>
      <c r="T1976" s="878"/>
      <c r="U1976" s="878"/>
      <c r="V1976" s="878"/>
      <c r="W1976" s="878"/>
      <c r="X1976" s="1015"/>
      <c r="Y1976" s="878"/>
      <c r="Z1976" s="975"/>
    </row>
    <row r="1977" spans="1:26">
      <c r="A1977" s="878"/>
      <c r="B1977" s="878"/>
      <c r="C1977" s="878"/>
      <c r="F1977" s="878"/>
      <c r="H1977" s="878"/>
      <c r="I1977" s="878"/>
      <c r="J1977" s="878"/>
      <c r="K1977" s="990"/>
      <c r="L1977" s="990"/>
      <c r="M1977" s="990"/>
      <c r="N1977" s="990"/>
      <c r="O1977" s="878"/>
      <c r="P1977" s="878"/>
      <c r="Q1977" s="878"/>
      <c r="R1977" s="878"/>
      <c r="S1977" s="878"/>
      <c r="T1977" s="878"/>
      <c r="U1977" s="878"/>
      <c r="V1977" s="878"/>
      <c r="W1977" s="878"/>
      <c r="X1977" s="1015"/>
      <c r="Y1977" s="878"/>
      <c r="Z1977" s="975"/>
    </row>
    <row r="1978" spans="1:26">
      <c r="A1978" s="878"/>
      <c r="B1978" s="878"/>
      <c r="C1978" s="878"/>
      <c r="F1978" s="878"/>
      <c r="H1978" s="878"/>
      <c r="I1978" s="878"/>
      <c r="J1978" s="878"/>
      <c r="K1978" s="990"/>
      <c r="L1978" s="990"/>
      <c r="M1978" s="990"/>
      <c r="N1978" s="990"/>
      <c r="O1978" s="878"/>
      <c r="P1978" s="878"/>
      <c r="Q1978" s="878"/>
      <c r="R1978" s="878"/>
      <c r="S1978" s="878"/>
      <c r="T1978" s="878"/>
      <c r="U1978" s="878"/>
      <c r="V1978" s="878"/>
      <c r="W1978" s="878"/>
      <c r="X1978" s="1015"/>
      <c r="Y1978" s="878"/>
      <c r="Z1978" s="975"/>
    </row>
    <row r="1979" spans="1:26">
      <c r="A1979" s="878"/>
      <c r="B1979" s="878"/>
      <c r="C1979" s="878"/>
      <c r="F1979" s="878"/>
      <c r="H1979" s="878"/>
      <c r="I1979" s="878"/>
      <c r="J1979" s="878"/>
      <c r="K1979" s="990"/>
      <c r="L1979" s="990"/>
      <c r="M1979" s="990"/>
      <c r="N1979" s="990"/>
      <c r="O1979" s="878"/>
      <c r="P1979" s="878"/>
      <c r="Q1979" s="878"/>
      <c r="R1979" s="878"/>
      <c r="S1979" s="878"/>
      <c r="T1979" s="878"/>
      <c r="U1979" s="878"/>
      <c r="V1979" s="878"/>
      <c r="W1979" s="878"/>
      <c r="X1979" s="1015"/>
      <c r="Y1979" s="878"/>
      <c r="Z1979" s="975"/>
    </row>
    <row r="1980" spans="1:26">
      <c r="A1980" s="878"/>
      <c r="B1980" s="878"/>
      <c r="C1980" s="878"/>
      <c r="F1980" s="878"/>
      <c r="H1980" s="878"/>
      <c r="I1980" s="878"/>
      <c r="J1980" s="878"/>
      <c r="K1980" s="990"/>
      <c r="L1980" s="990"/>
      <c r="M1980" s="990"/>
      <c r="N1980" s="990"/>
      <c r="O1980" s="878"/>
      <c r="P1980" s="878"/>
      <c r="Q1980" s="878"/>
      <c r="R1980" s="878"/>
      <c r="S1980" s="878"/>
      <c r="T1980" s="878"/>
      <c r="U1980" s="878"/>
      <c r="V1980" s="878"/>
      <c r="W1980" s="878"/>
      <c r="X1980" s="1015"/>
      <c r="Y1980" s="878"/>
      <c r="Z1980" s="975"/>
    </row>
    <row r="1981" spans="1:26">
      <c r="A1981" s="878"/>
      <c r="B1981" s="878"/>
      <c r="C1981" s="878"/>
      <c r="F1981" s="878"/>
      <c r="H1981" s="878"/>
      <c r="I1981" s="878"/>
      <c r="J1981" s="878"/>
      <c r="K1981" s="990"/>
      <c r="L1981" s="990"/>
      <c r="M1981" s="990"/>
      <c r="N1981" s="990"/>
      <c r="O1981" s="878"/>
      <c r="P1981" s="878"/>
      <c r="Q1981" s="878"/>
      <c r="R1981" s="878"/>
      <c r="S1981" s="878"/>
      <c r="T1981" s="878"/>
      <c r="U1981" s="878"/>
      <c r="V1981" s="878"/>
      <c r="W1981" s="878"/>
      <c r="X1981" s="1015"/>
      <c r="Y1981" s="878"/>
      <c r="Z1981" s="975"/>
    </row>
    <row r="1982" spans="1:26">
      <c r="A1982" s="878"/>
      <c r="B1982" s="878"/>
      <c r="C1982" s="878"/>
      <c r="F1982" s="878"/>
      <c r="H1982" s="878"/>
      <c r="I1982" s="878"/>
      <c r="J1982" s="878"/>
      <c r="K1982" s="990"/>
      <c r="L1982" s="990"/>
      <c r="M1982" s="990"/>
      <c r="N1982" s="990"/>
      <c r="O1982" s="878"/>
      <c r="P1982" s="878"/>
      <c r="Q1982" s="878"/>
      <c r="R1982" s="878"/>
      <c r="S1982" s="878"/>
      <c r="T1982" s="878"/>
      <c r="U1982" s="878"/>
      <c r="V1982" s="878"/>
      <c r="W1982" s="878"/>
      <c r="X1982" s="1015"/>
      <c r="Y1982" s="878"/>
      <c r="Z1982" s="975"/>
    </row>
    <row r="1983" spans="1:26">
      <c r="A1983" s="878"/>
      <c r="B1983" s="878"/>
      <c r="C1983" s="878"/>
      <c r="F1983" s="878"/>
      <c r="H1983" s="878"/>
      <c r="I1983" s="878"/>
      <c r="J1983" s="878"/>
      <c r="K1983" s="990"/>
      <c r="L1983" s="990"/>
      <c r="M1983" s="990"/>
      <c r="N1983" s="990"/>
      <c r="O1983" s="878"/>
      <c r="P1983" s="878"/>
      <c r="Q1983" s="878"/>
      <c r="R1983" s="878"/>
      <c r="S1983" s="878"/>
      <c r="T1983" s="878"/>
      <c r="U1983" s="878"/>
      <c r="V1983" s="878"/>
      <c r="W1983" s="878"/>
      <c r="X1983" s="1015"/>
      <c r="Y1983" s="878"/>
      <c r="Z1983" s="975"/>
    </row>
    <row r="1984" spans="1:26">
      <c r="A1984" s="878"/>
      <c r="B1984" s="878"/>
      <c r="C1984" s="878"/>
      <c r="F1984" s="878"/>
      <c r="H1984" s="878"/>
      <c r="I1984" s="878"/>
      <c r="J1984" s="878"/>
      <c r="K1984" s="990"/>
      <c r="L1984" s="990"/>
      <c r="M1984" s="990"/>
      <c r="N1984" s="990"/>
      <c r="O1984" s="878"/>
      <c r="P1984" s="878"/>
      <c r="Q1984" s="878"/>
      <c r="R1984" s="878"/>
      <c r="S1984" s="878"/>
      <c r="T1984" s="878"/>
      <c r="U1984" s="878"/>
      <c r="V1984" s="878"/>
      <c r="W1984" s="878"/>
      <c r="X1984" s="1015"/>
      <c r="Y1984" s="878"/>
      <c r="Z1984" s="975"/>
    </row>
    <row r="1985" spans="1:26">
      <c r="A1985" s="878"/>
      <c r="B1985" s="878"/>
      <c r="C1985" s="878"/>
      <c r="F1985" s="878"/>
      <c r="H1985" s="878"/>
      <c r="I1985" s="878"/>
      <c r="J1985" s="878"/>
      <c r="K1985" s="990"/>
      <c r="L1985" s="990"/>
      <c r="M1985" s="990"/>
      <c r="N1985" s="990"/>
      <c r="O1985" s="878"/>
      <c r="P1985" s="878"/>
      <c r="Q1985" s="878"/>
      <c r="R1985" s="878"/>
      <c r="S1985" s="878"/>
      <c r="T1985" s="878"/>
      <c r="U1985" s="878"/>
      <c r="V1985" s="878"/>
      <c r="W1985" s="878"/>
      <c r="X1985" s="1015"/>
      <c r="Y1985" s="878"/>
      <c r="Z1985" s="975"/>
    </row>
    <row r="1986" spans="1:26">
      <c r="A1986" s="878"/>
      <c r="B1986" s="878"/>
      <c r="C1986" s="878"/>
      <c r="F1986" s="878"/>
      <c r="H1986" s="878"/>
      <c r="I1986" s="878"/>
      <c r="J1986" s="878"/>
      <c r="K1986" s="990"/>
      <c r="L1986" s="990"/>
      <c r="M1986" s="990"/>
      <c r="N1986" s="990"/>
      <c r="O1986" s="878"/>
      <c r="P1986" s="878"/>
      <c r="Q1986" s="878"/>
      <c r="R1986" s="878"/>
      <c r="S1986" s="878"/>
      <c r="T1986" s="878"/>
      <c r="U1986" s="878"/>
      <c r="V1986" s="878"/>
      <c r="W1986" s="878"/>
      <c r="X1986" s="1015"/>
      <c r="Y1986" s="878"/>
      <c r="Z1986" s="975"/>
    </row>
    <row r="1987" spans="1:26">
      <c r="A1987" s="878"/>
      <c r="B1987" s="878"/>
      <c r="C1987" s="878"/>
      <c r="F1987" s="878"/>
      <c r="H1987" s="878"/>
      <c r="I1987" s="878"/>
      <c r="J1987" s="878"/>
      <c r="K1987" s="990"/>
      <c r="L1987" s="990"/>
      <c r="M1987" s="990"/>
      <c r="N1987" s="990"/>
      <c r="O1987" s="878"/>
      <c r="P1987" s="878"/>
      <c r="Q1987" s="878"/>
      <c r="R1987" s="878"/>
      <c r="S1987" s="878"/>
      <c r="T1987" s="878"/>
      <c r="U1987" s="878"/>
      <c r="V1987" s="878"/>
      <c r="W1987" s="878"/>
      <c r="X1987" s="1015"/>
      <c r="Y1987" s="878"/>
      <c r="Z1987" s="975"/>
    </row>
    <row r="1988" spans="1:26">
      <c r="A1988" s="878"/>
      <c r="B1988" s="878"/>
      <c r="C1988" s="878"/>
      <c r="F1988" s="878"/>
      <c r="H1988" s="878"/>
      <c r="I1988" s="878"/>
      <c r="J1988" s="878"/>
      <c r="K1988" s="990"/>
      <c r="L1988" s="990"/>
      <c r="M1988" s="990"/>
      <c r="N1988" s="990"/>
      <c r="O1988" s="878"/>
      <c r="P1988" s="878"/>
      <c r="Q1988" s="878"/>
      <c r="R1988" s="878"/>
      <c r="S1988" s="878"/>
      <c r="T1988" s="878"/>
      <c r="U1988" s="878"/>
      <c r="V1988" s="878"/>
      <c r="W1988" s="878"/>
      <c r="X1988" s="1015"/>
      <c r="Y1988" s="878"/>
      <c r="Z1988" s="975"/>
    </row>
    <row r="1989" spans="1:26">
      <c r="A1989" s="878"/>
      <c r="B1989" s="878"/>
      <c r="C1989" s="878"/>
      <c r="F1989" s="878"/>
      <c r="H1989" s="878"/>
      <c r="I1989" s="878"/>
      <c r="J1989" s="878"/>
      <c r="K1989" s="990"/>
      <c r="L1989" s="990"/>
      <c r="M1989" s="990"/>
      <c r="N1989" s="990"/>
      <c r="O1989" s="878"/>
      <c r="P1989" s="878"/>
      <c r="Q1989" s="878"/>
      <c r="R1989" s="878"/>
      <c r="S1989" s="878"/>
      <c r="T1989" s="878"/>
      <c r="U1989" s="878"/>
      <c r="V1989" s="878"/>
      <c r="W1989" s="878"/>
      <c r="X1989" s="1015"/>
      <c r="Y1989" s="878"/>
      <c r="Z1989" s="975"/>
    </row>
    <row r="1990" spans="1:26">
      <c r="A1990" s="878"/>
      <c r="B1990" s="878"/>
      <c r="C1990" s="878"/>
      <c r="F1990" s="878"/>
      <c r="H1990" s="878"/>
      <c r="I1990" s="878"/>
      <c r="J1990" s="878"/>
      <c r="K1990" s="990"/>
      <c r="L1990" s="990"/>
      <c r="M1990" s="990"/>
      <c r="N1990" s="990"/>
      <c r="O1990" s="878"/>
      <c r="P1990" s="878"/>
      <c r="Q1990" s="878"/>
      <c r="R1990" s="878"/>
      <c r="S1990" s="878"/>
      <c r="T1990" s="878"/>
      <c r="U1990" s="878"/>
      <c r="V1990" s="878"/>
      <c r="W1990" s="878"/>
      <c r="X1990" s="1015"/>
      <c r="Y1990" s="878"/>
      <c r="Z1990" s="975"/>
    </row>
    <row r="1991" spans="1:26">
      <c r="A1991" s="878"/>
      <c r="B1991" s="878"/>
      <c r="C1991" s="878"/>
      <c r="F1991" s="878"/>
      <c r="H1991" s="878"/>
      <c r="I1991" s="878"/>
      <c r="J1991" s="878"/>
      <c r="K1991" s="990"/>
      <c r="L1991" s="990"/>
      <c r="M1991" s="990"/>
      <c r="N1991" s="990"/>
      <c r="O1991" s="878"/>
      <c r="P1991" s="878"/>
      <c r="Q1991" s="878"/>
      <c r="R1991" s="878"/>
      <c r="S1991" s="878"/>
      <c r="T1991" s="878"/>
      <c r="U1991" s="878"/>
      <c r="V1991" s="878"/>
      <c r="W1991" s="878"/>
      <c r="X1991" s="1015"/>
      <c r="Y1991" s="878"/>
      <c r="Z1991" s="975"/>
    </row>
    <row r="1992" spans="1:26">
      <c r="A1992" s="878"/>
      <c r="B1992" s="878"/>
      <c r="C1992" s="878"/>
      <c r="F1992" s="878"/>
      <c r="H1992" s="878"/>
      <c r="I1992" s="878"/>
      <c r="J1992" s="878"/>
      <c r="K1992" s="990"/>
      <c r="L1992" s="990"/>
      <c r="M1992" s="990"/>
      <c r="N1992" s="990"/>
      <c r="O1992" s="878"/>
      <c r="P1992" s="878"/>
      <c r="Q1992" s="878"/>
      <c r="R1992" s="878"/>
      <c r="S1992" s="878"/>
      <c r="T1992" s="878"/>
      <c r="U1992" s="878"/>
      <c r="V1992" s="878"/>
      <c r="W1992" s="878"/>
      <c r="X1992" s="1015"/>
      <c r="Y1992" s="878"/>
      <c r="Z1992" s="975"/>
    </row>
    <row r="1993" spans="1:26">
      <c r="A1993" s="878"/>
      <c r="B1993" s="878"/>
      <c r="C1993" s="878"/>
      <c r="F1993" s="878"/>
      <c r="H1993" s="878"/>
      <c r="I1993" s="878"/>
      <c r="J1993" s="878"/>
      <c r="K1993" s="990"/>
      <c r="L1993" s="990"/>
      <c r="M1993" s="990"/>
      <c r="N1993" s="990"/>
      <c r="O1993" s="878"/>
      <c r="P1993" s="878"/>
      <c r="Q1993" s="878"/>
      <c r="R1993" s="878"/>
      <c r="S1993" s="878"/>
      <c r="T1993" s="878"/>
      <c r="U1993" s="878"/>
      <c r="V1993" s="878"/>
      <c r="W1993" s="878"/>
      <c r="X1993" s="1015"/>
      <c r="Y1993" s="878"/>
      <c r="Z1993" s="975"/>
    </row>
    <row r="1994" spans="1:26">
      <c r="A1994" s="878"/>
      <c r="B1994" s="878"/>
      <c r="C1994" s="878"/>
      <c r="F1994" s="878"/>
      <c r="H1994" s="878"/>
      <c r="I1994" s="878"/>
      <c r="J1994" s="878"/>
      <c r="K1994" s="990"/>
      <c r="L1994" s="990"/>
      <c r="M1994" s="990"/>
      <c r="N1994" s="990"/>
      <c r="O1994" s="878"/>
      <c r="P1994" s="878"/>
      <c r="Q1994" s="878"/>
      <c r="R1994" s="878"/>
      <c r="S1994" s="878"/>
      <c r="T1994" s="878"/>
      <c r="U1994" s="878"/>
      <c r="V1994" s="878"/>
      <c r="W1994" s="878"/>
      <c r="X1994" s="1015"/>
      <c r="Y1994" s="878"/>
      <c r="Z1994" s="975"/>
    </row>
    <row r="1995" spans="1:26">
      <c r="A1995" s="878"/>
      <c r="B1995" s="878"/>
      <c r="C1995" s="878"/>
      <c r="F1995" s="878"/>
      <c r="H1995" s="878"/>
      <c r="I1995" s="878"/>
      <c r="J1995" s="878"/>
      <c r="K1995" s="990"/>
      <c r="L1995" s="990"/>
      <c r="M1995" s="990"/>
      <c r="N1995" s="990"/>
      <c r="O1995" s="878"/>
      <c r="P1995" s="878"/>
      <c r="Q1995" s="878"/>
      <c r="R1995" s="878"/>
      <c r="S1995" s="878"/>
      <c r="T1995" s="878"/>
      <c r="U1995" s="878"/>
      <c r="V1995" s="878"/>
      <c r="W1995" s="878"/>
      <c r="X1995" s="1015"/>
      <c r="Y1995" s="878"/>
      <c r="Z1995" s="975"/>
    </row>
    <row r="1996" spans="1:26">
      <c r="A1996" s="878"/>
      <c r="B1996" s="878"/>
      <c r="C1996" s="878"/>
      <c r="F1996" s="878"/>
      <c r="H1996" s="878"/>
      <c r="I1996" s="878"/>
      <c r="J1996" s="878"/>
      <c r="K1996" s="990"/>
      <c r="L1996" s="990"/>
      <c r="M1996" s="990"/>
      <c r="N1996" s="990"/>
      <c r="O1996" s="878"/>
      <c r="P1996" s="878"/>
      <c r="Q1996" s="878"/>
      <c r="R1996" s="878"/>
      <c r="S1996" s="878"/>
      <c r="T1996" s="878"/>
      <c r="U1996" s="878"/>
      <c r="V1996" s="878"/>
      <c r="W1996" s="878"/>
      <c r="X1996" s="1015"/>
      <c r="Y1996" s="878"/>
      <c r="Z1996" s="975"/>
    </row>
    <row r="1997" spans="1:26">
      <c r="A1997" s="878"/>
      <c r="B1997" s="878"/>
      <c r="C1997" s="878"/>
      <c r="F1997" s="878"/>
      <c r="H1997" s="878"/>
      <c r="I1997" s="878"/>
      <c r="J1997" s="878"/>
      <c r="K1997" s="990"/>
      <c r="L1997" s="990"/>
      <c r="M1997" s="990"/>
      <c r="N1997" s="990"/>
      <c r="O1997" s="878"/>
      <c r="P1997" s="878"/>
      <c r="Q1997" s="878"/>
      <c r="R1997" s="878"/>
      <c r="S1997" s="878"/>
      <c r="T1997" s="878"/>
      <c r="U1997" s="878"/>
      <c r="V1997" s="878"/>
      <c r="W1997" s="878"/>
      <c r="X1997" s="1015"/>
      <c r="Y1997" s="878"/>
      <c r="Z1997" s="975"/>
    </row>
    <row r="1998" spans="1:26">
      <c r="A1998" s="878"/>
      <c r="B1998" s="878"/>
      <c r="C1998" s="878"/>
      <c r="F1998" s="878"/>
      <c r="H1998" s="878"/>
      <c r="I1998" s="878"/>
      <c r="J1998" s="878"/>
      <c r="K1998" s="990"/>
      <c r="L1998" s="990"/>
      <c r="M1998" s="990"/>
      <c r="N1998" s="990"/>
      <c r="O1998" s="878"/>
      <c r="P1998" s="878"/>
      <c r="Q1998" s="878"/>
      <c r="R1998" s="878"/>
      <c r="S1998" s="878"/>
      <c r="T1998" s="878"/>
      <c r="U1998" s="878"/>
      <c r="V1998" s="878"/>
      <c r="W1998" s="878"/>
      <c r="X1998" s="1015"/>
      <c r="Y1998" s="878"/>
      <c r="Z1998" s="975"/>
    </row>
    <row r="1999" spans="1:26">
      <c r="A1999" s="878"/>
      <c r="B1999" s="878"/>
      <c r="C1999" s="878"/>
      <c r="F1999" s="878"/>
      <c r="H1999" s="878"/>
      <c r="I1999" s="878"/>
      <c r="J1999" s="878"/>
      <c r="K1999" s="990"/>
      <c r="L1999" s="990"/>
      <c r="M1999" s="990"/>
      <c r="N1999" s="990"/>
      <c r="O1999" s="878"/>
      <c r="P1999" s="878"/>
      <c r="Q1999" s="878"/>
      <c r="R1999" s="878"/>
      <c r="S1999" s="878"/>
      <c r="T1999" s="878"/>
      <c r="U1999" s="878"/>
      <c r="V1999" s="878"/>
      <c r="W1999" s="878"/>
      <c r="X1999" s="1015"/>
      <c r="Y1999" s="878"/>
      <c r="Z1999" s="975"/>
    </row>
    <row r="2000" spans="1:26">
      <c r="A2000" s="878"/>
      <c r="B2000" s="878"/>
      <c r="C2000" s="878"/>
      <c r="F2000" s="878"/>
      <c r="H2000" s="878"/>
      <c r="I2000" s="878"/>
      <c r="J2000" s="878"/>
      <c r="K2000" s="990"/>
      <c r="L2000" s="990"/>
      <c r="M2000" s="990"/>
      <c r="N2000" s="990"/>
      <c r="O2000" s="878"/>
      <c r="P2000" s="878"/>
      <c r="Q2000" s="878"/>
      <c r="R2000" s="878"/>
      <c r="S2000" s="878"/>
      <c r="T2000" s="878"/>
      <c r="U2000" s="878"/>
      <c r="V2000" s="878"/>
      <c r="W2000" s="878"/>
      <c r="X2000" s="1015"/>
      <c r="Y2000" s="878"/>
      <c r="Z2000" s="975"/>
    </row>
    <row r="2001" spans="1:26">
      <c r="A2001" s="878"/>
      <c r="B2001" s="878"/>
      <c r="C2001" s="878"/>
      <c r="F2001" s="878"/>
      <c r="H2001" s="878"/>
      <c r="I2001" s="878"/>
      <c r="J2001" s="878"/>
      <c r="K2001" s="990"/>
      <c r="L2001" s="990"/>
      <c r="M2001" s="990"/>
      <c r="N2001" s="990"/>
      <c r="O2001" s="878"/>
      <c r="P2001" s="878"/>
      <c r="Q2001" s="878"/>
      <c r="R2001" s="878"/>
      <c r="S2001" s="878"/>
      <c r="T2001" s="878"/>
      <c r="U2001" s="878"/>
      <c r="V2001" s="878"/>
      <c r="W2001" s="878"/>
      <c r="X2001" s="1015"/>
      <c r="Y2001" s="878"/>
      <c r="Z2001" s="975"/>
    </row>
    <row r="2002" spans="1:26">
      <c r="A2002" s="878"/>
      <c r="B2002" s="878"/>
      <c r="C2002" s="878"/>
      <c r="F2002" s="878"/>
      <c r="H2002" s="878"/>
      <c r="I2002" s="878"/>
      <c r="J2002" s="878"/>
      <c r="K2002" s="990"/>
      <c r="L2002" s="990"/>
      <c r="M2002" s="990"/>
      <c r="N2002" s="990"/>
      <c r="O2002" s="878"/>
      <c r="P2002" s="878"/>
      <c r="Q2002" s="878"/>
      <c r="R2002" s="878"/>
      <c r="S2002" s="878"/>
      <c r="T2002" s="878"/>
      <c r="U2002" s="878"/>
      <c r="V2002" s="878"/>
      <c r="W2002" s="878"/>
      <c r="X2002" s="1015"/>
      <c r="Y2002" s="878"/>
      <c r="Z2002" s="975"/>
    </row>
    <row r="2003" spans="1:26">
      <c r="A2003" s="878"/>
      <c r="B2003" s="878"/>
      <c r="C2003" s="878"/>
      <c r="F2003" s="878"/>
      <c r="H2003" s="878"/>
      <c r="I2003" s="878"/>
      <c r="J2003" s="878"/>
      <c r="K2003" s="990"/>
      <c r="L2003" s="990"/>
      <c r="M2003" s="990"/>
      <c r="N2003" s="990"/>
      <c r="O2003" s="878"/>
      <c r="P2003" s="878"/>
      <c r="Q2003" s="878"/>
      <c r="R2003" s="878"/>
      <c r="S2003" s="878"/>
      <c r="T2003" s="878"/>
      <c r="U2003" s="878"/>
      <c r="V2003" s="878"/>
      <c r="W2003" s="878"/>
      <c r="X2003" s="1015"/>
      <c r="Y2003" s="878"/>
      <c r="Z2003" s="975"/>
    </row>
    <row r="2004" spans="1:26">
      <c r="A2004" s="878"/>
      <c r="B2004" s="878"/>
      <c r="C2004" s="878"/>
      <c r="F2004" s="878"/>
      <c r="H2004" s="878"/>
      <c r="I2004" s="878"/>
      <c r="J2004" s="878"/>
      <c r="K2004" s="990"/>
      <c r="L2004" s="990"/>
      <c r="M2004" s="990"/>
      <c r="N2004" s="990"/>
      <c r="O2004" s="878"/>
      <c r="P2004" s="878"/>
      <c r="Q2004" s="878"/>
      <c r="R2004" s="878"/>
      <c r="S2004" s="878"/>
      <c r="T2004" s="878"/>
      <c r="U2004" s="878"/>
      <c r="V2004" s="878"/>
      <c r="W2004" s="878"/>
      <c r="X2004" s="1015"/>
      <c r="Y2004" s="878"/>
      <c r="Z2004" s="975"/>
    </row>
    <row r="2005" spans="1:26">
      <c r="A2005" s="878"/>
      <c r="B2005" s="878"/>
      <c r="C2005" s="878"/>
      <c r="F2005" s="878"/>
      <c r="H2005" s="878"/>
      <c r="I2005" s="878"/>
      <c r="J2005" s="878"/>
      <c r="K2005" s="990"/>
      <c r="L2005" s="990"/>
      <c r="M2005" s="990"/>
      <c r="N2005" s="990"/>
      <c r="O2005" s="878"/>
      <c r="P2005" s="878"/>
      <c r="Q2005" s="878"/>
      <c r="R2005" s="878"/>
      <c r="S2005" s="878"/>
      <c r="T2005" s="878"/>
      <c r="U2005" s="878"/>
      <c r="V2005" s="878"/>
      <c r="W2005" s="878"/>
      <c r="X2005" s="1015"/>
      <c r="Y2005" s="878"/>
      <c r="Z2005" s="975"/>
    </row>
    <row r="2006" spans="1:26">
      <c r="A2006" s="878"/>
      <c r="B2006" s="878"/>
      <c r="C2006" s="878"/>
      <c r="F2006" s="878"/>
      <c r="H2006" s="878"/>
      <c r="I2006" s="878"/>
      <c r="J2006" s="878"/>
      <c r="K2006" s="990"/>
      <c r="L2006" s="990"/>
      <c r="M2006" s="990"/>
      <c r="N2006" s="990"/>
      <c r="O2006" s="878"/>
      <c r="P2006" s="878"/>
      <c r="Q2006" s="878"/>
      <c r="R2006" s="878"/>
      <c r="S2006" s="878"/>
      <c r="T2006" s="878"/>
      <c r="U2006" s="878"/>
      <c r="V2006" s="878"/>
      <c r="W2006" s="878"/>
      <c r="X2006" s="1015"/>
      <c r="Y2006" s="878"/>
      <c r="Z2006" s="975"/>
    </row>
    <row r="2007" spans="1:26">
      <c r="A2007" s="878"/>
      <c r="B2007" s="878"/>
      <c r="C2007" s="878"/>
      <c r="F2007" s="878"/>
      <c r="H2007" s="878"/>
      <c r="I2007" s="878"/>
      <c r="J2007" s="878"/>
      <c r="K2007" s="990"/>
      <c r="L2007" s="990"/>
      <c r="M2007" s="990"/>
      <c r="N2007" s="990"/>
      <c r="O2007" s="878"/>
      <c r="P2007" s="878"/>
      <c r="Q2007" s="878"/>
      <c r="R2007" s="878"/>
      <c r="S2007" s="878"/>
      <c r="T2007" s="878"/>
      <c r="U2007" s="878"/>
      <c r="V2007" s="878"/>
      <c r="W2007" s="878"/>
      <c r="X2007" s="1015"/>
      <c r="Y2007" s="878"/>
      <c r="Z2007" s="975"/>
    </row>
    <row r="2008" spans="1:26">
      <c r="A2008" s="878"/>
      <c r="B2008" s="878"/>
      <c r="C2008" s="878"/>
      <c r="F2008" s="878"/>
      <c r="H2008" s="878"/>
      <c r="I2008" s="878"/>
      <c r="J2008" s="878"/>
      <c r="K2008" s="990"/>
      <c r="L2008" s="990"/>
      <c r="M2008" s="990"/>
      <c r="N2008" s="990"/>
      <c r="O2008" s="878"/>
      <c r="P2008" s="878"/>
      <c r="Q2008" s="878"/>
      <c r="R2008" s="878"/>
      <c r="S2008" s="878"/>
      <c r="T2008" s="878"/>
      <c r="U2008" s="878"/>
      <c r="V2008" s="878"/>
      <c r="W2008" s="878"/>
      <c r="X2008" s="1015"/>
      <c r="Y2008" s="878"/>
      <c r="Z2008" s="975"/>
    </row>
    <row r="2009" spans="1:26">
      <c r="A2009" s="878"/>
      <c r="B2009" s="878"/>
      <c r="C2009" s="878"/>
      <c r="F2009" s="878"/>
      <c r="H2009" s="878"/>
      <c r="I2009" s="878"/>
      <c r="J2009" s="878"/>
      <c r="K2009" s="990"/>
      <c r="L2009" s="990"/>
      <c r="M2009" s="990"/>
      <c r="N2009" s="990"/>
      <c r="O2009" s="878"/>
      <c r="P2009" s="878"/>
      <c r="Q2009" s="878"/>
      <c r="R2009" s="878"/>
      <c r="S2009" s="878"/>
      <c r="T2009" s="878"/>
      <c r="U2009" s="878"/>
      <c r="V2009" s="878"/>
      <c r="W2009" s="878"/>
      <c r="X2009" s="1015"/>
      <c r="Y2009" s="878"/>
      <c r="Z2009" s="975"/>
    </row>
    <row r="2010" spans="1:26">
      <c r="A2010" s="878"/>
      <c r="B2010" s="878"/>
      <c r="C2010" s="878"/>
      <c r="F2010" s="878"/>
      <c r="H2010" s="878"/>
      <c r="I2010" s="878"/>
      <c r="J2010" s="878"/>
      <c r="K2010" s="990"/>
      <c r="L2010" s="990"/>
      <c r="M2010" s="990"/>
      <c r="N2010" s="990"/>
      <c r="O2010" s="878"/>
      <c r="P2010" s="878"/>
      <c r="Q2010" s="878"/>
      <c r="R2010" s="878"/>
      <c r="S2010" s="878"/>
      <c r="T2010" s="878"/>
      <c r="U2010" s="878"/>
      <c r="V2010" s="878"/>
      <c r="W2010" s="878"/>
      <c r="X2010" s="1015"/>
      <c r="Y2010" s="878"/>
      <c r="Z2010" s="975"/>
    </row>
    <row r="2011" spans="1:26">
      <c r="A2011" s="878"/>
      <c r="B2011" s="878"/>
      <c r="C2011" s="878"/>
      <c r="F2011" s="878"/>
      <c r="H2011" s="878"/>
      <c r="I2011" s="878"/>
      <c r="J2011" s="878"/>
      <c r="K2011" s="990"/>
      <c r="L2011" s="990"/>
      <c r="M2011" s="990"/>
      <c r="N2011" s="990"/>
      <c r="O2011" s="878"/>
      <c r="P2011" s="878"/>
      <c r="Q2011" s="878"/>
      <c r="R2011" s="878"/>
      <c r="S2011" s="878"/>
      <c r="T2011" s="878"/>
      <c r="U2011" s="878"/>
      <c r="V2011" s="878"/>
      <c r="W2011" s="878"/>
      <c r="X2011" s="1015"/>
      <c r="Y2011" s="878"/>
      <c r="Z2011" s="975"/>
    </row>
    <row r="2012" spans="1:26">
      <c r="A2012" s="878"/>
      <c r="B2012" s="878"/>
      <c r="C2012" s="878"/>
      <c r="F2012" s="878"/>
      <c r="H2012" s="878"/>
      <c r="I2012" s="878"/>
      <c r="J2012" s="878"/>
      <c r="K2012" s="990"/>
      <c r="L2012" s="990"/>
      <c r="M2012" s="990"/>
      <c r="N2012" s="990"/>
      <c r="O2012" s="878"/>
      <c r="P2012" s="878"/>
      <c r="Q2012" s="878"/>
      <c r="R2012" s="878"/>
      <c r="S2012" s="878"/>
      <c r="T2012" s="878"/>
      <c r="U2012" s="878"/>
      <c r="V2012" s="878"/>
      <c r="W2012" s="878"/>
      <c r="X2012" s="1015"/>
      <c r="Y2012" s="878"/>
      <c r="Z2012" s="975"/>
    </row>
    <row r="2013" spans="1:26">
      <c r="A2013" s="878"/>
      <c r="B2013" s="878"/>
      <c r="C2013" s="878"/>
      <c r="F2013" s="878"/>
      <c r="H2013" s="878"/>
      <c r="I2013" s="878"/>
      <c r="J2013" s="878"/>
      <c r="K2013" s="990"/>
      <c r="L2013" s="990"/>
      <c r="M2013" s="990"/>
      <c r="N2013" s="990"/>
      <c r="O2013" s="878"/>
      <c r="P2013" s="878"/>
      <c r="Q2013" s="878"/>
      <c r="R2013" s="878"/>
      <c r="S2013" s="878"/>
      <c r="T2013" s="878"/>
      <c r="U2013" s="878"/>
      <c r="V2013" s="878"/>
      <c r="W2013" s="878"/>
      <c r="X2013" s="1015"/>
      <c r="Y2013" s="878"/>
      <c r="Z2013" s="975"/>
    </row>
    <row r="2014" spans="1:26">
      <c r="A2014" s="878"/>
      <c r="B2014" s="878"/>
      <c r="C2014" s="878"/>
      <c r="F2014" s="878"/>
      <c r="H2014" s="878"/>
      <c r="I2014" s="878"/>
      <c r="J2014" s="878"/>
      <c r="K2014" s="990"/>
      <c r="L2014" s="990"/>
      <c r="M2014" s="990"/>
      <c r="N2014" s="990"/>
      <c r="O2014" s="878"/>
      <c r="P2014" s="878"/>
      <c r="Q2014" s="878"/>
      <c r="R2014" s="878"/>
      <c r="S2014" s="878"/>
      <c r="T2014" s="878"/>
      <c r="U2014" s="878"/>
      <c r="V2014" s="878"/>
      <c r="W2014" s="878"/>
      <c r="X2014" s="1015"/>
      <c r="Y2014" s="878"/>
      <c r="Z2014" s="975"/>
    </row>
    <row r="2015" spans="1:26">
      <c r="A2015" s="878"/>
      <c r="B2015" s="878"/>
      <c r="C2015" s="878"/>
      <c r="F2015" s="878"/>
      <c r="H2015" s="878"/>
      <c r="I2015" s="878"/>
      <c r="J2015" s="878"/>
      <c r="K2015" s="990"/>
      <c r="L2015" s="990"/>
      <c r="M2015" s="990"/>
      <c r="N2015" s="990"/>
      <c r="O2015" s="878"/>
      <c r="P2015" s="878"/>
      <c r="Q2015" s="878"/>
      <c r="R2015" s="878"/>
      <c r="S2015" s="878"/>
      <c r="T2015" s="878"/>
      <c r="U2015" s="878"/>
      <c r="V2015" s="878"/>
      <c r="W2015" s="878"/>
      <c r="X2015" s="1015"/>
      <c r="Y2015" s="878"/>
      <c r="Z2015" s="975"/>
    </row>
    <row r="2016" spans="1:26">
      <c r="A2016" s="878"/>
      <c r="B2016" s="878"/>
      <c r="C2016" s="878"/>
      <c r="F2016" s="878"/>
      <c r="H2016" s="878"/>
      <c r="I2016" s="878"/>
      <c r="J2016" s="878"/>
      <c r="K2016" s="990"/>
      <c r="L2016" s="990"/>
      <c r="M2016" s="990"/>
      <c r="N2016" s="990"/>
      <c r="O2016" s="878"/>
      <c r="P2016" s="878"/>
      <c r="Q2016" s="878"/>
      <c r="R2016" s="878"/>
      <c r="S2016" s="878"/>
      <c r="T2016" s="878"/>
      <c r="U2016" s="878"/>
      <c r="V2016" s="878"/>
      <c r="W2016" s="878"/>
      <c r="X2016" s="1015"/>
      <c r="Y2016" s="878"/>
      <c r="Z2016" s="975"/>
    </row>
    <row r="2017" spans="1:26">
      <c r="A2017" s="878"/>
      <c r="B2017" s="878"/>
      <c r="C2017" s="878"/>
      <c r="F2017" s="878"/>
      <c r="H2017" s="878"/>
      <c r="I2017" s="878"/>
      <c r="J2017" s="878"/>
      <c r="K2017" s="990"/>
      <c r="L2017" s="990"/>
      <c r="M2017" s="990"/>
      <c r="N2017" s="990"/>
      <c r="O2017" s="878"/>
      <c r="P2017" s="878"/>
      <c r="Q2017" s="878"/>
      <c r="R2017" s="878"/>
      <c r="S2017" s="878"/>
      <c r="T2017" s="878"/>
      <c r="U2017" s="878"/>
      <c r="V2017" s="878"/>
      <c r="W2017" s="878"/>
      <c r="X2017" s="1015"/>
      <c r="Y2017" s="878"/>
      <c r="Z2017" s="975"/>
    </row>
    <row r="2018" spans="1:26">
      <c r="A2018" s="878"/>
      <c r="B2018" s="878"/>
      <c r="C2018" s="878"/>
      <c r="F2018" s="878"/>
      <c r="H2018" s="878"/>
      <c r="I2018" s="878"/>
      <c r="J2018" s="878"/>
      <c r="K2018" s="990"/>
      <c r="L2018" s="990"/>
      <c r="M2018" s="990"/>
      <c r="N2018" s="990"/>
      <c r="O2018" s="878"/>
      <c r="P2018" s="878"/>
      <c r="Q2018" s="878"/>
      <c r="R2018" s="878"/>
      <c r="S2018" s="878"/>
      <c r="T2018" s="878"/>
      <c r="U2018" s="878"/>
      <c r="V2018" s="878"/>
      <c r="W2018" s="878"/>
      <c r="X2018" s="1015"/>
      <c r="Y2018" s="878"/>
      <c r="Z2018" s="975"/>
    </row>
    <row r="2019" spans="1:26">
      <c r="A2019" s="878"/>
      <c r="B2019" s="878"/>
      <c r="C2019" s="878"/>
      <c r="F2019" s="878"/>
      <c r="H2019" s="878"/>
      <c r="I2019" s="878"/>
      <c r="J2019" s="878"/>
      <c r="K2019" s="990"/>
      <c r="L2019" s="990"/>
      <c r="M2019" s="990"/>
      <c r="N2019" s="990"/>
      <c r="O2019" s="878"/>
      <c r="P2019" s="878"/>
      <c r="Q2019" s="878"/>
      <c r="R2019" s="878"/>
      <c r="S2019" s="878"/>
      <c r="T2019" s="878"/>
      <c r="U2019" s="878"/>
      <c r="V2019" s="878"/>
      <c r="W2019" s="878"/>
      <c r="X2019" s="1015"/>
      <c r="Y2019" s="878"/>
      <c r="Z2019" s="975"/>
    </row>
    <row r="2020" spans="1:26">
      <c r="A2020" s="878"/>
      <c r="B2020" s="878"/>
      <c r="C2020" s="878"/>
      <c r="F2020" s="878"/>
      <c r="H2020" s="878"/>
      <c r="I2020" s="878"/>
      <c r="J2020" s="878"/>
      <c r="K2020" s="990"/>
      <c r="L2020" s="990"/>
      <c r="M2020" s="990"/>
      <c r="N2020" s="990"/>
      <c r="O2020" s="878"/>
      <c r="P2020" s="878"/>
      <c r="Q2020" s="878"/>
      <c r="R2020" s="878"/>
      <c r="S2020" s="878"/>
      <c r="T2020" s="878"/>
      <c r="U2020" s="878"/>
      <c r="V2020" s="878"/>
      <c r="W2020" s="878"/>
      <c r="X2020" s="1015"/>
      <c r="Y2020" s="878"/>
      <c r="Z2020" s="975"/>
    </row>
    <row r="2021" spans="1:26">
      <c r="A2021" s="878"/>
      <c r="B2021" s="878"/>
      <c r="C2021" s="878"/>
      <c r="F2021" s="878"/>
      <c r="H2021" s="878"/>
      <c r="I2021" s="878"/>
      <c r="J2021" s="878"/>
      <c r="K2021" s="990"/>
      <c r="L2021" s="990"/>
      <c r="M2021" s="990"/>
      <c r="N2021" s="990"/>
      <c r="O2021" s="878"/>
      <c r="P2021" s="878"/>
      <c r="Q2021" s="878"/>
      <c r="R2021" s="878"/>
      <c r="S2021" s="878"/>
      <c r="T2021" s="878"/>
      <c r="U2021" s="878"/>
      <c r="V2021" s="878"/>
      <c r="W2021" s="878"/>
      <c r="X2021" s="1015"/>
      <c r="Y2021" s="878"/>
      <c r="Z2021" s="975"/>
    </row>
    <row r="2022" spans="1:26">
      <c r="A2022" s="878"/>
      <c r="B2022" s="878"/>
      <c r="C2022" s="878"/>
      <c r="F2022" s="878"/>
      <c r="H2022" s="878"/>
      <c r="I2022" s="878"/>
      <c r="J2022" s="878"/>
      <c r="K2022" s="990"/>
      <c r="L2022" s="990"/>
      <c r="M2022" s="990"/>
      <c r="N2022" s="990"/>
      <c r="O2022" s="878"/>
      <c r="P2022" s="878"/>
      <c r="Q2022" s="878"/>
      <c r="R2022" s="878"/>
      <c r="S2022" s="878"/>
      <c r="T2022" s="878"/>
      <c r="U2022" s="878"/>
      <c r="V2022" s="878"/>
      <c r="W2022" s="878"/>
      <c r="X2022" s="1015"/>
      <c r="Y2022" s="878"/>
      <c r="Z2022" s="975"/>
    </row>
    <row r="2023" spans="1:26">
      <c r="A2023" s="878"/>
      <c r="B2023" s="878"/>
      <c r="C2023" s="878"/>
      <c r="F2023" s="878"/>
      <c r="H2023" s="878"/>
      <c r="I2023" s="878"/>
      <c r="J2023" s="878"/>
      <c r="K2023" s="990"/>
      <c r="L2023" s="990"/>
      <c r="M2023" s="990"/>
      <c r="N2023" s="990"/>
      <c r="O2023" s="878"/>
      <c r="P2023" s="878"/>
      <c r="Q2023" s="878"/>
      <c r="R2023" s="878"/>
      <c r="S2023" s="878"/>
      <c r="T2023" s="878"/>
      <c r="U2023" s="878"/>
      <c r="V2023" s="878"/>
      <c r="W2023" s="878"/>
      <c r="X2023" s="1015"/>
      <c r="Y2023" s="878"/>
      <c r="Z2023" s="975"/>
    </row>
    <row r="2024" spans="1:26">
      <c r="A2024" s="878"/>
      <c r="B2024" s="878"/>
      <c r="C2024" s="878"/>
      <c r="F2024" s="878"/>
      <c r="H2024" s="878"/>
      <c r="I2024" s="878"/>
      <c r="J2024" s="878"/>
      <c r="K2024" s="990"/>
      <c r="L2024" s="990"/>
      <c r="M2024" s="990"/>
      <c r="N2024" s="990"/>
      <c r="O2024" s="878"/>
      <c r="P2024" s="878"/>
      <c r="Q2024" s="878"/>
      <c r="R2024" s="878"/>
      <c r="S2024" s="878"/>
      <c r="T2024" s="878"/>
      <c r="U2024" s="878"/>
      <c r="V2024" s="878"/>
      <c r="W2024" s="878"/>
      <c r="X2024" s="1015"/>
      <c r="Y2024" s="878"/>
      <c r="Z2024" s="975"/>
    </row>
    <row r="2025" spans="1:26">
      <c r="A2025" s="878"/>
      <c r="B2025" s="878"/>
      <c r="C2025" s="878"/>
      <c r="F2025" s="878"/>
      <c r="H2025" s="878"/>
      <c r="I2025" s="878"/>
      <c r="J2025" s="878"/>
      <c r="K2025" s="990"/>
      <c r="L2025" s="990"/>
      <c r="M2025" s="990"/>
      <c r="N2025" s="990"/>
      <c r="O2025" s="878"/>
      <c r="P2025" s="878"/>
      <c r="Q2025" s="878"/>
      <c r="R2025" s="878"/>
      <c r="S2025" s="878"/>
      <c r="T2025" s="878"/>
      <c r="U2025" s="878"/>
      <c r="V2025" s="878"/>
      <c r="W2025" s="878"/>
      <c r="X2025" s="1015"/>
      <c r="Y2025" s="878"/>
      <c r="Z2025" s="975"/>
    </row>
    <row r="2026" spans="1:26">
      <c r="A2026" s="878"/>
      <c r="B2026" s="878"/>
      <c r="C2026" s="878"/>
      <c r="F2026" s="878"/>
      <c r="H2026" s="878"/>
      <c r="I2026" s="878"/>
      <c r="J2026" s="878"/>
      <c r="K2026" s="990"/>
      <c r="L2026" s="990"/>
      <c r="M2026" s="990"/>
      <c r="N2026" s="990"/>
      <c r="O2026" s="878"/>
      <c r="P2026" s="878"/>
      <c r="Q2026" s="878"/>
      <c r="R2026" s="878"/>
      <c r="S2026" s="878"/>
      <c r="T2026" s="878"/>
      <c r="U2026" s="878"/>
      <c r="V2026" s="878"/>
      <c r="W2026" s="878"/>
      <c r="X2026" s="1015"/>
      <c r="Y2026" s="878"/>
      <c r="Z2026" s="975"/>
    </row>
    <row r="2027" spans="1:26">
      <c r="A2027" s="878"/>
      <c r="B2027" s="878"/>
      <c r="C2027" s="878"/>
      <c r="F2027" s="878"/>
      <c r="H2027" s="878"/>
      <c r="I2027" s="878"/>
      <c r="J2027" s="878"/>
      <c r="K2027" s="990"/>
      <c r="L2027" s="990"/>
      <c r="M2027" s="990"/>
      <c r="N2027" s="990"/>
      <c r="O2027" s="878"/>
      <c r="P2027" s="878"/>
      <c r="Q2027" s="878"/>
      <c r="R2027" s="878"/>
      <c r="S2027" s="878"/>
      <c r="T2027" s="878"/>
      <c r="U2027" s="878"/>
      <c r="V2027" s="878"/>
      <c r="W2027" s="878"/>
      <c r="X2027" s="1015"/>
      <c r="Y2027" s="878"/>
      <c r="Z2027" s="975"/>
    </row>
    <row r="2028" spans="1:26">
      <c r="A2028" s="878"/>
      <c r="B2028" s="878"/>
      <c r="C2028" s="878"/>
      <c r="F2028" s="878"/>
      <c r="H2028" s="878"/>
      <c r="I2028" s="878"/>
      <c r="J2028" s="878"/>
      <c r="K2028" s="990"/>
      <c r="L2028" s="990"/>
      <c r="M2028" s="990"/>
      <c r="N2028" s="990"/>
      <c r="O2028" s="878"/>
      <c r="P2028" s="878"/>
      <c r="Q2028" s="878"/>
      <c r="R2028" s="878"/>
      <c r="S2028" s="878"/>
      <c r="T2028" s="878"/>
      <c r="U2028" s="878"/>
      <c r="V2028" s="878"/>
      <c r="W2028" s="878"/>
      <c r="X2028" s="1015"/>
      <c r="Y2028" s="878"/>
      <c r="Z2028" s="975"/>
    </row>
    <row r="2029" spans="1:26">
      <c r="A2029" s="878"/>
      <c r="B2029" s="878"/>
      <c r="C2029" s="878"/>
      <c r="F2029" s="878"/>
      <c r="H2029" s="878"/>
      <c r="I2029" s="878"/>
      <c r="J2029" s="878"/>
      <c r="K2029" s="990"/>
      <c r="L2029" s="990"/>
      <c r="M2029" s="990"/>
      <c r="N2029" s="990"/>
      <c r="O2029" s="878"/>
      <c r="P2029" s="878"/>
      <c r="Q2029" s="878"/>
      <c r="R2029" s="878"/>
      <c r="S2029" s="878"/>
      <c r="T2029" s="878"/>
      <c r="U2029" s="878"/>
      <c r="V2029" s="878"/>
      <c r="W2029" s="878"/>
      <c r="X2029" s="1015"/>
      <c r="Y2029" s="878"/>
      <c r="Z2029" s="975"/>
    </row>
    <row r="2030" spans="1:26">
      <c r="A2030" s="878"/>
      <c r="B2030" s="878"/>
      <c r="C2030" s="878"/>
      <c r="F2030" s="878"/>
      <c r="H2030" s="878"/>
      <c r="I2030" s="878"/>
      <c r="J2030" s="878"/>
      <c r="K2030" s="990"/>
      <c r="L2030" s="990"/>
      <c r="M2030" s="990"/>
      <c r="N2030" s="990"/>
      <c r="O2030" s="878"/>
      <c r="P2030" s="878"/>
      <c r="Q2030" s="878"/>
      <c r="R2030" s="878"/>
      <c r="S2030" s="878"/>
      <c r="T2030" s="878"/>
      <c r="U2030" s="878"/>
      <c r="V2030" s="878"/>
      <c r="W2030" s="878"/>
      <c r="X2030" s="1015"/>
      <c r="Y2030" s="878"/>
      <c r="Z2030" s="975"/>
    </row>
    <row r="2031" spans="1:26">
      <c r="A2031" s="878"/>
      <c r="B2031" s="878"/>
      <c r="C2031" s="878"/>
      <c r="F2031" s="878"/>
      <c r="H2031" s="878"/>
      <c r="I2031" s="878"/>
      <c r="J2031" s="878"/>
      <c r="K2031" s="990"/>
      <c r="L2031" s="990"/>
      <c r="M2031" s="990"/>
      <c r="N2031" s="990"/>
      <c r="O2031" s="878"/>
      <c r="P2031" s="878"/>
      <c r="Q2031" s="878"/>
      <c r="R2031" s="878"/>
      <c r="S2031" s="878"/>
      <c r="T2031" s="878"/>
      <c r="U2031" s="878"/>
      <c r="V2031" s="878"/>
      <c r="W2031" s="878"/>
      <c r="X2031" s="1015"/>
      <c r="Y2031" s="878"/>
      <c r="Z2031" s="975"/>
    </row>
    <row r="2032" spans="1:26">
      <c r="A2032" s="878"/>
      <c r="B2032" s="878"/>
      <c r="C2032" s="878"/>
      <c r="F2032" s="878"/>
      <c r="H2032" s="878"/>
      <c r="I2032" s="878"/>
      <c r="J2032" s="878"/>
      <c r="K2032" s="990"/>
      <c r="L2032" s="990"/>
      <c r="M2032" s="990"/>
      <c r="N2032" s="990"/>
      <c r="O2032" s="878"/>
      <c r="P2032" s="878"/>
      <c r="Q2032" s="878"/>
      <c r="R2032" s="878"/>
      <c r="S2032" s="878"/>
      <c r="T2032" s="878"/>
      <c r="U2032" s="878"/>
      <c r="V2032" s="878"/>
      <c r="W2032" s="878"/>
      <c r="X2032" s="1015"/>
      <c r="Y2032" s="878"/>
      <c r="Z2032" s="975"/>
    </row>
    <row r="2033" spans="1:26">
      <c r="A2033" s="878"/>
      <c r="B2033" s="878"/>
      <c r="C2033" s="878"/>
      <c r="F2033" s="878"/>
      <c r="H2033" s="878"/>
      <c r="I2033" s="878"/>
      <c r="J2033" s="878"/>
      <c r="K2033" s="990"/>
      <c r="L2033" s="990"/>
      <c r="M2033" s="990"/>
      <c r="N2033" s="990"/>
      <c r="O2033" s="878"/>
      <c r="P2033" s="878"/>
      <c r="Q2033" s="878"/>
      <c r="R2033" s="878"/>
      <c r="S2033" s="878"/>
      <c r="T2033" s="878"/>
      <c r="U2033" s="878"/>
      <c r="V2033" s="878"/>
      <c r="W2033" s="878"/>
      <c r="X2033" s="1015"/>
      <c r="Y2033" s="878"/>
      <c r="Z2033" s="975"/>
    </row>
    <row r="2034" spans="1:26">
      <c r="A2034" s="878"/>
      <c r="B2034" s="878"/>
      <c r="C2034" s="878"/>
      <c r="F2034" s="878"/>
      <c r="H2034" s="878"/>
      <c r="I2034" s="878"/>
      <c r="J2034" s="878"/>
      <c r="K2034" s="990"/>
      <c r="L2034" s="990"/>
      <c r="M2034" s="990"/>
      <c r="N2034" s="990"/>
      <c r="O2034" s="878"/>
      <c r="P2034" s="878"/>
      <c r="Q2034" s="878"/>
      <c r="R2034" s="878"/>
      <c r="S2034" s="878"/>
      <c r="T2034" s="878"/>
      <c r="U2034" s="878"/>
      <c r="V2034" s="878"/>
      <c r="W2034" s="878"/>
      <c r="X2034" s="1015"/>
      <c r="Y2034" s="878"/>
      <c r="Z2034" s="975"/>
    </row>
    <row r="2035" spans="1:26">
      <c r="A2035" s="878"/>
      <c r="B2035" s="878"/>
      <c r="C2035" s="878"/>
      <c r="F2035" s="878"/>
      <c r="H2035" s="878"/>
      <c r="I2035" s="878"/>
      <c r="J2035" s="878"/>
      <c r="K2035" s="990"/>
      <c r="L2035" s="990"/>
      <c r="M2035" s="990"/>
      <c r="N2035" s="990"/>
      <c r="O2035" s="878"/>
      <c r="P2035" s="878"/>
      <c r="Q2035" s="878"/>
      <c r="R2035" s="878"/>
      <c r="S2035" s="878"/>
      <c r="T2035" s="878"/>
      <c r="U2035" s="878"/>
      <c r="V2035" s="878"/>
      <c r="W2035" s="878"/>
      <c r="X2035" s="1015"/>
      <c r="Y2035" s="878"/>
      <c r="Z2035" s="975"/>
    </row>
    <row r="2036" spans="1:26">
      <c r="A2036" s="878"/>
      <c r="B2036" s="878"/>
      <c r="C2036" s="878"/>
      <c r="F2036" s="878"/>
      <c r="H2036" s="878"/>
      <c r="I2036" s="878"/>
      <c r="J2036" s="878"/>
      <c r="K2036" s="990"/>
      <c r="L2036" s="990"/>
      <c r="M2036" s="990"/>
      <c r="N2036" s="990"/>
      <c r="O2036" s="878"/>
      <c r="P2036" s="878"/>
      <c r="Q2036" s="878"/>
      <c r="R2036" s="878"/>
      <c r="S2036" s="878"/>
      <c r="T2036" s="878"/>
      <c r="U2036" s="878"/>
      <c r="V2036" s="878"/>
      <c r="W2036" s="878"/>
      <c r="X2036" s="1015"/>
      <c r="Y2036" s="878"/>
      <c r="Z2036" s="975"/>
    </row>
    <row r="2037" spans="1:26">
      <c r="A2037" s="878"/>
      <c r="B2037" s="878"/>
      <c r="C2037" s="878"/>
      <c r="F2037" s="878"/>
      <c r="H2037" s="878"/>
      <c r="I2037" s="878"/>
      <c r="J2037" s="878"/>
      <c r="K2037" s="990"/>
      <c r="L2037" s="990"/>
      <c r="M2037" s="990"/>
      <c r="N2037" s="990"/>
      <c r="O2037" s="878"/>
      <c r="P2037" s="878"/>
      <c r="Q2037" s="878"/>
      <c r="R2037" s="878"/>
      <c r="S2037" s="878"/>
      <c r="T2037" s="878"/>
      <c r="U2037" s="878"/>
      <c r="V2037" s="878"/>
      <c r="W2037" s="878"/>
      <c r="X2037" s="1015"/>
      <c r="Y2037" s="878"/>
      <c r="Z2037" s="975"/>
    </row>
    <row r="2038" spans="1:26">
      <c r="A2038" s="878"/>
      <c r="B2038" s="878"/>
      <c r="C2038" s="878"/>
      <c r="F2038" s="878"/>
      <c r="H2038" s="878"/>
      <c r="I2038" s="878"/>
      <c r="J2038" s="878"/>
      <c r="K2038" s="990"/>
      <c r="L2038" s="990"/>
      <c r="M2038" s="990"/>
      <c r="N2038" s="990"/>
      <c r="O2038" s="878"/>
      <c r="P2038" s="878"/>
      <c r="Q2038" s="878"/>
      <c r="R2038" s="878"/>
      <c r="S2038" s="878"/>
      <c r="T2038" s="878"/>
      <c r="U2038" s="878"/>
      <c r="V2038" s="878"/>
      <c r="W2038" s="878"/>
      <c r="X2038" s="1015"/>
      <c r="Y2038" s="878"/>
      <c r="Z2038" s="975"/>
    </row>
    <row r="2039" spans="1:26">
      <c r="A2039" s="878"/>
      <c r="B2039" s="878"/>
      <c r="C2039" s="878"/>
      <c r="F2039" s="878"/>
      <c r="H2039" s="878"/>
      <c r="I2039" s="878"/>
      <c r="J2039" s="878"/>
      <c r="K2039" s="990"/>
      <c r="L2039" s="990"/>
      <c r="M2039" s="990"/>
      <c r="N2039" s="990"/>
      <c r="O2039" s="878"/>
      <c r="P2039" s="878"/>
      <c r="Q2039" s="878"/>
      <c r="R2039" s="878"/>
      <c r="S2039" s="878"/>
      <c r="T2039" s="878"/>
      <c r="U2039" s="878"/>
      <c r="V2039" s="878"/>
      <c r="W2039" s="878"/>
      <c r="X2039" s="1015"/>
      <c r="Y2039" s="878"/>
      <c r="Z2039" s="975"/>
    </row>
    <row r="2040" spans="1:26">
      <c r="A2040" s="878"/>
      <c r="B2040" s="878"/>
      <c r="C2040" s="878"/>
      <c r="F2040" s="878"/>
      <c r="H2040" s="878"/>
      <c r="I2040" s="878"/>
      <c r="J2040" s="878"/>
      <c r="K2040" s="990"/>
      <c r="L2040" s="990"/>
      <c r="M2040" s="990"/>
      <c r="N2040" s="990"/>
      <c r="O2040" s="878"/>
      <c r="P2040" s="878"/>
      <c r="Q2040" s="878"/>
      <c r="R2040" s="878"/>
      <c r="S2040" s="878"/>
      <c r="T2040" s="878"/>
      <c r="U2040" s="878"/>
      <c r="V2040" s="878"/>
      <c r="W2040" s="878"/>
      <c r="X2040" s="1015"/>
      <c r="Y2040" s="878"/>
      <c r="Z2040" s="975"/>
    </row>
    <row r="2041" spans="1:26">
      <c r="A2041" s="878"/>
      <c r="B2041" s="878"/>
      <c r="C2041" s="878"/>
      <c r="F2041" s="878"/>
      <c r="H2041" s="878"/>
      <c r="I2041" s="878"/>
      <c r="J2041" s="878"/>
      <c r="K2041" s="990"/>
      <c r="L2041" s="990"/>
      <c r="M2041" s="990"/>
      <c r="N2041" s="990"/>
      <c r="O2041" s="878"/>
      <c r="P2041" s="878"/>
      <c r="Q2041" s="878"/>
      <c r="R2041" s="878"/>
      <c r="S2041" s="878"/>
      <c r="T2041" s="878"/>
      <c r="U2041" s="878"/>
      <c r="V2041" s="878"/>
      <c r="W2041" s="878"/>
      <c r="X2041" s="1015"/>
      <c r="Y2041" s="878"/>
      <c r="Z2041" s="975"/>
    </row>
    <row r="2042" spans="1:26">
      <c r="A2042" s="878"/>
      <c r="B2042" s="878"/>
      <c r="C2042" s="878"/>
      <c r="F2042" s="878"/>
      <c r="H2042" s="878"/>
      <c r="I2042" s="878"/>
      <c r="J2042" s="878"/>
      <c r="K2042" s="990"/>
      <c r="L2042" s="990"/>
      <c r="M2042" s="990"/>
      <c r="N2042" s="990"/>
      <c r="O2042" s="878"/>
      <c r="P2042" s="878"/>
      <c r="Q2042" s="878"/>
      <c r="R2042" s="878"/>
      <c r="S2042" s="878"/>
      <c r="T2042" s="878"/>
      <c r="U2042" s="878"/>
      <c r="V2042" s="878"/>
      <c r="W2042" s="878"/>
      <c r="X2042" s="1015"/>
      <c r="Y2042" s="878"/>
      <c r="Z2042" s="975"/>
    </row>
    <row r="2043" spans="1:26">
      <c r="A2043" s="878"/>
      <c r="B2043" s="878"/>
      <c r="C2043" s="878"/>
      <c r="F2043" s="878"/>
      <c r="H2043" s="878"/>
      <c r="I2043" s="878"/>
      <c r="J2043" s="878"/>
      <c r="K2043" s="990"/>
      <c r="L2043" s="990"/>
      <c r="M2043" s="990"/>
      <c r="N2043" s="990"/>
      <c r="O2043" s="878"/>
      <c r="P2043" s="878"/>
      <c r="Q2043" s="878"/>
      <c r="R2043" s="878"/>
      <c r="S2043" s="878"/>
      <c r="T2043" s="878"/>
      <c r="U2043" s="878"/>
      <c r="V2043" s="878"/>
      <c r="W2043" s="878"/>
      <c r="X2043" s="1015"/>
      <c r="Y2043" s="878"/>
      <c r="Z2043" s="975"/>
    </row>
    <row r="2044" spans="1:26">
      <c r="A2044" s="878"/>
      <c r="B2044" s="878"/>
      <c r="C2044" s="878"/>
      <c r="F2044" s="878"/>
      <c r="H2044" s="878"/>
      <c r="I2044" s="878"/>
      <c r="J2044" s="878"/>
      <c r="K2044" s="990"/>
      <c r="L2044" s="990"/>
      <c r="M2044" s="990"/>
      <c r="N2044" s="990"/>
      <c r="O2044" s="878"/>
      <c r="P2044" s="878"/>
      <c r="Q2044" s="878"/>
      <c r="R2044" s="878"/>
      <c r="S2044" s="878"/>
      <c r="T2044" s="878"/>
      <c r="U2044" s="878"/>
      <c r="V2044" s="878"/>
      <c r="W2044" s="878"/>
      <c r="X2044" s="1015"/>
      <c r="Y2044" s="878"/>
      <c r="Z2044" s="975"/>
    </row>
    <row r="2045" spans="1:26">
      <c r="A2045" s="878"/>
      <c r="B2045" s="878"/>
      <c r="C2045" s="878"/>
      <c r="F2045" s="878"/>
      <c r="H2045" s="878"/>
      <c r="I2045" s="878"/>
      <c r="J2045" s="878"/>
      <c r="K2045" s="990"/>
      <c r="L2045" s="990"/>
      <c r="M2045" s="990"/>
      <c r="N2045" s="990"/>
      <c r="O2045" s="878"/>
      <c r="P2045" s="878"/>
      <c r="Q2045" s="878"/>
      <c r="R2045" s="878"/>
      <c r="S2045" s="878"/>
      <c r="T2045" s="878"/>
      <c r="U2045" s="878"/>
      <c r="V2045" s="878"/>
      <c r="W2045" s="878"/>
      <c r="X2045" s="1015"/>
      <c r="Y2045" s="878"/>
      <c r="Z2045" s="975"/>
    </row>
    <row r="2046" spans="1:26">
      <c r="A2046" s="878"/>
      <c r="B2046" s="878"/>
      <c r="C2046" s="878"/>
      <c r="F2046" s="878"/>
      <c r="H2046" s="878"/>
      <c r="I2046" s="878"/>
      <c r="J2046" s="878"/>
      <c r="K2046" s="990"/>
      <c r="L2046" s="990"/>
      <c r="M2046" s="990"/>
      <c r="N2046" s="990"/>
      <c r="O2046" s="878"/>
      <c r="P2046" s="878"/>
      <c r="Q2046" s="878"/>
      <c r="R2046" s="878"/>
      <c r="S2046" s="878"/>
      <c r="T2046" s="878"/>
      <c r="U2046" s="878"/>
      <c r="V2046" s="878"/>
      <c r="W2046" s="878"/>
      <c r="X2046" s="1015"/>
      <c r="Y2046" s="878"/>
      <c r="Z2046" s="975"/>
    </row>
    <row r="2047" spans="1:26">
      <c r="A2047" s="878"/>
      <c r="B2047" s="878"/>
      <c r="C2047" s="878"/>
      <c r="F2047" s="878"/>
      <c r="H2047" s="878"/>
      <c r="I2047" s="878"/>
      <c r="J2047" s="878"/>
      <c r="K2047" s="990"/>
      <c r="L2047" s="990"/>
      <c r="M2047" s="990"/>
      <c r="N2047" s="990"/>
      <c r="O2047" s="878"/>
      <c r="P2047" s="878"/>
      <c r="Q2047" s="878"/>
      <c r="R2047" s="878"/>
      <c r="S2047" s="878"/>
      <c r="T2047" s="878"/>
      <c r="U2047" s="878"/>
      <c r="V2047" s="878"/>
      <c r="W2047" s="878"/>
      <c r="X2047" s="1015"/>
      <c r="Y2047" s="878"/>
      <c r="Z2047" s="975"/>
    </row>
    <row r="2048" spans="1:26">
      <c r="A2048" s="878"/>
      <c r="B2048" s="878"/>
      <c r="C2048" s="878"/>
      <c r="F2048" s="878"/>
      <c r="H2048" s="878"/>
      <c r="I2048" s="878"/>
      <c r="J2048" s="878"/>
      <c r="K2048" s="990"/>
      <c r="L2048" s="990"/>
      <c r="M2048" s="990"/>
      <c r="N2048" s="990"/>
      <c r="O2048" s="878"/>
      <c r="P2048" s="878"/>
      <c r="Q2048" s="878"/>
      <c r="R2048" s="878"/>
      <c r="S2048" s="878"/>
      <c r="T2048" s="878"/>
      <c r="U2048" s="878"/>
      <c r="V2048" s="878"/>
      <c r="W2048" s="878"/>
      <c r="X2048" s="1015"/>
      <c r="Y2048" s="878"/>
      <c r="Z2048" s="975"/>
    </row>
    <row r="2049" spans="1:26">
      <c r="A2049" s="878"/>
      <c r="B2049" s="878"/>
      <c r="C2049" s="878"/>
      <c r="F2049" s="878"/>
      <c r="H2049" s="878"/>
      <c r="I2049" s="878"/>
      <c r="J2049" s="878"/>
      <c r="K2049" s="990"/>
      <c r="L2049" s="990"/>
      <c r="M2049" s="990"/>
      <c r="N2049" s="990"/>
      <c r="O2049" s="878"/>
      <c r="P2049" s="878"/>
      <c r="Q2049" s="878"/>
      <c r="R2049" s="878"/>
      <c r="S2049" s="878"/>
      <c r="T2049" s="878"/>
      <c r="U2049" s="878"/>
      <c r="V2049" s="878"/>
      <c r="W2049" s="878"/>
      <c r="X2049" s="1015"/>
      <c r="Y2049" s="878"/>
      <c r="Z2049" s="975"/>
    </row>
    <row r="2050" spans="1:26">
      <c r="A2050" s="878"/>
      <c r="B2050" s="878"/>
      <c r="C2050" s="878"/>
      <c r="F2050" s="878"/>
      <c r="H2050" s="878"/>
      <c r="I2050" s="878"/>
      <c r="J2050" s="878"/>
      <c r="K2050" s="990"/>
      <c r="L2050" s="990"/>
      <c r="M2050" s="990"/>
      <c r="N2050" s="990"/>
      <c r="O2050" s="878"/>
      <c r="P2050" s="878"/>
      <c r="Q2050" s="878"/>
      <c r="R2050" s="878"/>
      <c r="S2050" s="878"/>
      <c r="T2050" s="878"/>
      <c r="U2050" s="878"/>
      <c r="V2050" s="878"/>
      <c r="W2050" s="878"/>
      <c r="X2050" s="1015"/>
      <c r="Y2050" s="878"/>
      <c r="Z2050" s="975"/>
    </row>
    <row r="2051" spans="1:26">
      <c r="A2051" s="878"/>
      <c r="B2051" s="878"/>
      <c r="C2051" s="878"/>
      <c r="F2051" s="878"/>
      <c r="H2051" s="878"/>
      <c r="I2051" s="878"/>
      <c r="J2051" s="878"/>
      <c r="K2051" s="990"/>
      <c r="L2051" s="990"/>
      <c r="M2051" s="990"/>
      <c r="N2051" s="990"/>
      <c r="O2051" s="878"/>
      <c r="P2051" s="878"/>
      <c r="Q2051" s="878"/>
      <c r="R2051" s="878"/>
      <c r="S2051" s="878"/>
      <c r="T2051" s="878"/>
      <c r="U2051" s="878"/>
      <c r="V2051" s="878"/>
      <c r="W2051" s="878"/>
      <c r="X2051" s="1015"/>
      <c r="Y2051" s="878"/>
      <c r="Z2051" s="975"/>
    </row>
    <row r="2052" spans="1:26">
      <c r="A2052" s="878"/>
      <c r="B2052" s="878"/>
      <c r="C2052" s="878"/>
      <c r="F2052" s="878"/>
      <c r="H2052" s="878"/>
      <c r="I2052" s="878"/>
      <c r="J2052" s="878"/>
      <c r="K2052" s="990"/>
      <c r="L2052" s="990"/>
      <c r="M2052" s="990"/>
      <c r="N2052" s="990"/>
      <c r="O2052" s="878"/>
      <c r="P2052" s="878"/>
      <c r="Q2052" s="878"/>
      <c r="R2052" s="878"/>
      <c r="S2052" s="878"/>
      <c r="T2052" s="878"/>
      <c r="U2052" s="878"/>
      <c r="V2052" s="878"/>
      <c r="W2052" s="878"/>
      <c r="X2052" s="1015"/>
      <c r="Y2052" s="878"/>
      <c r="Z2052" s="975"/>
    </row>
    <row r="2053" spans="1:26">
      <c r="A2053" s="878"/>
      <c r="B2053" s="878"/>
      <c r="C2053" s="878"/>
      <c r="F2053" s="878"/>
      <c r="H2053" s="878"/>
      <c r="I2053" s="878"/>
      <c r="J2053" s="878"/>
      <c r="K2053" s="990"/>
      <c r="L2053" s="990"/>
      <c r="M2053" s="990"/>
      <c r="N2053" s="990"/>
      <c r="O2053" s="878"/>
      <c r="P2053" s="878"/>
      <c r="Q2053" s="878"/>
      <c r="R2053" s="878"/>
      <c r="S2053" s="878"/>
      <c r="T2053" s="878"/>
      <c r="U2053" s="878"/>
      <c r="V2053" s="878"/>
      <c r="W2053" s="878"/>
      <c r="X2053" s="1015"/>
      <c r="Y2053" s="878"/>
      <c r="Z2053" s="975"/>
    </row>
    <row r="2054" spans="1:26">
      <c r="A2054" s="878"/>
      <c r="B2054" s="878"/>
      <c r="C2054" s="878"/>
      <c r="F2054" s="878"/>
      <c r="H2054" s="878"/>
      <c r="I2054" s="878"/>
      <c r="J2054" s="878"/>
      <c r="K2054" s="990"/>
      <c r="L2054" s="990"/>
      <c r="M2054" s="990"/>
      <c r="N2054" s="990"/>
      <c r="O2054" s="878"/>
      <c r="P2054" s="878"/>
      <c r="Q2054" s="878"/>
      <c r="R2054" s="878"/>
      <c r="S2054" s="878"/>
      <c r="T2054" s="878"/>
      <c r="U2054" s="878"/>
      <c r="V2054" s="878"/>
      <c r="W2054" s="878"/>
      <c r="X2054" s="1015"/>
      <c r="Y2054" s="878"/>
      <c r="Z2054" s="975"/>
    </row>
    <row r="2055" spans="1:26">
      <c r="A2055" s="878"/>
      <c r="B2055" s="878"/>
      <c r="C2055" s="878"/>
      <c r="F2055" s="878"/>
      <c r="H2055" s="878"/>
      <c r="I2055" s="878"/>
      <c r="J2055" s="878"/>
      <c r="K2055" s="990"/>
      <c r="L2055" s="990"/>
      <c r="M2055" s="990"/>
      <c r="N2055" s="990"/>
      <c r="O2055" s="878"/>
      <c r="P2055" s="878"/>
      <c r="Q2055" s="878"/>
      <c r="R2055" s="878"/>
      <c r="S2055" s="878"/>
      <c r="T2055" s="878"/>
      <c r="U2055" s="878"/>
      <c r="V2055" s="878"/>
      <c r="W2055" s="878"/>
      <c r="X2055" s="1015"/>
      <c r="Y2055" s="878"/>
      <c r="Z2055" s="975"/>
    </row>
    <row r="2056" spans="1:26">
      <c r="A2056" s="878"/>
      <c r="B2056" s="878"/>
      <c r="C2056" s="878"/>
      <c r="F2056" s="878"/>
      <c r="H2056" s="878"/>
      <c r="I2056" s="878"/>
      <c r="J2056" s="878"/>
      <c r="K2056" s="990"/>
      <c r="L2056" s="990"/>
      <c r="M2056" s="990"/>
      <c r="N2056" s="990"/>
      <c r="O2056" s="878"/>
      <c r="P2056" s="878"/>
      <c r="Q2056" s="878"/>
      <c r="R2056" s="878"/>
      <c r="S2056" s="878"/>
      <c r="T2056" s="878"/>
      <c r="U2056" s="878"/>
      <c r="V2056" s="878"/>
      <c r="W2056" s="878"/>
      <c r="X2056" s="1015"/>
      <c r="Y2056" s="878"/>
      <c r="Z2056" s="975"/>
    </row>
    <row r="2057" spans="1:26">
      <c r="A2057" s="878"/>
      <c r="B2057" s="878"/>
      <c r="C2057" s="878"/>
      <c r="F2057" s="878"/>
      <c r="H2057" s="878"/>
      <c r="I2057" s="878"/>
      <c r="J2057" s="878"/>
      <c r="K2057" s="990"/>
      <c r="L2057" s="990"/>
      <c r="M2057" s="990"/>
      <c r="N2057" s="990"/>
      <c r="O2057" s="878"/>
      <c r="P2057" s="878"/>
      <c r="Q2057" s="878"/>
      <c r="R2057" s="878"/>
      <c r="S2057" s="878"/>
      <c r="T2057" s="878"/>
      <c r="U2057" s="878"/>
      <c r="V2057" s="878"/>
      <c r="W2057" s="878"/>
      <c r="X2057" s="1015"/>
      <c r="Y2057" s="878"/>
      <c r="Z2057" s="975"/>
    </row>
    <row r="2058" spans="1:26">
      <c r="A2058" s="878"/>
      <c r="B2058" s="878"/>
      <c r="C2058" s="878"/>
      <c r="F2058" s="878"/>
      <c r="H2058" s="878"/>
      <c r="I2058" s="878"/>
      <c r="J2058" s="878"/>
      <c r="K2058" s="990"/>
      <c r="L2058" s="990"/>
      <c r="M2058" s="990"/>
      <c r="N2058" s="990"/>
      <c r="O2058" s="878"/>
      <c r="P2058" s="878"/>
      <c r="Q2058" s="878"/>
      <c r="R2058" s="878"/>
      <c r="S2058" s="878"/>
      <c r="T2058" s="878"/>
      <c r="U2058" s="878"/>
      <c r="V2058" s="878"/>
      <c r="W2058" s="878"/>
      <c r="X2058" s="1015"/>
      <c r="Y2058" s="878"/>
      <c r="Z2058" s="975"/>
    </row>
    <row r="2059" spans="1:26">
      <c r="A2059" s="878"/>
      <c r="B2059" s="878"/>
      <c r="C2059" s="878"/>
      <c r="F2059" s="878"/>
      <c r="H2059" s="878"/>
      <c r="I2059" s="878"/>
      <c r="J2059" s="878"/>
      <c r="K2059" s="990"/>
      <c r="L2059" s="990"/>
      <c r="M2059" s="990"/>
      <c r="N2059" s="990"/>
      <c r="O2059" s="878"/>
      <c r="P2059" s="878"/>
      <c r="Q2059" s="878"/>
      <c r="R2059" s="878"/>
      <c r="S2059" s="878"/>
      <c r="T2059" s="878"/>
      <c r="U2059" s="878"/>
      <c r="V2059" s="878"/>
      <c r="W2059" s="878"/>
      <c r="X2059" s="1015"/>
      <c r="Y2059" s="878"/>
      <c r="Z2059" s="975"/>
    </row>
    <row r="2060" spans="1:26">
      <c r="A2060" s="878"/>
      <c r="B2060" s="878"/>
      <c r="C2060" s="878"/>
      <c r="F2060" s="878"/>
      <c r="H2060" s="878"/>
      <c r="I2060" s="878"/>
      <c r="J2060" s="878"/>
      <c r="K2060" s="990"/>
      <c r="L2060" s="990"/>
      <c r="M2060" s="990"/>
      <c r="N2060" s="990"/>
      <c r="O2060" s="878"/>
      <c r="P2060" s="878"/>
      <c r="Q2060" s="878"/>
      <c r="R2060" s="878"/>
      <c r="S2060" s="878"/>
      <c r="T2060" s="878"/>
      <c r="U2060" s="878"/>
      <c r="V2060" s="878"/>
      <c r="W2060" s="878"/>
      <c r="X2060" s="1015"/>
      <c r="Y2060" s="878"/>
      <c r="Z2060" s="975"/>
    </row>
    <row r="2061" spans="1:26">
      <c r="A2061" s="878"/>
      <c r="B2061" s="878"/>
      <c r="C2061" s="878"/>
      <c r="F2061" s="878"/>
      <c r="H2061" s="878"/>
      <c r="I2061" s="878"/>
      <c r="J2061" s="878"/>
      <c r="K2061" s="990"/>
      <c r="L2061" s="990"/>
      <c r="M2061" s="990"/>
      <c r="N2061" s="990"/>
      <c r="O2061" s="878"/>
      <c r="P2061" s="878"/>
      <c r="Q2061" s="878"/>
      <c r="R2061" s="878"/>
      <c r="S2061" s="878"/>
      <c r="T2061" s="878"/>
      <c r="U2061" s="878"/>
      <c r="V2061" s="878"/>
      <c r="W2061" s="878"/>
      <c r="X2061" s="1015"/>
      <c r="Y2061" s="878"/>
      <c r="Z2061" s="975"/>
    </row>
    <row r="2062" spans="1:26">
      <c r="A2062" s="878"/>
      <c r="B2062" s="878"/>
      <c r="C2062" s="878"/>
      <c r="F2062" s="878"/>
      <c r="H2062" s="878"/>
      <c r="I2062" s="878"/>
      <c r="J2062" s="878"/>
      <c r="K2062" s="990"/>
      <c r="L2062" s="990"/>
      <c r="M2062" s="990"/>
      <c r="N2062" s="990"/>
      <c r="O2062" s="878"/>
      <c r="P2062" s="878"/>
      <c r="Q2062" s="878"/>
      <c r="R2062" s="878"/>
      <c r="S2062" s="878"/>
      <c r="T2062" s="878"/>
      <c r="U2062" s="878"/>
      <c r="V2062" s="878"/>
      <c r="W2062" s="878"/>
      <c r="X2062" s="1015"/>
      <c r="Y2062" s="878"/>
      <c r="Z2062" s="975"/>
    </row>
    <row r="2063" spans="1:26">
      <c r="A2063" s="878"/>
      <c r="B2063" s="878"/>
      <c r="C2063" s="878"/>
      <c r="F2063" s="878"/>
      <c r="H2063" s="878"/>
      <c r="I2063" s="878"/>
      <c r="J2063" s="878"/>
      <c r="K2063" s="990"/>
      <c r="L2063" s="990"/>
      <c r="M2063" s="990"/>
      <c r="N2063" s="990"/>
      <c r="O2063" s="878"/>
      <c r="P2063" s="878"/>
      <c r="Q2063" s="878"/>
      <c r="R2063" s="878"/>
      <c r="S2063" s="878"/>
      <c r="T2063" s="878"/>
      <c r="U2063" s="878"/>
      <c r="V2063" s="878"/>
      <c r="W2063" s="878"/>
      <c r="X2063" s="1015"/>
      <c r="Y2063" s="878"/>
      <c r="Z2063" s="975"/>
    </row>
    <row r="2064" spans="1:26">
      <c r="A2064" s="878"/>
      <c r="B2064" s="878"/>
      <c r="C2064" s="878"/>
      <c r="F2064" s="878"/>
      <c r="H2064" s="878"/>
      <c r="I2064" s="878"/>
      <c r="J2064" s="878"/>
      <c r="K2064" s="990"/>
      <c r="L2064" s="990"/>
      <c r="M2064" s="990"/>
      <c r="N2064" s="990"/>
      <c r="O2064" s="878"/>
      <c r="P2064" s="878"/>
      <c r="Q2064" s="878"/>
      <c r="R2064" s="878"/>
      <c r="S2064" s="878"/>
      <c r="T2064" s="878"/>
      <c r="U2064" s="878"/>
      <c r="V2064" s="878"/>
      <c r="W2064" s="878"/>
      <c r="X2064" s="1015"/>
      <c r="Y2064" s="878"/>
      <c r="Z2064" s="975"/>
    </row>
    <row r="2065" spans="1:26">
      <c r="A2065" s="878"/>
      <c r="B2065" s="878"/>
      <c r="C2065" s="878"/>
      <c r="F2065" s="878"/>
      <c r="H2065" s="878"/>
      <c r="I2065" s="878"/>
      <c r="J2065" s="878"/>
      <c r="K2065" s="990"/>
      <c r="L2065" s="990"/>
      <c r="M2065" s="990"/>
      <c r="N2065" s="990"/>
      <c r="O2065" s="878"/>
      <c r="P2065" s="878"/>
      <c r="Q2065" s="878"/>
      <c r="R2065" s="878"/>
      <c r="S2065" s="878"/>
      <c r="T2065" s="878"/>
      <c r="U2065" s="878"/>
      <c r="V2065" s="878"/>
      <c r="W2065" s="878"/>
      <c r="X2065" s="1015"/>
      <c r="Y2065" s="878"/>
      <c r="Z2065" s="975"/>
    </row>
    <row r="2066" spans="1:26">
      <c r="A2066" s="878"/>
      <c r="B2066" s="878"/>
      <c r="C2066" s="878"/>
      <c r="F2066" s="878"/>
      <c r="H2066" s="878"/>
      <c r="I2066" s="878"/>
      <c r="J2066" s="878"/>
      <c r="K2066" s="990"/>
      <c r="L2066" s="990"/>
      <c r="M2066" s="990"/>
      <c r="N2066" s="990"/>
      <c r="O2066" s="878"/>
      <c r="P2066" s="878"/>
      <c r="Q2066" s="878"/>
      <c r="R2066" s="878"/>
      <c r="S2066" s="878"/>
      <c r="T2066" s="878"/>
      <c r="U2066" s="878"/>
      <c r="V2066" s="878"/>
      <c r="W2066" s="878"/>
      <c r="X2066" s="1015"/>
      <c r="Y2066" s="878"/>
      <c r="Z2066" s="975"/>
    </row>
    <row r="2067" spans="1:26">
      <c r="A2067" s="878"/>
      <c r="B2067" s="878"/>
      <c r="C2067" s="878"/>
      <c r="F2067" s="878"/>
      <c r="H2067" s="878"/>
      <c r="I2067" s="878"/>
      <c r="J2067" s="878"/>
      <c r="K2067" s="990"/>
      <c r="L2067" s="990"/>
      <c r="M2067" s="990"/>
      <c r="N2067" s="990"/>
      <c r="O2067" s="878"/>
      <c r="P2067" s="878"/>
      <c r="Q2067" s="878"/>
      <c r="R2067" s="878"/>
      <c r="S2067" s="878"/>
      <c r="T2067" s="878"/>
      <c r="U2067" s="878"/>
      <c r="V2067" s="878"/>
      <c r="W2067" s="878"/>
      <c r="X2067" s="1015"/>
      <c r="Y2067" s="878"/>
      <c r="Z2067" s="975"/>
    </row>
    <row r="2068" spans="1:26">
      <c r="A2068" s="878"/>
      <c r="B2068" s="878"/>
      <c r="C2068" s="878"/>
      <c r="F2068" s="878"/>
      <c r="H2068" s="878"/>
      <c r="I2068" s="878"/>
      <c r="J2068" s="878"/>
      <c r="K2068" s="990"/>
      <c r="L2068" s="990"/>
      <c r="M2068" s="990"/>
      <c r="N2068" s="990"/>
      <c r="O2068" s="878"/>
      <c r="P2068" s="878"/>
      <c r="Q2068" s="878"/>
      <c r="R2068" s="878"/>
      <c r="S2068" s="878"/>
      <c r="T2068" s="878"/>
      <c r="U2068" s="878"/>
      <c r="V2068" s="878"/>
      <c r="W2068" s="878"/>
      <c r="X2068" s="1015"/>
      <c r="Y2068" s="878"/>
      <c r="Z2068" s="975"/>
    </row>
    <row r="2069" spans="1:26">
      <c r="A2069" s="878"/>
      <c r="B2069" s="878"/>
      <c r="C2069" s="878"/>
      <c r="F2069" s="878"/>
      <c r="H2069" s="878"/>
      <c r="I2069" s="878"/>
      <c r="J2069" s="878"/>
      <c r="K2069" s="990"/>
      <c r="L2069" s="990"/>
      <c r="M2069" s="990"/>
      <c r="N2069" s="990"/>
      <c r="O2069" s="878"/>
      <c r="P2069" s="878"/>
      <c r="Q2069" s="878"/>
      <c r="R2069" s="878"/>
      <c r="S2069" s="878"/>
      <c r="T2069" s="878"/>
      <c r="U2069" s="878"/>
      <c r="V2069" s="878"/>
      <c r="W2069" s="878"/>
      <c r="X2069" s="1015"/>
      <c r="Y2069" s="878"/>
      <c r="Z2069" s="975"/>
    </row>
    <row r="2070" spans="1:26">
      <c r="A2070" s="878"/>
      <c r="B2070" s="878"/>
      <c r="C2070" s="878"/>
      <c r="F2070" s="878"/>
      <c r="H2070" s="878"/>
      <c r="I2070" s="878"/>
      <c r="J2070" s="878"/>
      <c r="K2070" s="990"/>
      <c r="L2070" s="990"/>
      <c r="M2070" s="990"/>
      <c r="N2070" s="990"/>
      <c r="O2070" s="878"/>
      <c r="P2070" s="878"/>
      <c r="Q2070" s="878"/>
      <c r="R2070" s="878"/>
      <c r="S2070" s="878"/>
      <c r="T2070" s="878"/>
      <c r="U2070" s="878"/>
      <c r="V2070" s="878"/>
      <c r="W2070" s="878"/>
      <c r="X2070" s="1015"/>
      <c r="Y2070" s="878"/>
      <c r="Z2070" s="975"/>
    </row>
    <row r="2071" spans="1:26">
      <c r="A2071" s="878"/>
      <c r="B2071" s="878"/>
      <c r="C2071" s="878"/>
      <c r="F2071" s="878"/>
      <c r="H2071" s="878"/>
      <c r="I2071" s="878"/>
      <c r="J2071" s="878"/>
      <c r="K2071" s="990"/>
      <c r="L2071" s="990"/>
      <c r="M2071" s="990"/>
      <c r="N2071" s="990"/>
      <c r="O2071" s="878"/>
      <c r="P2071" s="878"/>
      <c r="Q2071" s="878"/>
      <c r="R2071" s="878"/>
      <c r="S2071" s="878"/>
      <c r="T2071" s="878"/>
      <c r="U2071" s="878"/>
      <c r="V2071" s="878"/>
      <c r="W2071" s="878"/>
      <c r="X2071" s="1015"/>
      <c r="Y2071" s="878"/>
      <c r="Z2071" s="975"/>
    </row>
    <row r="2072" spans="1:26">
      <c r="A2072" s="878"/>
      <c r="B2072" s="878"/>
      <c r="C2072" s="878"/>
      <c r="F2072" s="878"/>
      <c r="H2072" s="878"/>
      <c r="I2072" s="878"/>
      <c r="J2072" s="878"/>
      <c r="K2072" s="990"/>
      <c r="L2072" s="990"/>
      <c r="M2072" s="990"/>
      <c r="N2072" s="990"/>
      <c r="O2072" s="878"/>
      <c r="P2072" s="878"/>
      <c r="Q2072" s="878"/>
      <c r="R2072" s="878"/>
      <c r="S2072" s="878"/>
      <c r="T2072" s="878"/>
      <c r="U2072" s="878"/>
      <c r="V2072" s="878"/>
      <c r="W2072" s="878"/>
      <c r="X2072" s="1015"/>
      <c r="Y2072" s="878"/>
      <c r="Z2072" s="975"/>
    </row>
    <row r="2073" spans="1:26">
      <c r="A2073" s="878"/>
      <c r="B2073" s="878"/>
      <c r="C2073" s="878"/>
      <c r="F2073" s="878"/>
      <c r="H2073" s="878"/>
      <c r="I2073" s="878"/>
      <c r="J2073" s="878"/>
      <c r="K2073" s="990"/>
      <c r="L2073" s="990"/>
      <c r="M2073" s="990"/>
      <c r="N2073" s="990"/>
      <c r="O2073" s="878"/>
      <c r="P2073" s="878"/>
      <c r="Q2073" s="878"/>
      <c r="R2073" s="878"/>
      <c r="S2073" s="878"/>
      <c r="T2073" s="878"/>
      <c r="U2073" s="878"/>
      <c r="V2073" s="878"/>
      <c r="W2073" s="878"/>
      <c r="X2073" s="1015"/>
      <c r="Y2073" s="878"/>
      <c r="Z2073" s="975"/>
    </row>
    <row r="2074" spans="1:26">
      <c r="A2074" s="878"/>
      <c r="B2074" s="878"/>
      <c r="C2074" s="878"/>
      <c r="F2074" s="878"/>
      <c r="H2074" s="878"/>
      <c r="I2074" s="878"/>
      <c r="J2074" s="878"/>
      <c r="K2074" s="990"/>
      <c r="L2074" s="990"/>
      <c r="M2074" s="990"/>
      <c r="N2074" s="990"/>
      <c r="O2074" s="878"/>
      <c r="P2074" s="878"/>
      <c r="Q2074" s="878"/>
      <c r="R2074" s="878"/>
      <c r="S2074" s="878"/>
      <c r="T2074" s="878"/>
      <c r="U2074" s="878"/>
      <c r="V2074" s="878"/>
      <c r="W2074" s="878"/>
      <c r="X2074" s="1015"/>
      <c r="Y2074" s="878"/>
      <c r="Z2074" s="975"/>
    </row>
    <row r="2075" spans="1:26">
      <c r="A2075" s="878"/>
      <c r="B2075" s="878"/>
      <c r="C2075" s="878"/>
      <c r="F2075" s="878"/>
      <c r="H2075" s="878"/>
      <c r="I2075" s="878"/>
      <c r="J2075" s="878"/>
      <c r="K2075" s="990"/>
      <c r="L2075" s="990"/>
      <c r="M2075" s="990"/>
      <c r="N2075" s="990"/>
      <c r="O2075" s="878"/>
      <c r="P2075" s="878"/>
      <c r="Q2075" s="878"/>
      <c r="R2075" s="878"/>
      <c r="S2075" s="878"/>
      <c r="T2075" s="878"/>
      <c r="U2075" s="878"/>
      <c r="V2075" s="878"/>
      <c r="W2075" s="878"/>
      <c r="X2075" s="1015"/>
      <c r="Y2075" s="878"/>
      <c r="Z2075" s="975"/>
    </row>
    <row r="2076" spans="1:26">
      <c r="A2076" s="878"/>
      <c r="B2076" s="878"/>
      <c r="C2076" s="878"/>
      <c r="F2076" s="878"/>
      <c r="H2076" s="878"/>
      <c r="I2076" s="878"/>
      <c r="J2076" s="878"/>
      <c r="K2076" s="990"/>
      <c r="L2076" s="990"/>
      <c r="M2076" s="990"/>
      <c r="N2076" s="990"/>
      <c r="O2076" s="878"/>
      <c r="P2076" s="878"/>
      <c r="Q2076" s="878"/>
      <c r="R2076" s="878"/>
      <c r="S2076" s="878"/>
      <c r="T2076" s="878"/>
      <c r="U2076" s="878"/>
      <c r="V2076" s="878"/>
      <c r="W2076" s="878"/>
      <c r="X2076" s="1015"/>
      <c r="Y2076" s="878"/>
      <c r="Z2076" s="975"/>
    </row>
    <row r="2077" spans="1:26">
      <c r="A2077" s="878"/>
      <c r="B2077" s="878"/>
      <c r="C2077" s="878"/>
      <c r="F2077" s="878"/>
      <c r="H2077" s="878"/>
      <c r="I2077" s="878"/>
      <c r="J2077" s="878"/>
      <c r="K2077" s="990"/>
      <c r="L2077" s="990"/>
      <c r="M2077" s="990"/>
      <c r="N2077" s="990"/>
      <c r="O2077" s="878"/>
      <c r="P2077" s="878"/>
      <c r="Q2077" s="878"/>
      <c r="R2077" s="878"/>
      <c r="S2077" s="878"/>
      <c r="T2077" s="878"/>
      <c r="U2077" s="878"/>
      <c r="V2077" s="878"/>
      <c r="W2077" s="878"/>
      <c r="X2077" s="1015"/>
      <c r="Y2077" s="878"/>
      <c r="Z2077" s="975"/>
    </row>
    <row r="2078" spans="1:26">
      <c r="A2078" s="878"/>
      <c r="B2078" s="878"/>
      <c r="C2078" s="878"/>
      <c r="F2078" s="878"/>
      <c r="H2078" s="878"/>
      <c r="I2078" s="878"/>
      <c r="J2078" s="878"/>
      <c r="K2078" s="990"/>
      <c r="L2078" s="990"/>
      <c r="M2078" s="990"/>
      <c r="N2078" s="990"/>
      <c r="O2078" s="878"/>
      <c r="P2078" s="878"/>
      <c r="Q2078" s="878"/>
      <c r="R2078" s="878"/>
      <c r="S2078" s="878"/>
      <c r="T2078" s="878"/>
      <c r="U2078" s="878"/>
      <c r="V2078" s="878"/>
      <c r="W2078" s="878"/>
      <c r="X2078" s="1015"/>
      <c r="Y2078" s="878"/>
      <c r="Z2078" s="975"/>
    </row>
    <row r="2079" spans="1:26">
      <c r="A2079" s="878"/>
      <c r="B2079" s="878"/>
      <c r="C2079" s="878"/>
      <c r="F2079" s="878"/>
      <c r="H2079" s="878"/>
      <c r="I2079" s="878"/>
      <c r="J2079" s="878"/>
      <c r="K2079" s="990"/>
      <c r="L2079" s="990"/>
      <c r="M2079" s="990"/>
      <c r="N2079" s="990"/>
      <c r="O2079" s="878"/>
      <c r="P2079" s="878"/>
      <c r="Q2079" s="878"/>
      <c r="R2079" s="878"/>
      <c r="S2079" s="878"/>
      <c r="T2079" s="878"/>
      <c r="U2079" s="878"/>
      <c r="V2079" s="878"/>
      <c r="W2079" s="878"/>
      <c r="X2079" s="1015"/>
      <c r="Y2079" s="878"/>
      <c r="Z2079" s="975"/>
    </row>
    <row r="2080" spans="1:26">
      <c r="A2080" s="878"/>
      <c r="B2080" s="878"/>
      <c r="C2080" s="878"/>
      <c r="F2080" s="878"/>
      <c r="H2080" s="878"/>
      <c r="I2080" s="878"/>
      <c r="J2080" s="878"/>
      <c r="K2080" s="990"/>
      <c r="L2080" s="990"/>
      <c r="M2080" s="990"/>
      <c r="N2080" s="990"/>
      <c r="O2080" s="878"/>
      <c r="P2080" s="878"/>
      <c r="Q2080" s="878"/>
      <c r="R2080" s="878"/>
      <c r="S2080" s="878"/>
      <c r="T2080" s="878"/>
      <c r="U2080" s="878"/>
      <c r="V2080" s="878"/>
      <c r="W2080" s="878"/>
      <c r="X2080" s="1015"/>
      <c r="Y2080" s="878"/>
      <c r="Z2080" s="975"/>
    </row>
    <row r="2081" spans="1:26">
      <c r="A2081" s="878"/>
      <c r="B2081" s="878"/>
      <c r="C2081" s="878"/>
      <c r="F2081" s="878"/>
      <c r="H2081" s="878"/>
      <c r="I2081" s="878"/>
      <c r="J2081" s="878"/>
      <c r="K2081" s="990"/>
      <c r="L2081" s="990"/>
      <c r="M2081" s="990"/>
      <c r="N2081" s="990"/>
      <c r="O2081" s="878"/>
      <c r="P2081" s="878"/>
      <c r="Q2081" s="878"/>
      <c r="R2081" s="878"/>
      <c r="S2081" s="878"/>
      <c r="T2081" s="878"/>
      <c r="U2081" s="878"/>
      <c r="V2081" s="878"/>
      <c r="W2081" s="878"/>
      <c r="X2081" s="1015"/>
      <c r="Y2081" s="878"/>
      <c r="Z2081" s="975"/>
    </row>
    <row r="2082" spans="1:26">
      <c r="A2082" s="878"/>
      <c r="B2082" s="878"/>
      <c r="C2082" s="878"/>
      <c r="F2082" s="878"/>
      <c r="H2082" s="878"/>
      <c r="I2082" s="878"/>
      <c r="J2082" s="878"/>
      <c r="K2082" s="990"/>
      <c r="L2082" s="990"/>
      <c r="M2082" s="990"/>
      <c r="N2082" s="990"/>
      <c r="O2082" s="878"/>
      <c r="P2082" s="878"/>
      <c r="Q2082" s="878"/>
      <c r="R2082" s="878"/>
      <c r="S2082" s="878"/>
      <c r="T2082" s="878"/>
      <c r="U2082" s="878"/>
      <c r="V2082" s="878"/>
      <c r="W2082" s="878"/>
      <c r="X2082" s="1015"/>
      <c r="Y2082" s="878"/>
      <c r="Z2082" s="975"/>
    </row>
    <row r="2083" spans="1:26">
      <c r="A2083" s="878"/>
      <c r="B2083" s="878"/>
      <c r="C2083" s="878"/>
      <c r="F2083" s="878"/>
      <c r="H2083" s="878"/>
      <c r="I2083" s="878"/>
      <c r="J2083" s="878"/>
      <c r="K2083" s="990"/>
      <c r="L2083" s="990"/>
      <c r="M2083" s="990"/>
      <c r="N2083" s="990"/>
      <c r="O2083" s="878"/>
      <c r="P2083" s="878"/>
      <c r="Q2083" s="878"/>
      <c r="R2083" s="878"/>
      <c r="S2083" s="878"/>
      <c r="T2083" s="878"/>
      <c r="U2083" s="878"/>
      <c r="V2083" s="878"/>
      <c r="W2083" s="878"/>
      <c r="X2083" s="1015"/>
      <c r="Y2083" s="878"/>
      <c r="Z2083" s="975"/>
    </row>
    <row r="2084" spans="1:26">
      <c r="A2084" s="878"/>
      <c r="B2084" s="878"/>
      <c r="C2084" s="878"/>
      <c r="F2084" s="878"/>
      <c r="H2084" s="878"/>
      <c r="I2084" s="878"/>
      <c r="J2084" s="878"/>
      <c r="K2084" s="990"/>
      <c r="L2084" s="990"/>
      <c r="M2084" s="990"/>
      <c r="N2084" s="990"/>
      <c r="O2084" s="878"/>
      <c r="P2084" s="878"/>
      <c r="Q2084" s="878"/>
      <c r="R2084" s="878"/>
      <c r="S2084" s="878"/>
      <c r="T2084" s="878"/>
      <c r="U2084" s="878"/>
      <c r="V2084" s="878"/>
      <c r="W2084" s="878"/>
      <c r="X2084" s="1015"/>
      <c r="Y2084" s="878"/>
      <c r="Z2084" s="975"/>
    </row>
    <row r="2085" spans="1:26">
      <c r="A2085" s="878"/>
      <c r="B2085" s="878"/>
      <c r="C2085" s="878"/>
      <c r="F2085" s="878"/>
      <c r="H2085" s="878"/>
      <c r="I2085" s="878"/>
      <c r="J2085" s="878"/>
      <c r="K2085" s="990"/>
      <c r="L2085" s="990"/>
      <c r="M2085" s="990"/>
      <c r="N2085" s="990"/>
      <c r="O2085" s="878"/>
      <c r="P2085" s="878"/>
      <c r="Q2085" s="878"/>
      <c r="R2085" s="878"/>
      <c r="S2085" s="878"/>
      <c r="T2085" s="878"/>
      <c r="U2085" s="878"/>
      <c r="V2085" s="878"/>
      <c r="W2085" s="878"/>
      <c r="X2085" s="1015"/>
      <c r="Y2085" s="878"/>
      <c r="Z2085" s="975"/>
    </row>
    <row r="2086" spans="1:26">
      <c r="A2086" s="878"/>
      <c r="B2086" s="878"/>
      <c r="C2086" s="878"/>
      <c r="F2086" s="878"/>
      <c r="H2086" s="878"/>
      <c r="I2086" s="878"/>
      <c r="J2086" s="878"/>
      <c r="K2086" s="990"/>
      <c r="L2086" s="990"/>
      <c r="M2086" s="990"/>
      <c r="N2086" s="990"/>
      <c r="O2086" s="878"/>
      <c r="P2086" s="878"/>
      <c r="Q2086" s="878"/>
      <c r="R2086" s="878"/>
      <c r="S2086" s="878"/>
      <c r="T2086" s="878"/>
      <c r="U2086" s="878"/>
      <c r="V2086" s="878"/>
      <c r="W2086" s="878"/>
      <c r="X2086" s="1015"/>
      <c r="Y2086" s="878"/>
      <c r="Z2086" s="975"/>
    </row>
    <row r="2087" spans="1:26">
      <c r="A2087" s="878"/>
      <c r="B2087" s="878"/>
      <c r="C2087" s="878"/>
      <c r="F2087" s="878"/>
      <c r="H2087" s="878"/>
      <c r="I2087" s="878"/>
      <c r="J2087" s="878"/>
      <c r="K2087" s="990"/>
      <c r="L2087" s="990"/>
      <c r="M2087" s="990"/>
      <c r="N2087" s="990"/>
      <c r="O2087" s="878"/>
      <c r="P2087" s="878"/>
      <c r="Q2087" s="878"/>
      <c r="R2087" s="878"/>
      <c r="S2087" s="878"/>
      <c r="T2087" s="878"/>
      <c r="U2087" s="878"/>
      <c r="V2087" s="878"/>
      <c r="W2087" s="878"/>
      <c r="X2087" s="1015"/>
      <c r="Y2087" s="878"/>
      <c r="Z2087" s="975"/>
    </row>
    <row r="2088" spans="1:26">
      <c r="A2088" s="878"/>
      <c r="B2088" s="878"/>
      <c r="C2088" s="878"/>
      <c r="F2088" s="878"/>
      <c r="H2088" s="878"/>
      <c r="I2088" s="878"/>
      <c r="J2088" s="878"/>
      <c r="K2088" s="990"/>
      <c r="L2088" s="990"/>
      <c r="M2088" s="990"/>
      <c r="N2088" s="990"/>
      <c r="O2088" s="878"/>
      <c r="P2088" s="878"/>
      <c r="Q2088" s="878"/>
      <c r="R2088" s="878"/>
      <c r="S2088" s="878"/>
      <c r="T2088" s="878"/>
      <c r="U2088" s="878"/>
      <c r="V2088" s="878"/>
      <c r="W2088" s="878"/>
      <c r="X2088" s="1015"/>
      <c r="Y2088" s="878"/>
      <c r="Z2088" s="975"/>
    </row>
    <row r="2089" spans="1:26">
      <c r="A2089" s="878"/>
      <c r="B2089" s="878"/>
      <c r="C2089" s="878"/>
      <c r="F2089" s="878"/>
      <c r="H2089" s="878"/>
      <c r="I2089" s="878"/>
      <c r="J2089" s="878"/>
      <c r="K2089" s="990"/>
      <c r="L2089" s="990"/>
      <c r="M2089" s="990"/>
      <c r="N2089" s="990"/>
      <c r="O2089" s="878"/>
      <c r="P2089" s="878"/>
      <c r="Q2089" s="878"/>
      <c r="R2089" s="878"/>
      <c r="S2089" s="878"/>
      <c r="T2089" s="878"/>
      <c r="U2089" s="878"/>
      <c r="V2089" s="878"/>
      <c r="W2089" s="878"/>
      <c r="X2089" s="1015"/>
      <c r="Y2089" s="878"/>
      <c r="Z2089" s="975"/>
    </row>
    <row r="2090" spans="1:26">
      <c r="A2090" s="878"/>
      <c r="B2090" s="878"/>
      <c r="C2090" s="878"/>
      <c r="F2090" s="878"/>
      <c r="H2090" s="878"/>
      <c r="I2090" s="878"/>
      <c r="J2090" s="878"/>
      <c r="K2090" s="990"/>
      <c r="L2090" s="990"/>
      <c r="M2090" s="990"/>
      <c r="N2090" s="990"/>
      <c r="O2090" s="878"/>
      <c r="P2090" s="878"/>
      <c r="Q2090" s="878"/>
      <c r="R2090" s="878"/>
      <c r="S2090" s="878"/>
      <c r="T2090" s="878"/>
      <c r="U2090" s="878"/>
      <c r="V2090" s="878"/>
      <c r="W2090" s="878"/>
      <c r="X2090" s="1015"/>
      <c r="Y2090" s="878"/>
      <c r="Z2090" s="975"/>
    </row>
    <row r="2091" spans="1:26">
      <c r="A2091" s="878"/>
      <c r="B2091" s="878"/>
      <c r="C2091" s="878"/>
      <c r="F2091" s="878"/>
      <c r="H2091" s="878"/>
      <c r="I2091" s="878"/>
      <c r="J2091" s="878"/>
      <c r="K2091" s="990"/>
      <c r="L2091" s="990"/>
      <c r="M2091" s="990"/>
      <c r="N2091" s="990"/>
      <c r="O2091" s="878"/>
      <c r="P2091" s="878"/>
      <c r="Q2091" s="878"/>
      <c r="R2091" s="878"/>
      <c r="S2091" s="878"/>
      <c r="T2091" s="878"/>
      <c r="U2091" s="878"/>
      <c r="V2091" s="878"/>
      <c r="W2091" s="878"/>
      <c r="X2091" s="1015"/>
      <c r="Y2091" s="878"/>
      <c r="Z2091" s="975"/>
    </row>
    <row r="2092" spans="1:26">
      <c r="A2092" s="878"/>
      <c r="B2092" s="878"/>
      <c r="C2092" s="878"/>
      <c r="F2092" s="878"/>
      <c r="H2092" s="878"/>
      <c r="I2092" s="878"/>
      <c r="J2092" s="878"/>
      <c r="K2092" s="990"/>
      <c r="L2092" s="990"/>
      <c r="M2092" s="990"/>
      <c r="N2092" s="990"/>
      <c r="O2092" s="878"/>
      <c r="P2092" s="878"/>
      <c r="Q2092" s="878"/>
      <c r="R2092" s="878"/>
      <c r="S2092" s="878"/>
      <c r="T2092" s="878"/>
      <c r="U2092" s="878"/>
      <c r="V2092" s="878"/>
      <c r="W2092" s="878"/>
      <c r="X2092" s="1015"/>
      <c r="Y2092" s="878"/>
      <c r="Z2092" s="975"/>
    </row>
    <row r="2093" spans="1:26">
      <c r="A2093" s="878"/>
      <c r="B2093" s="878"/>
      <c r="C2093" s="878"/>
      <c r="F2093" s="878"/>
      <c r="H2093" s="878"/>
      <c r="I2093" s="878"/>
      <c r="J2093" s="878"/>
      <c r="K2093" s="990"/>
      <c r="L2093" s="990"/>
      <c r="M2093" s="990"/>
      <c r="N2093" s="990"/>
      <c r="O2093" s="878"/>
      <c r="P2093" s="878"/>
      <c r="Q2093" s="878"/>
      <c r="R2093" s="878"/>
      <c r="S2093" s="878"/>
      <c r="T2093" s="878"/>
      <c r="U2093" s="878"/>
      <c r="V2093" s="878"/>
      <c r="W2093" s="878"/>
      <c r="X2093" s="1015"/>
      <c r="Y2093" s="878"/>
      <c r="Z2093" s="975"/>
    </row>
    <row r="2094" spans="1:26">
      <c r="A2094" s="878"/>
      <c r="B2094" s="878"/>
      <c r="C2094" s="878"/>
      <c r="F2094" s="878"/>
      <c r="H2094" s="878"/>
      <c r="I2094" s="878"/>
      <c r="J2094" s="878"/>
      <c r="K2094" s="990"/>
      <c r="L2094" s="990"/>
      <c r="M2094" s="990"/>
      <c r="N2094" s="990"/>
      <c r="O2094" s="878"/>
      <c r="P2094" s="878"/>
      <c r="Q2094" s="878"/>
      <c r="R2094" s="878"/>
      <c r="S2094" s="878"/>
      <c r="T2094" s="878"/>
      <c r="U2094" s="878"/>
      <c r="V2094" s="878"/>
      <c r="W2094" s="878"/>
      <c r="X2094" s="1015"/>
      <c r="Y2094" s="878"/>
      <c r="Z2094" s="975"/>
    </row>
    <row r="2095" spans="1:26">
      <c r="A2095" s="878"/>
      <c r="B2095" s="878"/>
      <c r="C2095" s="878"/>
      <c r="F2095" s="878"/>
      <c r="H2095" s="878"/>
      <c r="I2095" s="878"/>
      <c r="J2095" s="878"/>
      <c r="K2095" s="990"/>
      <c r="L2095" s="990"/>
      <c r="M2095" s="990"/>
      <c r="N2095" s="990"/>
      <c r="O2095" s="878"/>
      <c r="P2095" s="878"/>
      <c r="Q2095" s="878"/>
      <c r="R2095" s="878"/>
      <c r="S2095" s="878"/>
      <c r="T2095" s="878"/>
      <c r="U2095" s="878"/>
      <c r="V2095" s="878"/>
      <c r="W2095" s="878"/>
      <c r="X2095" s="1015"/>
      <c r="Y2095" s="878"/>
      <c r="Z2095" s="975"/>
    </row>
    <row r="2096" spans="1:26">
      <c r="A2096" s="878"/>
      <c r="B2096" s="878"/>
      <c r="C2096" s="878"/>
      <c r="F2096" s="878"/>
      <c r="H2096" s="878"/>
      <c r="I2096" s="878"/>
      <c r="J2096" s="878"/>
      <c r="K2096" s="990"/>
      <c r="L2096" s="990"/>
      <c r="M2096" s="990"/>
      <c r="N2096" s="990"/>
      <c r="O2096" s="878"/>
      <c r="P2096" s="878"/>
      <c r="Q2096" s="878"/>
      <c r="R2096" s="878"/>
      <c r="S2096" s="878"/>
      <c r="T2096" s="878"/>
      <c r="U2096" s="878"/>
      <c r="V2096" s="878"/>
      <c r="W2096" s="878"/>
      <c r="X2096" s="1015"/>
      <c r="Y2096" s="878"/>
      <c r="Z2096" s="975"/>
    </row>
    <row r="2097" spans="1:26">
      <c r="A2097" s="878"/>
      <c r="B2097" s="878"/>
      <c r="C2097" s="878"/>
      <c r="F2097" s="878"/>
      <c r="H2097" s="878"/>
      <c r="I2097" s="878"/>
      <c r="J2097" s="878"/>
      <c r="K2097" s="990"/>
      <c r="L2097" s="990"/>
      <c r="M2097" s="990"/>
      <c r="N2097" s="990"/>
      <c r="O2097" s="878"/>
      <c r="P2097" s="878"/>
      <c r="Q2097" s="878"/>
      <c r="R2097" s="878"/>
      <c r="S2097" s="878"/>
      <c r="T2097" s="878"/>
      <c r="U2097" s="878"/>
      <c r="V2097" s="878"/>
      <c r="W2097" s="878"/>
      <c r="X2097" s="1015"/>
      <c r="Y2097" s="878"/>
      <c r="Z2097" s="975"/>
    </row>
    <row r="2098" spans="1:26">
      <c r="A2098" s="878"/>
      <c r="B2098" s="878"/>
      <c r="C2098" s="878"/>
      <c r="F2098" s="878"/>
      <c r="H2098" s="878"/>
      <c r="I2098" s="878"/>
      <c r="J2098" s="878"/>
      <c r="K2098" s="990"/>
      <c r="L2098" s="990"/>
      <c r="M2098" s="990"/>
      <c r="N2098" s="990"/>
      <c r="O2098" s="878"/>
      <c r="P2098" s="878"/>
      <c r="Q2098" s="878"/>
      <c r="R2098" s="878"/>
      <c r="S2098" s="878"/>
      <c r="T2098" s="878"/>
      <c r="U2098" s="878"/>
      <c r="V2098" s="878"/>
      <c r="W2098" s="878"/>
      <c r="X2098" s="1015"/>
      <c r="Y2098" s="878"/>
      <c r="Z2098" s="975"/>
    </row>
    <row r="2099" spans="1:26">
      <c r="A2099" s="878"/>
      <c r="B2099" s="878"/>
      <c r="C2099" s="878"/>
      <c r="F2099" s="878"/>
      <c r="H2099" s="878"/>
      <c r="I2099" s="878"/>
      <c r="J2099" s="878"/>
      <c r="K2099" s="990"/>
      <c r="L2099" s="990"/>
      <c r="M2099" s="990"/>
      <c r="N2099" s="990"/>
      <c r="O2099" s="878"/>
      <c r="P2099" s="878"/>
      <c r="Q2099" s="878"/>
      <c r="R2099" s="878"/>
      <c r="S2099" s="878"/>
      <c r="T2099" s="878"/>
      <c r="U2099" s="878"/>
      <c r="V2099" s="878"/>
      <c r="W2099" s="878"/>
      <c r="X2099" s="1015"/>
      <c r="Y2099" s="878"/>
      <c r="Z2099" s="975"/>
    </row>
    <row r="2100" spans="1:26">
      <c r="A2100" s="878"/>
      <c r="B2100" s="878"/>
      <c r="C2100" s="878"/>
      <c r="F2100" s="878"/>
      <c r="H2100" s="878"/>
      <c r="I2100" s="878"/>
      <c r="J2100" s="878"/>
      <c r="K2100" s="990"/>
      <c r="L2100" s="990"/>
      <c r="M2100" s="990"/>
      <c r="N2100" s="990"/>
      <c r="O2100" s="878"/>
      <c r="P2100" s="878"/>
      <c r="Q2100" s="878"/>
      <c r="R2100" s="878"/>
      <c r="S2100" s="878"/>
      <c r="T2100" s="878"/>
      <c r="U2100" s="878"/>
      <c r="V2100" s="878"/>
      <c r="W2100" s="878"/>
      <c r="X2100" s="1015"/>
      <c r="Y2100" s="878"/>
      <c r="Z2100" s="975"/>
    </row>
    <row r="2101" spans="1:26">
      <c r="A2101" s="878"/>
      <c r="B2101" s="878"/>
      <c r="C2101" s="878"/>
      <c r="F2101" s="878"/>
      <c r="H2101" s="878"/>
      <c r="I2101" s="878"/>
      <c r="J2101" s="878"/>
      <c r="K2101" s="990"/>
      <c r="L2101" s="990"/>
      <c r="M2101" s="990"/>
      <c r="N2101" s="990"/>
      <c r="O2101" s="878"/>
      <c r="P2101" s="878"/>
      <c r="Q2101" s="878"/>
      <c r="R2101" s="878"/>
      <c r="S2101" s="878"/>
      <c r="T2101" s="878"/>
      <c r="U2101" s="878"/>
      <c r="V2101" s="878"/>
      <c r="W2101" s="878"/>
      <c r="X2101" s="1015"/>
      <c r="Y2101" s="878"/>
      <c r="Z2101" s="975"/>
    </row>
    <row r="2102" spans="1:26">
      <c r="A2102" s="878"/>
      <c r="B2102" s="878"/>
      <c r="C2102" s="878"/>
      <c r="F2102" s="878"/>
      <c r="H2102" s="878"/>
      <c r="I2102" s="878"/>
      <c r="J2102" s="878"/>
      <c r="K2102" s="990"/>
      <c r="L2102" s="990"/>
      <c r="M2102" s="990"/>
      <c r="N2102" s="990"/>
      <c r="O2102" s="878"/>
      <c r="P2102" s="878"/>
      <c r="Q2102" s="878"/>
      <c r="R2102" s="878"/>
      <c r="S2102" s="878"/>
      <c r="T2102" s="878"/>
      <c r="U2102" s="878"/>
      <c r="V2102" s="878"/>
      <c r="W2102" s="878"/>
      <c r="X2102" s="1015"/>
      <c r="Y2102" s="878"/>
      <c r="Z2102" s="975"/>
    </row>
    <row r="2103" spans="1:26">
      <c r="A2103" s="878"/>
      <c r="B2103" s="878"/>
      <c r="C2103" s="878"/>
      <c r="F2103" s="878"/>
      <c r="H2103" s="878"/>
      <c r="I2103" s="878"/>
      <c r="J2103" s="878"/>
      <c r="K2103" s="990"/>
      <c r="L2103" s="990"/>
      <c r="M2103" s="990"/>
      <c r="N2103" s="990"/>
      <c r="O2103" s="878"/>
      <c r="P2103" s="878"/>
      <c r="Q2103" s="878"/>
      <c r="R2103" s="878"/>
      <c r="S2103" s="878"/>
      <c r="T2103" s="878"/>
      <c r="U2103" s="878"/>
      <c r="V2103" s="878"/>
      <c r="W2103" s="878"/>
      <c r="X2103" s="1015"/>
      <c r="Y2103" s="878"/>
      <c r="Z2103" s="975"/>
    </row>
    <row r="2104" spans="1:26">
      <c r="A2104" s="878"/>
      <c r="B2104" s="878"/>
      <c r="C2104" s="878"/>
      <c r="F2104" s="878"/>
      <c r="H2104" s="878"/>
      <c r="I2104" s="878"/>
      <c r="J2104" s="878"/>
      <c r="K2104" s="990"/>
      <c r="L2104" s="990"/>
      <c r="M2104" s="990"/>
      <c r="N2104" s="990"/>
      <c r="O2104" s="878"/>
      <c r="P2104" s="878"/>
      <c r="Q2104" s="878"/>
      <c r="R2104" s="878"/>
      <c r="S2104" s="878"/>
      <c r="T2104" s="878"/>
      <c r="U2104" s="878"/>
      <c r="V2104" s="878"/>
      <c r="W2104" s="878"/>
      <c r="X2104" s="1015"/>
      <c r="Y2104" s="878"/>
      <c r="Z2104" s="975"/>
    </row>
    <row r="2105" spans="1:26">
      <c r="A2105" s="878"/>
      <c r="B2105" s="878"/>
      <c r="C2105" s="878"/>
      <c r="F2105" s="878"/>
      <c r="H2105" s="878"/>
      <c r="I2105" s="878"/>
      <c r="J2105" s="878"/>
      <c r="K2105" s="990"/>
      <c r="L2105" s="990"/>
      <c r="M2105" s="990"/>
      <c r="N2105" s="990"/>
      <c r="O2105" s="878"/>
      <c r="P2105" s="878"/>
      <c r="Q2105" s="878"/>
      <c r="R2105" s="878"/>
      <c r="S2105" s="878"/>
      <c r="T2105" s="878"/>
      <c r="U2105" s="878"/>
      <c r="V2105" s="878"/>
      <c r="W2105" s="878"/>
      <c r="X2105" s="1015"/>
      <c r="Y2105" s="878"/>
      <c r="Z2105" s="975"/>
    </row>
    <row r="2106" spans="1:26">
      <c r="A2106" s="878"/>
      <c r="B2106" s="878"/>
      <c r="C2106" s="878"/>
      <c r="F2106" s="878"/>
      <c r="H2106" s="878"/>
      <c r="I2106" s="878"/>
      <c r="J2106" s="878"/>
      <c r="K2106" s="990"/>
      <c r="L2106" s="990"/>
      <c r="M2106" s="990"/>
      <c r="N2106" s="990"/>
      <c r="O2106" s="878"/>
      <c r="P2106" s="878"/>
      <c r="Q2106" s="878"/>
      <c r="R2106" s="878"/>
      <c r="S2106" s="878"/>
      <c r="T2106" s="878"/>
      <c r="U2106" s="878"/>
      <c r="V2106" s="878"/>
      <c r="W2106" s="878"/>
      <c r="X2106" s="1015"/>
      <c r="Y2106" s="878"/>
      <c r="Z2106" s="975"/>
    </row>
    <row r="2107" spans="1:26">
      <c r="A2107" s="878"/>
      <c r="B2107" s="878"/>
      <c r="C2107" s="878"/>
      <c r="F2107" s="878"/>
      <c r="H2107" s="878"/>
      <c r="I2107" s="878"/>
      <c r="J2107" s="878"/>
      <c r="K2107" s="990"/>
      <c r="L2107" s="990"/>
      <c r="M2107" s="990"/>
      <c r="N2107" s="990"/>
      <c r="O2107" s="878"/>
      <c r="P2107" s="878"/>
      <c r="Q2107" s="878"/>
      <c r="R2107" s="878"/>
      <c r="S2107" s="878"/>
      <c r="T2107" s="878"/>
      <c r="U2107" s="878"/>
      <c r="V2107" s="878"/>
      <c r="W2107" s="878"/>
      <c r="X2107" s="1015"/>
      <c r="Y2107" s="878"/>
      <c r="Z2107" s="975"/>
    </row>
    <row r="2108" spans="1:26">
      <c r="A2108" s="878"/>
      <c r="B2108" s="878"/>
      <c r="C2108" s="878"/>
      <c r="F2108" s="878"/>
      <c r="H2108" s="878"/>
      <c r="I2108" s="878"/>
      <c r="J2108" s="878"/>
      <c r="K2108" s="990"/>
      <c r="L2108" s="990"/>
      <c r="M2108" s="990"/>
      <c r="N2108" s="990"/>
      <c r="O2108" s="878"/>
      <c r="P2108" s="878"/>
      <c r="Q2108" s="878"/>
      <c r="R2108" s="878"/>
      <c r="S2108" s="878"/>
      <c r="T2108" s="878"/>
      <c r="U2108" s="878"/>
      <c r="V2108" s="878"/>
      <c r="W2108" s="878"/>
      <c r="X2108" s="1015"/>
      <c r="Y2108" s="878"/>
      <c r="Z2108" s="975"/>
    </row>
    <row r="2109" spans="1:26">
      <c r="A2109" s="878"/>
      <c r="B2109" s="878"/>
      <c r="C2109" s="878"/>
      <c r="F2109" s="878"/>
      <c r="H2109" s="878"/>
      <c r="I2109" s="878"/>
      <c r="J2109" s="878"/>
      <c r="K2109" s="990"/>
      <c r="L2109" s="990"/>
      <c r="M2109" s="990"/>
      <c r="N2109" s="990"/>
      <c r="O2109" s="878"/>
      <c r="P2109" s="878"/>
      <c r="Q2109" s="878"/>
      <c r="R2109" s="878"/>
      <c r="S2109" s="878"/>
      <c r="T2109" s="878"/>
      <c r="U2109" s="878"/>
      <c r="V2109" s="878"/>
      <c r="W2109" s="878"/>
      <c r="X2109" s="1015"/>
      <c r="Y2109" s="878"/>
      <c r="Z2109" s="975"/>
    </row>
    <row r="2110" spans="1:26">
      <c r="A2110" s="878"/>
      <c r="B2110" s="878"/>
      <c r="C2110" s="878"/>
      <c r="F2110" s="878"/>
      <c r="H2110" s="878"/>
      <c r="I2110" s="878"/>
      <c r="J2110" s="878"/>
      <c r="K2110" s="990"/>
      <c r="L2110" s="990"/>
      <c r="M2110" s="990"/>
      <c r="N2110" s="990"/>
      <c r="O2110" s="878"/>
      <c r="P2110" s="878"/>
      <c r="Q2110" s="878"/>
      <c r="R2110" s="878"/>
      <c r="S2110" s="878"/>
      <c r="T2110" s="878"/>
      <c r="U2110" s="878"/>
      <c r="V2110" s="878"/>
      <c r="W2110" s="878"/>
      <c r="X2110" s="1015"/>
      <c r="Y2110" s="878"/>
      <c r="Z2110" s="975"/>
    </row>
    <row r="2111" spans="1:26">
      <c r="A2111" s="878"/>
      <c r="B2111" s="878"/>
      <c r="C2111" s="878"/>
      <c r="F2111" s="878"/>
      <c r="H2111" s="878"/>
      <c r="I2111" s="878"/>
      <c r="J2111" s="878"/>
      <c r="K2111" s="990"/>
      <c r="L2111" s="990"/>
      <c r="M2111" s="990"/>
      <c r="N2111" s="990"/>
      <c r="O2111" s="878"/>
      <c r="P2111" s="878"/>
      <c r="Q2111" s="878"/>
      <c r="R2111" s="878"/>
      <c r="S2111" s="878"/>
      <c r="T2111" s="878"/>
      <c r="U2111" s="878"/>
      <c r="V2111" s="878"/>
      <c r="W2111" s="878"/>
      <c r="X2111" s="1015"/>
      <c r="Y2111" s="878"/>
      <c r="Z2111" s="975"/>
    </row>
    <row r="2112" spans="1:26">
      <c r="A2112" s="878"/>
      <c r="B2112" s="878"/>
      <c r="C2112" s="878"/>
      <c r="F2112" s="878"/>
      <c r="H2112" s="878"/>
      <c r="I2112" s="878"/>
      <c r="J2112" s="878"/>
      <c r="K2112" s="990"/>
      <c r="L2112" s="990"/>
      <c r="M2112" s="990"/>
      <c r="N2112" s="990"/>
      <c r="O2112" s="878"/>
      <c r="P2112" s="878"/>
      <c r="Q2112" s="878"/>
      <c r="R2112" s="878"/>
      <c r="S2112" s="878"/>
      <c r="T2112" s="878"/>
      <c r="U2112" s="878"/>
      <c r="V2112" s="878"/>
      <c r="W2112" s="878"/>
      <c r="X2112" s="1015"/>
      <c r="Y2112" s="878"/>
      <c r="Z2112" s="975"/>
    </row>
    <row r="2113" spans="1:26">
      <c r="A2113" s="878"/>
      <c r="B2113" s="878"/>
      <c r="C2113" s="878"/>
      <c r="F2113" s="878"/>
      <c r="H2113" s="878"/>
      <c r="I2113" s="878"/>
      <c r="J2113" s="878"/>
      <c r="K2113" s="990"/>
      <c r="L2113" s="990"/>
      <c r="M2113" s="990"/>
      <c r="N2113" s="990"/>
      <c r="O2113" s="878"/>
      <c r="P2113" s="878"/>
      <c r="Q2113" s="878"/>
      <c r="R2113" s="878"/>
      <c r="S2113" s="878"/>
      <c r="T2113" s="878"/>
      <c r="U2113" s="878"/>
      <c r="V2113" s="878"/>
      <c r="W2113" s="878"/>
      <c r="X2113" s="1015"/>
      <c r="Y2113" s="878"/>
      <c r="Z2113" s="975"/>
    </row>
    <row r="2114" spans="1:26">
      <c r="A2114" s="878"/>
      <c r="B2114" s="878"/>
      <c r="C2114" s="878"/>
      <c r="F2114" s="878"/>
      <c r="H2114" s="878"/>
      <c r="I2114" s="878"/>
      <c r="J2114" s="878"/>
      <c r="K2114" s="990"/>
      <c r="L2114" s="990"/>
      <c r="M2114" s="990"/>
      <c r="N2114" s="990"/>
      <c r="O2114" s="878"/>
      <c r="P2114" s="878"/>
      <c r="Q2114" s="878"/>
      <c r="R2114" s="878"/>
      <c r="S2114" s="878"/>
      <c r="T2114" s="878"/>
      <c r="U2114" s="878"/>
      <c r="V2114" s="878"/>
      <c r="W2114" s="878"/>
      <c r="X2114" s="1015"/>
      <c r="Y2114" s="878"/>
      <c r="Z2114" s="975"/>
    </row>
    <row r="2115" spans="1:26">
      <c r="A2115" s="878"/>
      <c r="B2115" s="878"/>
      <c r="C2115" s="878"/>
      <c r="F2115" s="878"/>
      <c r="H2115" s="878"/>
      <c r="I2115" s="878"/>
      <c r="J2115" s="878"/>
      <c r="K2115" s="990"/>
      <c r="L2115" s="990"/>
      <c r="M2115" s="990"/>
      <c r="N2115" s="990"/>
      <c r="O2115" s="878"/>
      <c r="P2115" s="878"/>
      <c r="Q2115" s="878"/>
      <c r="R2115" s="878"/>
      <c r="S2115" s="878"/>
      <c r="T2115" s="878"/>
      <c r="U2115" s="878"/>
      <c r="V2115" s="878"/>
      <c r="W2115" s="878"/>
      <c r="X2115" s="1015"/>
      <c r="Y2115" s="878"/>
      <c r="Z2115" s="975"/>
    </row>
    <row r="2116" spans="1:26">
      <c r="A2116" s="878"/>
      <c r="B2116" s="878"/>
      <c r="C2116" s="878"/>
      <c r="F2116" s="878"/>
      <c r="H2116" s="878"/>
      <c r="I2116" s="878"/>
      <c r="J2116" s="878"/>
      <c r="K2116" s="990"/>
      <c r="L2116" s="990"/>
      <c r="M2116" s="990"/>
      <c r="N2116" s="990"/>
      <c r="O2116" s="878"/>
      <c r="P2116" s="878"/>
      <c r="Q2116" s="878"/>
      <c r="R2116" s="878"/>
      <c r="S2116" s="878"/>
      <c r="T2116" s="878"/>
      <c r="U2116" s="878"/>
      <c r="V2116" s="878"/>
      <c r="W2116" s="878"/>
      <c r="X2116" s="1015"/>
      <c r="Y2116" s="878"/>
      <c r="Z2116" s="975"/>
    </row>
    <row r="2117" spans="1:26">
      <c r="A2117" s="878"/>
      <c r="B2117" s="878"/>
      <c r="C2117" s="878"/>
      <c r="F2117" s="878"/>
      <c r="H2117" s="878"/>
      <c r="I2117" s="878"/>
      <c r="J2117" s="878"/>
      <c r="K2117" s="990"/>
      <c r="L2117" s="990"/>
      <c r="M2117" s="990"/>
      <c r="N2117" s="990"/>
      <c r="O2117" s="878"/>
      <c r="P2117" s="878"/>
      <c r="Q2117" s="878"/>
      <c r="R2117" s="878"/>
      <c r="S2117" s="878"/>
      <c r="T2117" s="878"/>
      <c r="U2117" s="878"/>
      <c r="V2117" s="878"/>
      <c r="W2117" s="878"/>
      <c r="X2117" s="1015"/>
      <c r="Y2117" s="878"/>
      <c r="Z2117" s="975"/>
    </row>
    <row r="2118" spans="1:26">
      <c r="A2118" s="878"/>
      <c r="B2118" s="878"/>
      <c r="C2118" s="878"/>
      <c r="F2118" s="878"/>
      <c r="H2118" s="878"/>
      <c r="I2118" s="878"/>
      <c r="J2118" s="878"/>
      <c r="K2118" s="990"/>
      <c r="L2118" s="990"/>
      <c r="M2118" s="990"/>
      <c r="N2118" s="990"/>
      <c r="O2118" s="878"/>
      <c r="P2118" s="878"/>
      <c r="Q2118" s="878"/>
      <c r="R2118" s="878"/>
      <c r="S2118" s="878"/>
      <c r="T2118" s="878"/>
      <c r="U2118" s="878"/>
      <c r="V2118" s="878"/>
      <c r="W2118" s="878"/>
      <c r="X2118" s="1015"/>
      <c r="Y2118" s="878"/>
      <c r="Z2118" s="975"/>
    </row>
    <row r="2119" spans="1:26">
      <c r="A2119" s="878"/>
      <c r="B2119" s="878"/>
      <c r="C2119" s="878"/>
      <c r="F2119" s="878"/>
      <c r="H2119" s="878"/>
      <c r="I2119" s="878"/>
      <c r="J2119" s="878"/>
      <c r="K2119" s="990"/>
      <c r="L2119" s="990"/>
      <c r="M2119" s="990"/>
      <c r="N2119" s="990"/>
      <c r="O2119" s="878"/>
      <c r="P2119" s="878"/>
      <c r="Q2119" s="878"/>
      <c r="R2119" s="878"/>
      <c r="S2119" s="878"/>
      <c r="T2119" s="878"/>
      <c r="U2119" s="878"/>
      <c r="V2119" s="878"/>
      <c r="W2119" s="878"/>
      <c r="X2119" s="1015"/>
      <c r="Y2119" s="878"/>
      <c r="Z2119" s="975"/>
    </row>
    <row r="2120" spans="1:26">
      <c r="A2120" s="878"/>
      <c r="B2120" s="878"/>
      <c r="C2120" s="878"/>
      <c r="F2120" s="878"/>
      <c r="H2120" s="878"/>
      <c r="I2120" s="878"/>
      <c r="J2120" s="878"/>
      <c r="K2120" s="990"/>
      <c r="L2120" s="990"/>
      <c r="M2120" s="990"/>
      <c r="N2120" s="990"/>
      <c r="O2120" s="878"/>
      <c r="P2120" s="878"/>
      <c r="Q2120" s="878"/>
      <c r="R2120" s="878"/>
      <c r="S2120" s="878"/>
      <c r="T2120" s="878"/>
      <c r="U2120" s="878"/>
      <c r="V2120" s="878"/>
      <c r="W2120" s="878"/>
      <c r="X2120" s="1015"/>
      <c r="Y2120" s="878"/>
      <c r="Z2120" s="975"/>
    </row>
    <row r="2121" spans="1:26">
      <c r="A2121" s="878"/>
      <c r="B2121" s="878"/>
      <c r="C2121" s="878"/>
      <c r="F2121" s="878"/>
      <c r="H2121" s="878"/>
      <c r="I2121" s="878"/>
      <c r="J2121" s="878"/>
      <c r="K2121" s="990"/>
      <c r="L2121" s="990"/>
      <c r="M2121" s="990"/>
      <c r="N2121" s="990"/>
      <c r="O2121" s="878"/>
      <c r="P2121" s="878"/>
      <c r="Q2121" s="878"/>
      <c r="R2121" s="878"/>
      <c r="S2121" s="878"/>
      <c r="T2121" s="878"/>
      <c r="U2121" s="878"/>
      <c r="V2121" s="878"/>
      <c r="W2121" s="878"/>
      <c r="X2121" s="1015"/>
      <c r="Y2121" s="878"/>
      <c r="Z2121" s="975"/>
    </row>
    <row r="2122" spans="1:26">
      <c r="A2122" s="878"/>
      <c r="B2122" s="878"/>
      <c r="C2122" s="878"/>
      <c r="F2122" s="878"/>
      <c r="H2122" s="878"/>
      <c r="I2122" s="878"/>
      <c r="J2122" s="878"/>
      <c r="K2122" s="990"/>
      <c r="L2122" s="990"/>
      <c r="M2122" s="990"/>
      <c r="N2122" s="990"/>
      <c r="O2122" s="878"/>
      <c r="P2122" s="878"/>
      <c r="Q2122" s="878"/>
      <c r="R2122" s="878"/>
      <c r="S2122" s="878"/>
      <c r="T2122" s="878"/>
      <c r="U2122" s="878"/>
      <c r="V2122" s="878"/>
      <c r="W2122" s="878"/>
      <c r="X2122" s="1015"/>
      <c r="Y2122" s="878"/>
      <c r="Z2122" s="975"/>
    </row>
    <row r="2123" spans="1:26">
      <c r="A2123" s="878"/>
      <c r="B2123" s="878"/>
      <c r="C2123" s="878"/>
      <c r="F2123" s="878"/>
      <c r="H2123" s="878"/>
      <c r="I2123" s="878"/>
      <c r="J2123" s="878"/>
      <c r="K2123" s="990"/>
      <c r="L2123" s="990"/>
      <c r="M2123" s="990"/>
      <c r="N2123" s="990"/>
      <c r="O2123" s="878"/>
      <c r="P2123" s="878"/>
      <c r="Q2123" s="878"/>
      <c r="R2123" s="878"/>
      <c r="S2123" s="878"/>
      <c r="T2123" s="878"/>
      <c r="U2123" s="878"/>
      <c r="V2123" s="878"/>
      <c r="W2123" s="878"/>
      <c r="X2123" s="1015"/>
      <c r="Y2123" s="878"/>
      <c r="Z2123" s="975"/>
    </row>
    <row r="2124" spans="1:26">
      <c r="A2124" s="878"/>
      <c r="B2124" s="878"/>
      <c r="C2124" s="878"/>
      <c r="F2124" s="878"/>
      <c r="H2124" s="878"/>
      <c r="I2124" s="878"/>
      <c r="J2124" s="878"/>
      <c r="K2124" s="990"/>
      <c r="L2124" s="990"/>
      <c r="M2124" s="990"/>
      <c r="N2124" s="990"/>
      <c r="O2124" s="878"/>
      <c r="P2124" s="878"/>
      <c r="Q2124" s="878"/>
      <c r="R2124" s="878"/>
      <c r="S2124" s="878"/>
      <c r="T2124" s="878"/>
      <c r="U2124" s="878"/>
      <c r="V2124" s="878"/>
      <c r="W2124" s="878"/>
      <c r="X2124" s="1015"/>
      <c r="Y2124" s="878"/>
      <c r="Z2124" s="975"/>
    </row>
    <row r="2125" spans="1:26">
      <c r="A2125" s="878"/>
      <c r="B2125" s="878"/>
      <c r="C2125" s="878"/>
      <c r="F2125" s="878"/>
      <c r="H2125" s="878"/>
      <c r="I2125" s="878"/>
      <c r="J2125" s="878"/>
      <c r="K2125" s="990"/>
      <c r="L2125" s="990"/>
      <c r="M2125" s="990"/>
      <c r="N2125" s="990"/>
      <c r="O2125" s="878"/>
      <c r="P2125" s="878"/>
      <c r="Q2125" s="878"/>
      <c r="R2125" s="878"/>
      <c r="S2125" s="878"/>
      <c r="T2125" s="878"/>
      <c r="U2125" s="878"/>
      <c r="V2125" s="878"/>
      <c r="W2125" s="878"/>
      <c r="X2125" s="1015"/>
      <c r="Y2125" s="878"/>
      <c r="Z2125" s="975"/>
    </row>
    <row r="2126" spans="1:26">
      <c r="A2126" s="878"/>
      <c r="B2126" s="878"/>
      <c r="C2126" s="878"/>
      <c r="F2126" s="878"/>
      <c r="H2126" s="878"/>
      <c r="I2126" s="878"/>
      <c r="J2126" s="878"/>
      <c r="K2126" s="990"/>
      <c r="L2126" s="990"/>
      <c r="M2126" s="990"/>
      <c r="N2126" s="990"/>
      <c r="O2126" s="878"/>
      <c r="P2126" s="878"/>
      <c r="Q2126" s="878"/>
      <c r="R2126" s="878"/>
      <c r="S2126" s="878"/>
      <c r="T2126" s="878"/>
      <c r="U2126" s="878"/>
      <c r="V2126" s="878"/>
      <c r="W2126" s="878"/>
      <c r="X2126" s="1015"/>
      <c r="Y2126" s="878"/>
      <c r="Z2126" s="975"/>
    </row>
    <row r="2127" spans="1:26">
      <c r="A2127" s="878"/>
      <c r="B2127" s="878"/>
      <c r="C2127" s="878"/>
      <c r="F2127" s="878"/>
      <c r="H2127" s="878"/>
      <c r="I2127" s="878"/>
      <c r="J2127" s="878"/>
      <c r="K2127" s="990"/>
      <c r="L2127" s="990"/>
      <c r="M2127" s="990"/>
      <c r="N2127" s="990"/>
      <c r="O2127" s="878"/>
      <c r="P2127" s="878"/>
      <c r="Q2127" s="878"/>
      <c r="R2127" s="878"/>
      <c r="S2127" s="878"/>
      <c r="T2127" s="878"/>
      <c r="U2127" s="878"/>
      <c r="V2127" s="878"/>
      <c r="W2127" s="878"/>
      <c r="X2127" s="1015"/>
      <c r="Y2127" s="878"/>
      <c r="Z2127" s="975"/>
    </row>
    <row r="2128" spans="1:26">
      <c r="A2128" s="878"/>
      <c r="B2128" s="878"/>
      <c r="C2128" s="878"/>
      <c r="F2128" s="878"/>
      <c r="H2128" s="878"/>
      <c r="I2128" s="878"/>
      <c r="J2128" s="878"/>
      <c r="K2128" s="990"/>
      <c r="L2128" s="990"/>
      <c r="M2128" s="990"/>
      <c r="N2128" s="990"/>
      <c r="O2128" s="878"/>
      <c r="P2128" s="878"/>
      <c r="Q2128" s="878"/>
      <c r="R2128" s="878"/>
      <c r="S2128" s="878"/>
      <c r="T2128" s="878"/>
      <c r="U2128" s="878"/>
      <c r="V2128" s="878"/>
      <c r="W2128" s="878"/>
      <c r="X2128" s="1015"/>
      <c r="Y2128" s="878"/>
      <c r="Z2128" s="975"/>
    </row>
    <row r="2129" spans="1:26">
      <c r="A2129" s="878"/>
      <c r="B2129" s="878"/>
      <c r="C2129" s="878"/>
      <c r="F2129" s="878"/>
      <c r="H2129" s="878"/>
      <c r="I2129" s="878"/>
      <c r="J2129" s="878"/>
      <c r="K2129" s="990"/>
      <c r="L2129" s="990"/>
      <c r="M2129" s="990"/>
      <c r="N2129" s="990"/>
      <c r="O2129" s="878"/>
      <c r="P2129" s="878"/>
      <c r="Q2129" s="878"/>
      <c r="R2129" s="878"/>
      <c r="S2129" s="878"/>
      <c r="T2129" s="878"/>
      <c r="U2129" s="878"/>
      <c r="V2129" s="878"/>
      <c r="W2129" s="878"/>
      <c r="X2129" s="1015"/>
      <c r="Y2129" s="878"/>
      <c r="Z2129" s="975"/>
    </row>
    <row r="2130" spans="1:26">
      <c r="A2130" s="878"/>
      <c r="B2130" s="878"/>
      <c r="C2130" s="878"/>
      <c r="F2130" s="878"/>
      <c r="H2130" s="878"/>
      <c r="I2130" s="878"/>
      <c r="J2130" s="878"/>
      <c r="K2130" s="990"/>
      <c r="L2130" s="990"/>
      <c r="M2130" s="990"/>
      <c r="N2130" s="990"/>
      <c r="O2130" s="878"/>
      <c r="P2130" s="878"/>
      <c r="Q2130" s="878"/>
      <c r="R2130" s="878"/>
      <c r="S2130" s="878"/>
      <c r="T2130" s="878"/>
      <c r="U2130" s="878"/>
      <c r="V2130" s="878"/>
      <c r="W2130" s="878"/>
      <c r="X2130" s="1015"/>
      <c r="Y2130" s="878"/>
      <c r="Z2130" s="975"/>
    </row>
    <row r="2131" spans="1:26">
      <c r="A2131" s="878"/>
      <c r="B2131" s="878"/>
      <c r="C2131" s="878"/>
      <c r="F2131" s="878"/>
      <c r="H2131" s="878"/>
      <c r="I2131" s="878"/>
      <c r="J2131" s="878"/>
      <c r="K2131" s="990"/>
      <c r="L2131" s="990"/>
      <c r="M2131" s="990"/>
      <c r="N2131" s="990"/>
      <c r="O2131" s="878"/>
      <c r="P2131" s="878"/>
      <c r="Q2131" s="878"/>
      <c r="R2131" s="878"/>
      <c r="S2131" s="878"/>
      <c r="T2131" s="878"/>
      <c r="U2131" s="878"/>
      <c r="V2131" s="878"/>
      <c r="W2131" s="878"/>
      <c r="X2131" s="1015"/>
      <c r="Y2131" s="878"/>
      <c r="Z2131" s="975"/>
    </row>
    <row r="2132" spans="1:26">
      <c r="A2132" s="878"/>
      <c r="B2132" s="878"/>
      <c r="C2132" s="878"/>
      <c r="F2132" s="878"/>
      <c r="H2132" s="878"/>
      <c r="I2132" s="878"/>
      <c r="J2132" s="878"/>
      <c r="K2132" s="990"/>
      <c r="L2132" s="990"/>
      <c r="M2132" s="990"/>
      <c r="N2132" s="990"/>
      <c r="O2132" s="878"/>
      <c r="P2132" s="878"/>
      <c r="Q2132" s="878"/>
      <c r="R2132" s="878"/>
      <c r="S2132" s="878"/>
      <c r="T2132" s="878"/>
      <c r="U2132" s="878"/>
      <c r="V2132" s="878"/>
      <c r="W2132" s="878"/>
      <c r="X2132" s="1015"/>
      <c r="Y2132" s="878"/>
      <c r="Z2132" s="975"/>
    </row>
    <row r="2133" spans="1:26">
      <c r="A2133" s="878"/>
      <c r="B2133" s="878"/>
      <c r="C2133" s="878"/>
      <c r="F2133" s="878"/>
      <c r="H2133" s="878"/>
      <c r="I2133" s="878"/>
      <c r="J2133" s="878"/>
      <c r="K2133" s="990"/>
      <c r="L2133" s="990"/>
      <c r="M2133" s="990"/>
      <c r="N2133" s="990"/>
      <c r="O2133" s="878"/>
      <c r="P2133" s="878"/>
      <c r="Q2133" s="878"/>
      <c r="R2133" s="878"/>
      <c r="S2133" s="878"/>
      <c r="T2133" s="878"/>
      <c r="U2133" s="878"/>
      <c r="V2133" s="878"/>
      <c r="W2133" s="878"/>
      <c r="X2133" s="1015"/>
      <c r="Y2133" s="878"/>
      <c r="Z2133" s="975"/>
    </row>
    <row r="2134" spans="1:26">
      <c r="A2134" s="878"/>
      <c r="B2134" s="878"/>
      <c r="C2134" s="878"/>
      <c r="F2134" s="878"/>
      <c r="H2134" s="878"/>
      <c r="I2134" s="878"/>
      <c r="J2134" s="878"/>
      <c r="K2134" s="990"/>
      <c r="L2134" s="990"/>
      <c r="M2134" s="990"/>
      <c r="N2134" s="990"/>
      <c r="O2134" s="878"/>
      <c r="P2134" s="878"/>
      <c r="Q2134" s="878"/>
      <c r="R2134" s="878"/>
      <c r="S2134" s="878"/>
      <c r="T2134" s="878"/>
      <c r="U2134" s="878"/>
      <c r="V2134" s="878"/>
      <c r="W2134" s="878"/>
      <c r="X2134" s="1015"/>
      <c r="Y2134" s="878"/>
      <c r="Z2134" s="975"/>
    </row>
    <row r="2135" spans="1:26">
      <c r="A2135" s="878"/>
      <c r="B2135" s="878"/>
      <c r="C2135" s="878"/>
      <c r="F2135" s="878"/>
      <c r="H2135" s="878"/>
      <c r="I2135" s="878"/>
      <c r="J2135" s="878"/>
      <c r="K2135" s="990"/>
      <c r="L2135" s="990"/>
      <c r="M2135" s="990"/>
      <c r="N2135" s="990"/>
      <c r="O2135" s="878"/>
      <c r="P2135" s="878"/>
      <c r="Q2135" s="878"/>
      <c r="R2135" s="878"/>
      <c r="S2135" s="878"/>
      <c r="T2135" s="878"/>
      <c r="U2135" s="878"/>
      <c r="V2135" s="878"/>
      <c r="W2135" s="878"/>
      <c r="X2135" s="1015"/>
      <c r="Y2135" s="878"/>
      <c r="Z2135" s="975"/>
    </row>
    <row r="2136" spans="1:26">
      <c r="A2136" s="878"/>
      <c r="B2136" s="878"/>
      <c r="C2136" s="878"/>
      <c r="F2136" s="878"/>
      <c r="H2136" s="878"/>
      <c r="I2136" s="878"/>
      <c r="J2136" s="878"/>
      <c r="K2136" s="990"/>
      <c r="L2136" s="990"/>
      <c r="M2136" s="990"/>
      <c r="N2136" s="990"/>
      <c r="O2136" s="878"/>
      <c r="P2136" s="878"/>
      <c r="Q2136" s="878"/>
      <c r="R2136" s="878"/>
      <c r="S2136" s="878"/>
      <c r="T2136" s="878"/>
      <c r="U2136" s="878"/>
      <c r="V2136" s="878"/>
      <c r="W2136" s="878"/>
      <c r="X2136" s="1015"/>
      <c r="Y2136" s="878"/>
      <c r="Z2136" s="975"/>
    </row>
    <row r="2137" spans="1:26">
      <c r="A2137" s="878"/>
      <c r="B2137" s="878"/>
      <c r="C2137" s="878"/>
      <c r="F2137" s="878"/>
      <c r="H2137" s="878"/>
      <c r="I2137" s="878"/>
      <c r="J2137" s="878"/>
      <c r="K2137" s="990"/>
      <c r="L2137" s="990"/>
      <c r="M2137" s="990"/>
      <c r="N2137" s="990"/>
      <c r="O2137" s="878"/>
      <c r="P2137" s="878"/>
      <c r="Q2137" s="878"/>
      <c r="R2137" s="878"/>
      <c r="S2137" s="878"/>
      <c r="T2137" s="878"/>
      <c r="U2137" s="878"/>
      <c r="V2137" s="878"/>
      <c r="W2137" s="878"/>
      <c r="X2137" s="1015"/>
      <c r="Y2137" s="878"/>
      <c r="Z2137" s="975"/>
    </row>
    <row r="2138" spans="1:26">
      <c r="A2138" s="878"/>
      <c r="B2138" s="878"/>
      <c r="C2138" s="878"/>
      <c r="F2138" s="878"/>
      <c r="H2138" s="878"/>
      <c r="I2138" s="878"/>
      <c r="J2138" s="878"/>
      <c r="K2138" s="990"/>
      <c r="L2138" s="990"/>
      <c r="M2138" s="990"/>
      <c r="N2138" s="990"/>
      <c r="O2138" s="878"/>
      <c r="P2138" s="878"/>
      <c r="Q2138" s="878"/>
      <c r="R2138" s="878"/>
      <c r="S2138" s="878"/>
      <c r="T2138" s="878"/>
      <c r="U2138" s="878"/>
      <c r="V2138" s="878"/>
      <c r="W2138" s="878"/>
      <c r="X2138" s="1015"/>
      <c r="Y2138" s="878"/>
      <c r="Z2138" s="975"/>
    </row>
    <row r="2139" spans="1:26">
      <c r="A2139" s="878"/>
      <c r="B2139" s="878"/>
      <c r="C2139" s="878"/>
      <c r="F2139" s="878"/>
      <c r="H2139" s="878"/>
      <c r="I2139" s="878"/>
      <c r="J2139" s="878"/>
      <c r="K2139" s="990"/>
      <c r="L2139" s="990"/>
      <c r="M2139" s="990"/>
      <c r="N2139" s="990"/>
      <c r="O2139" s="878"/>
      <c r="P2139" s="878"/>
      <c r="Q2139" s="878"/>
      <c r="R2139" s="878"/>
      <c r="S2139" s="878"/>
      <c r="T2139" s="878"/>
      <c r="U2139" s="878"/>
      <c r="V2139" s="878"/>
      <c r="W2139" s="878"/>
      <c r="X2139" s="1015"/>
      <c r="Y2139" s="878"/>
      <c r="Z2139" s="975"/>
    </row>
    <row r="2140" spans="1:26">
      <c r="A2140" s="878"/>
      <c r="B2140" s="878"/>
      <c r="C2140" s="878"/>
      <c r="F2140" s="878"/>
      <c r="H2140" s="878"/>
      <c r="I2140" s="878"/>
      <c r="J2140" s="878"/>
      <c r="K2140" s="990"/>
      <c r="L2140" s="990"/>
      <c r="M2140" s="990"/>
      <c r="N2140" s="990"/>
      <c r="O2140" s="878"/>
      <c r="P2140" s="878"/>
      <c r="Q2140" s="878"/>
      <c r="R2140" s="878"/>
      <c r="S2140" s="878"/>
      <c r="T2140" s="878"/>
      <c r="U2140" s="878"/>
      <c r="V2140" s="878"/>
      <c r="W2140" s="878"/>
      <c r="X2140" s="1015"/>
      <c r="Y2140" s="878"/>
      <c r="Z2140" s="975"/>
    </row>
    <row r="2141" spans="1:26">
      <c r="A2141" s="878"/>
      <c r="B2141" s="878"/>
      <c r="C2141" s="878"/>
      <c r="F2141" s="878"/>
      <c r="H2141" s="878"/>
      <c r="I2141" s="878"/>
      <c r="J2141" s="878"/>
      <c r="K2141" s="990"/>
      <c r="L2141" s="990"/>
      <c r="M2141" s="990"/>
      <c r="N2141" s="990"/>
      <c r="O2141" s="878"/>
      <c r="P2141" s="878"/>
      <c r="Q2141" s="878"/>
      <c r="R2141" s="878"/>
      <c r="S2141" s="878"/>
      <c r="T2141" s="878"/>
      <c r="U2141" s="878"/>
      <c r="V2141" s="878"/>
      <c r="W2141" s="878"/>
      <c r="X2141" s="1015"/>
      <c r="Y2141" s="878"/>
      <c r="Z2141" s="975"/>
    </row>
    <row r="2142" spans="1:26">
      <c r="A2142" s="878"/>
      <c r="B2142" s="878"/>
      <c r="C2142" s="878"/>
      <c r="F2142" s="878"/>
      <c r="H2142" s="878"/>
      <c r="I2142" s="878"/>
      <c r="J2142" s="878"/>
      <c r="K2142" s="990"/>
      <c r="L2142" s="990"/>
      <c r="M2142" s="990"/>
      <c r="N2142" s="990"/>
      <c r="O2142" s="878"/>
      <c r="P2142" s="878"/>
      <c r="Q2142" s="878"/>
      <c r="R2142" s="878"/>
      <c r="S2142" s="878"/>
      <c r="T2142" s="878"/>
      <c r="U2142" s="878"/>
      <c r="V2142" s="878"/>
      <c r="W2142" s="878"/>
      <c r="X2142" s="1015"/>
      <c r="Y2142" s="878"/>
      <c r="Z2142" s="975"/>
    </row>
    <row r="2143" spans="1:26">
      <c r="A2143" s="878"/>
      <c r="B2143" s="878"/>
      <c r="C2143" s="878"/>
      <c r="F2143" s="878"/>
      <c r="H2143" s="878"/>
      <c r="I2143" s="878"/>
      <c r="J2143" s="878"/>
      <c r="K2143" s="990"/>
      <c r="L2143" s="990"/>
      <c r="M2143" s="990"/>
      <c r="N2143" s="990"/>
      <c r="O2143" s="878"/>
      <c r="P2143" s="878"/>
      <c r="Q2143" s="878"/>
      <c r="R2143" s="878"/>
      <c r="S2143" s="878"/>
      <c r="T2143" s="878"/>
      <c r="U2143" s="878"/>
      <c r="V2143" s="878"/>
      <c r="W2143" s="878"/>
      <c r="X2143" s="1015"/>
      <c r="Y2143" s="878"/>
      <c r="Z2143" s="975"/>
    </row>
    <row r="2144" spans="1:26">
      <c r="A2144" s="878"/>
      <c r="B2144" s="878"/>
      <c r="C2144" s="878"/>
      <c r="F2144" s="878"/>
      <c r="H2144" s="878"/>
      <c r="I2144" s="878"/>
      <c r="J2144" s="878"/>
      <c r="K2144" s="990"/>
      <c r="L2144" s="990"/>
      <c r="M2144" s="990"/>
      <c r="N2144" s="990"/>
      <c r="O2144" s="878"/>
      <c r="P2144" s="878"/>
      <c r="Q2144" s="878"/>
      <c r="R2144" s="878"/>
      <c r="S2144" s="878"/>
      <c r="T2144" s="878"/>
      <c r="U2144" s="878"/>
      <c r="V2144" s="878"/>
      <c r="W2144" s="878"/>
      <c r="X2144" s="1015"/>
      <c r="Y2144" s="878"/>
      <c r="Z2144" s="975"/>
    </row>
    <row r="2145" spans="1:26">
      <c r="A2145" s="878"/>
      <c r="B2145" s="878"/>
      <c r="C2145" s="878"/>
      <c r="F2145" s="878"/>
      <c r="H2145" s="878"/>
      <c r="I2145" s="878"/>
      <c r="J2145" s="878"/>
      <c r="K2145" s="990"/>
      <c r="L2145" s="990"/>
      <c r="M2145" s="990"/>
      <c r="N2145" s="990"/>
      <c r="O2145" s="878"/>
      <c r="P2145" s="878"/>
      <c r="Q2145" s="878"/>
      <c r="R2145" s="878"/>
      <c r="S2145" s="878"/>
      <c r="T2145" s="878"/>
      <c r="U2145" s="878"/>
      <c r="V2145" s="878"/>
      <c r="W2145" s="878"/>
      <c r="X2145" s="1015"/>
      <c r="Y2145" s="878"/>
      <c r="Z2145" s="975"/>
    </row>
    <row r="2146" spans="1:26">
      <c r="A2146" s="878"/>
      <c r="B2146" s="878"/>
      <c r="C2146" s="878"/>
      <c r="F2146" s="878"/>
      <c r="H2146" s="878"/>
      <c r="I2146" s="878"/>
      <c r="J2146" s="878"/>
      <c r="K2146" s="990"/>
      <c r="L2146" s="990"/>
      <c r="M2146" s="990"/>
      <c r="N2146" s="990"/>
      <c r="O2146" s="878"/>
      <c r="P2146" s="878"/>
      <c r="Q2146" s="878"/>
      <c r="R2146" s="878"/>
      <c r="S2146" s="878"/>
      <c r="T2146" s="878"/>
      <c r="U2146" s="878"/>
      <c r="V2146" s="878"/>
      <c r="W2146" s="878"/>
      <c r="X2146" s="1015"/>
      <c r="Y2146" s="878"/>
      <c r="Z2146" s="975"/>
    </row>
    <row r="2147" spans="1:26">
      <c r="A2147" s="878"/>
      <c r="B2147" s="878"/>
      <c r="C2147" s="878"/>
      <c r="F2147" s="878"/>
      <c r="H2147" s="878"/>
      <c r="I2147" s="878"/>
      <c r="J2147" s="878"/>
      <c r="K2147" s="990"/>
      <c r="L2147" s="990"/>
      <c r="M2147" s="990"/>
      <c r="N2147" s="990"/>
      <c r="O2147" s="878"/>
      <c r="P2147" s="878"/>
      <c r="Q2147" s="878"/>
      <c r="R2147" s="878"/>
      <c r="S2147" s="878"/>
      <c r="T2147" s="878"/>
      <c r="U2147" s="878"/>
      <c r="V2147" s="878"/>
      <c r="W2147" s="878"/>
      <c r="X2147" s="1015"/>
      <c r="Y2147" s="878"/>
      <c r="Z2147" s="975"/>
    </row>
    <row r="2148" spans="1:26">
      <c r="A2148" s="878"/>
      <c r="B2148" s="878"/>
      <c r="C2148" s="878"/>
      <c r="F2148" s="878"/>
      <c r="H2148" s="878"/>
      <c r="I2148" s="878"/>
      <c r="J2148" s="878"/>
      <c r="K2148" s="990"/>
      <c r="L2148" s="990"/>
      <c r="M2148" s="990"/>
      <c r="N2148" s="990"/>
      <c r="O2148" s="878"/>
      <c r="P2148" s="878"/>
      <c r="Q2148" s="878"/>
      <c r="R2148" s="878"/>
      <c r="S2148" s="878"/>
      <c r="T2148" s="878"/>
      <c r="U2148" s="878"/>
      <c r="V2148" s="878"/>
      <c r="W2148" s="878"/>
      <c r="X2148" s="1015"/>
      <c r="Y2148" s="878"/>
      <c r="Z2148" s="975"/>
    </row>
    <row r="2149" spans="1:26">
      <c r="A2149" s="878"/>
      <c r="B2149" s="878"/>
      <c r="C2149" s="878"/>
      <c r="F2149" s="878"/>
      <c r="H2149" s="878"/>
      <c r="I2149" s="878"/>
      <c r="J2149" s="878"/>
      <c r="K2149" s="990"/>
      <c r="L2149" s="990"/>
      <c r="M2149" s="990"/>
      <c r="N2149" s="990"/>
      <c r="O2149" s="878"/>
      <c r="P2149" s="878"/>
      <c r="Q2149" s="878"/>
      <c r="R2149" s="878"/>
      <c r="S2149" s="878"/>
      <c r="T2149" s="878"/>
      <c r="U2149" s="878"/>
      <c r="V2149" s="878"/>
      <c r="W2149" s="878"/>
      <c r="X2149" s="1015"/>
      <c r="Y2149" s="878"/>
      <c r="Z2149" s="975"/>
    </row>
    <row r="2150" spans="1:26">
      <c r="A2150" s="878"/>
      <c r="B2150" s="878"/>
      <c r="C2150" s="878"/>
      <c r="F2150" s="878"/>
      <c r="H2150" s="878"/>
      <c r="I2150" s="878"/>
      <c r="J2150" s="878"/>
      <c r="K2150" s="990"/>
      <c r="L2150" s="990"/>
      <c r="M2150" s="990"/>
      <c r="N2150" s="990"/>
      <c r="O2150" s="878"/>
      <c r="P2150" s="878"/>
      <c r="Q2150" s="878"/>
      <c r="R2150" s="878"/>
      <c r="S2150" s="878"/>
      <c r="T2150" s="878"/>
      <c r="U2150" s="878"/>
      <c r="V2150" s="878"/>
      <c r="W2150" s="878"/>
      <c r="X2150" s="1015"/>
      <c r="Y2150" s="878"/>
      <c r="Z2150" s="975"/>
    </row>
    <row r="2151" spans="1:26">
      <c r="A2151" s="878"/>
      <c r="B2151" s="878"/>
      <c r="C2151" s="878"/>
      <c r="F2151" s="878"/>
      <c r="H2151" s="878"/>
      <c r="I2151" s="878"/>
      <c r="J2151" s="878"/>
      <c r="K2151" s="990"/>
      <c r="L2151" s="990"/>
      <c r="M2151" s="990"/>
      <c r="N2151" s="990"/>
      <c r="O2151" s="878"/>
      <c r="P2151" s="878"/>
      <c r="Q2151" s="878"/>
      <c r="R2151" s="878"/>
      <c r="S2151" s="878"/>
      <c r="T2151" s="878"/>
      <c r="U2151" s="878"/>
      <c r="V2151" s="878"/>
      <c r="W2151" s="878"/>
      <c r="X2151" s="1015"/>
      <c r="Y2151" s="878"/>
      <c r="Z2151" s="975"/>
    </row>
    <row r="2152" spans="1:26">
      <c r="A2152" s="878"/>
      <c r="B2152" s="878"/>
      <c r="C2152" s="878"/>
      <c r="F2152" s="878"/>
      <c r="H2152" s="878"/>
      <c r="I2152" s="878"/>
      <c r="J2152" s="878"/>
      <c r="K2152" s="990"/>
      <c r="L2152" s="990"/>
      <c r="M2152" s="990"/>
      <c r="N2152" s="990"/>
      <c r="O2152" s="878"/>
      <c r="P2152" s="878"/>
      <c r="Q2152" s="878"/>
      <c r="R2152" s="878"/>
      <c r="S2152" s="878"/>
      <c r="T2152" s="878"/>
      <c r="U2152" s="878"/>
      <c r="V2152" s="878"/>
      <c r="W2152" s="878"/>
      <c r="X2152" s="1015"/>
      <c r="Y2152" s="878"/>
      <c r="Z2152" s="975"/>
    </row>
    <row r="2153" spans="1:26">
      <c r="A2153" s="878"/>
      <c r="B2153" s="878"/>
      <c r="C2153" s="878"/>
      <c r="F2153" s="878"/>
      <c r="H2153" s="878"/>
      <c r="I2153" s="878"/>
      <c r="J2153" s="878"/>
      <c r="K2153" s="990"/>
      <c r="L2153" s="990"/>
      <c r="M2153" s="990"/>
      <c r="N2153" s="990"/>
      <c r="O2153" s="878"/>
      <c r="P2153" s="878"/>
      <c r="Q2153" s="878"/>
      <c r="R2153" s="878"/>
      <c r="S2153" s="878"/>
      <c r="T2153" s="878"/>
      <c r="U2153" s="878"/>
      <c r="V2153" s="878"/>
      <c r="W2153" s="878"/>
      <c r="X2153" s="1015"/>
      <c r="Y2153" s="878"/>
      <c r="Z2153" s="975"/>
    </row>
    <row r="2154" spans="1:26">
      <c r="A2154" s="878"/>
      <c r="B2154" s="878"/>
      <c r="C2154" s="878"/>
      <c r="F2154" s="878"/>
      <c r="H2154" s="878"/>
      <c r="I2154" s="878"/>
      <c r="J2154" s="878"/>
      <c r="K2154" s="990"/>
      <c r="L2154" s="990"/>
      <c r="M2154" s="990"/>
      <c r="N2154" s="990"/>
      <c r="O2154" s="878"/>
      <c r="P2154" s="878"/>
      <c r="Q2154" s="878"/>
      <c r="R2154" s="878"/>
      <c r="S2154" s="878"/>
      <c r="T2154" s="878"/>
      <c r="U2154" s="878"/>
      <c r="V2154" s="878"/>
      <c r="W2154" s="878"/>
      <c r="X2154" s="1015"/>
      <c r="Y2154" s="878"/>
      <c r="Z2154" s="975"/>
    </row>
    <row r="2155" spans="1:26">
      <c r="A2155" s="878"/>
      <c r="B2155" s="878"/>
      <c r="C2155" s="878"/>
      <c r="F2155" s="878"/>
      <c r="H2155" s="878"/>
      <c r="I2155" s="878"/>
      <c r="J2155" s="878"/>
      <c r="K2155" s="990"/>
      <c r="L2155" s="990"/>
      <c r="M2155" s="990"/>
      <c r="N2155" s="990"/>
      <c r="O2155" s="878"/>
      <c r="P2155" s="878"/>
      <c r="Q2155" s="878"/>
      <c r="R2155" s="878"/>
      <c r="S2155" s="878"/>
      <c r="T2155" s="878"/>
      <c r="U2155" s="878"/>
      <c r="V2155" s="878"/>
      <c r="W2155" s="878"/>
      <c r="X2155" s="1015"/>
      <c r="Y2155" s="878"/>
      <c r="Z2155" s="975"/>
    </row>
    <row r="2156" spans="1:26">
      <c r="A2156" s="878"/>
      <c r="B2156" s="878"/>
      <c r="C2156" s="878"/>
      <c r="F2156" s="878"/>
      <c r="H2156" s="878"/>
      <c r="I2156" s="878"/>
      <c r="J2156" s="878"/>
      <c r="K2156" s="990"/>
      <c r="L2156" s="990"/>
      <c r="M2156" s="990"/>
      <c r="N2156" s="990"/>
      <c r="O2156" s="878"/>
      <c r="P2156" s="878"/>
      <c r="Q2156" s="878"/>
      <c r="R2156" s="878"/>
      <c r="S2156" s="878"/>
      <c r="T2156" s="878"/>
      <c r="U2156" s="878"/>
      <c r="V2156" s="878"/>
      <c r="W2156" s="878"/>
      <c r="X2156" s="1015"/>
      <c r="Y2156" s="878"/>
      <c r="Z2156" s="975"/>
    </row>
    <row r="2157" spans="1:26">
      <c r="A2157" s="878"/>
      <c r="B2157" s="878"/>
      <c r="C2157" s="878"/>
      <c r="F2157" s="878"/>
      <c r="H2157" s="878"/>
      <c r="I2157" s="878"/>
      <c r="J2157" s="878"/>
      <c r="K2157" s="990"/>
      <c r="L2157" s="990"/>
      <c r="M2157" s="990"/>
      <c r="N2157" s="990"/>
      <c r="O2157" s="878"/>
      <c r="P2157" s="878"/>
      <c r="Q2157" s="878"/>
      <c r="R2157" s="878"/>
      <c r="S2157" s="878"/>
      <c r="T2157" s="878"/>
      <c r="U2157" s="878"/>
      <c r="V2157" s="878"/>
      <c r="W2157" s="878"/>
      <c r="X2157" s="1015"/>
      <c r="Y2157" s="878"/>
      <c r="Z2157" s="975"/>
    </row>
    <row r="2158" spans="1:26">
      <c r="A2158" s="878"/>
      <c r="B2158" s="878"/>
      <c r="C2158" s="878"/>
      <c r="F2158" s="878"/>
      <c r="H2158" s="878"/>
      <c r="I2158" s="878"/>
      <c r="J2158" s="878"/>
      <c r="K2158" s="990"/>
      <c r="L2158" s="990"/>
      <c r="M2158" s="990"/>
      <c r="N2158" s="990"/>
      <c r="O2158" s="878"/>
      <c r="P2158" s="878"/>
      <c r="Q2158" s="878"/>
      <c r="R2158" s="878"/>
      <c r="S2158" s="878"/>
      <c r="T2158" s="878"/>
      <c r="U2158" s="878"/>
      <c r="V2158" s="878"/>
      <c r="W2158" s="878"/>
      <c r="X2158" s="1015"/>
      <c r="Y2158" s="878"/>
      <c r="Z2158" s="975"/>
    </row>
    <row r="2159" spans="1:26">
      <c r="A2159" s="878"/>
      <c r="B2159" s="878"/>
      <c r="C2159" s="878"/>
      <c r="F2159" s="878"/>
      <c r="H2159" s="878"/>
      <c r="I2159" s="878"/>
      <c r="J2159" s="878"/>
      <c r="K2159" s="990"/>
      <c r="L2159" s="990"/>
      <c r="M2159" s="990"/>
      <c r="N2159" s="990"/>
      <c r="O2159" s="878"/>
      <c r="P2159" s="878"/>
      <c r="Q2159" s="878"/>
      <c r="R2159" s="878"/>
      <c r="S2159" s="878"/>
      <c r="T2159" s="878"/>
      <c r="U2159" s="878"/>
      <c r="V2159" s="878"/>
      <c r="W2159" s="878"/>
      <c r="X2159" s="1015"/>
      <c r="Y2159" s="878"/>
      <c r="Z2159" s="975"/>
    </row>
    <row r="2160" spans="1:26">
      <c r="A2160" s="878"/>
      <c r="B2160" s="878"/>
      <c r="C2160" s="878"/>
      <c r="F2160" s="878"/>
      <c r="H2160" s="878"/>
      <c r="I2160" s="878"/>
      <c r="J2160" s="878"/>
      <c r="K2160" s="990"/>
      <c r="L2160" s="990"/>
      <c r="M2160" s="990"/>
      <c r="N2160" s="990"/>
      <c r="O2160" s="878"/>
      <c r="P2160" s="878"/>
      <c r="Q2160" s="878"/>
      <c r="R2160" s="878"/>
      <c r="S2160" s="878"/>
      <c r="T2160" s="878"/>
      <c r="U2160" s="878"/>
      <c r="V2160" s="878"/>
      <c r="W2160" s="878"/>
      <c r="X2160" s="1015"/>
      <c r="Y2160" s="878"/>
      <c r="Z2160" s="975"/>
    </row>
    <row r="2161" spans="1:26">
      <c r="A2161" s="878"/>
      <c r="B2161" s="878"/>
      <c r="C2161" s="878"/>
      <c r="F2161" s="878"/>
      <c r="H2161" s="878"/>
      <c r="I2161" s="878"/>
      <c r="J2161" s="878"/>
      <c r="K2161" s="990"/>
      <c r="L2161" s="990"/>
      <c r="M2161" s="990"/>
      <c r="N2161" s="990"/>
      <c r="O2161" s="878"/>
      <c r="P2161" s="878"/>
      <c r="Q2161" s="878"/>
      <c r="R2161" s="878"/>
      <c r="S2161" s="878"/>
      <c r="T2161" s="878"/>
      <c r="U2161" s="878"/>
      <c r="V2161" s="878"/>
      <c r="W2161" s="878"/>
      <c r="X2161" s="1015"/>
      <c r="Y2161" s="878"/>
      <c r="Z2161" s="975"/>
    </row>
    <row r="2162" spans="1:26">
      <c r="A2162" s="878"/>
      <c r="B2162" s="878"/>
      <c r="C2162" s="878"/>
      <c r="F2162" s="878"/>
      <c r="H2162" s="878"/>
      <c r="I2162" s="878"/>
      <c r="J2162" s="878"/>
      <c r="K2162" s="990"/>
      <c r="L2162" s="990"/>
      <c r="M2162" s="990"/>
      <c r="N2162" s="990"/>
      <c r="O2162" s="878"/>
      <c r="P2162" s="878"/>
      <c r="Q2162" s="878"/>
      <c r="R2162" s="878"/>
      <c r="S2162" s="878"/>
      <c r="T2162" s="878"/>
      <c r="U2162" s="878"/>
      <c r="V2162" s="878"/>
      <c r="W2162" s="878"/>
      <c r="X2162" s="1015"/>
      <c r="Y2162" s="878"/>
      <c r="Z2162" s="975"/>
    </row>
    <row r="2163" spans="1:26">
      <c r="A2163" s="878"/>
      <c r="B2163" s="878"/>
      <c r="C2163" s="878"/>
      <c r="F2163" s="878"/>
      <c r="H2163" s="878"/>
      <c r="I2163" s="878"/>
      <c r="J2163" s="878"/>
      <c r="K2163" s="990"/>
      <c r="L2163" s="990"/>
      <c r="M2163" s="990"/>
      <c r="N2163" s="990"/>
      <c r="O2163" s="878"/>
      <c r="P2163" s="878"/>
      <c r="Q2163" s="878"/>
      <c r="R2163" s="878"/>
      <c r="S2163" s="878"/>
      <c r="T2163" s="878"/>
      <c r="U2163" s="878"/>
      <c r="V2163" s="878"/>
      <c r="W2163" s="878"/>
      <c r="X2163" s="1015"/>
      <c r="Y2163" s="878"/>
      <c r="Z2163" s="975"/>
    </row>
    <row r="2164" spans="1:26">
      <c r="A2164" s="878"/>
      <c r="B2164" s="878"/>
      <c r="C2164" s="878"/>
      <c r="F2164" s="878"/>
      <c r="H2164" s="878"/>
      <c r="I2164" s="878"/>
      <c r="J2164" s="878"/>
      <c r="K2164" s="990"/>
      <c r="L2164" s="990"/>
      <c r="M2164" s="990"/>
      <c r="N2164" s="990"/>
      <c r="O2164" s="878"/>
      <c r="P2164" s="878"/>
      <c r="Q2164" s="878"/>
      <c r="R2164" s="878"/>
      <c r="S2164" s="878"/>
      <c r="T2164" s="878"/>
      <c r="U2164" s="878"/>
      <c r="V2164" s="878"/>
      <c r="W2164" s="878"/>
      <c r="X2164" s="1015"/>
      <c r="Y2164" s="878"/>
      <c r="Z2164" s="975"/>
    </row>
    <row r="2165" spans="1:26">
      <c r="A2165" s="878"/>
      <c r="B2165" s="878"/>
      <c r="C2165" s="878"/>
      <c r="F2165" s="878"/>
      <c r="H2165" s="878"/>
      <c r="I2165" s="878"/>
      <c r="J2165" s="878"/>
      <c r="K2165" s="990"/>
      <c r="L2165" s="990"/>
      <c r="M2165" s="990"/>
      <c r="N2165" s="990"/>
      <c r="O2165" s="878"/>
      <c r="P2165" s="878"/>
      <c r="Q2165" s="878"/>
      <c r="R2165" s="878"/>
      <c r="S2165" s="878"/>
      <c r="T2165" s="878"/>
      <c r="U2165" s="878"/>
      <c r="V2165" s="878"/>
      <c r="W2165" s="878"/>
      <c r="X2165" s="1015"/>
      <c r="Y2165" s="878"/>
      <c r="Z2165" s="975"/>
    </row>
    <row r="2166" spans="1:26">
      <c r="A2166" s="878"/>
      <c r="B2166" s="878"/>
      <c r="C2166" s="878"/>
      <c r="F2166" s="878"/>
      <c r="H2166" s="878"/>
      <c r="I2166" s="878"/>
      <c r="J2166" s="878"/>
      <c r="K2166" s="990"/>
      <c r="L2166" s="990"/>
      <c r="M2166" s="990"/>
      <c r="N2166" s="990"/>
      <c r="O2166" s="878"/>
      <c r="P2166" s="878"/>
      <c r="Q2166" s="878"/>
      <c r="R2166" s="878"/>
      <c r="S2166" s="878"/>
      <c r="T2166" s="878"/>
      <c r="U2166" s="878"/>
      <c r="V2166" s="878"/>
      <c r="W2166" s="878"/>
      <c r="X2166" s="1015"/>
      <c r="Y2166" s="878"/>
      <c r="Z2166" s="975"/>
    </row>
    <row r="2167" spans="1:26">
      <c r="A2167" s="878"/>
      <c r="B2167" s="878"/>
      <c r="C2167" s="878"/>
      <c r="F2167" s="878"/>
      <c r="H2167" s="878"/>
      <c r="I2167" s="878"/>
      <c r="J2167" s="878"/>
      <c r="K2167" s="990"/>
      <c r="L2167" s="990"/>
      <c r="M2167" s="990"/>
      <c r="N2167" s="990"/>
      <c r="O2167" s="878"/>
      <c r="P2167" s="878"/>
      <c r="Q2167" s="878"/>
      <c r="R2167" s="878"/>
      <c r="S2167" s="878"/>
      <c r="T2167" s="878"/>
      <c r="U2167" s="878"/>
      <c r="V2167" s="878"/>
      <c r="W2167" s="878"/>
      <c r="X2167" s="1015"/>
      <c r="Y2167" s="878"/>
      <c r="Z2167" s="975"/>
    </row>
    <row r="2168" spans="1:26">
      <c r="A2168" s="878"/>
      <c r="B2168" s="878"/>
      <c r="C2168" s="878"/>
      <c r="F2168" s="878"/>
      <c r="H2168" s="878"/>
      <c r="I2168" s="878"/>
      <c r="J2168" s="878"/>
      <c r="K2168" s="990"/>
      <c r="L2168" s="990"/>
      <c r="M2168" s="990"/>
      <c r="N2168" s="990"/>
      <c r="O2168" s="878"/>
      <c r="P2168" s="878"/>
      <c r="Q2168" s="878"/>
      <c r="R2168" s="878"/>
      <c r="S2168" s="878"/>
      <c r="T2168" s="878"/>
      <c r="U2168" s="878"/>
      <c r="V2168" s="878"/>
      <c r="W2168" s="878"/>
      <c r="X2168" s="1015"/>
      <c r="Y2168" s="878"/>
      <c r="Z2168" s="975"/>
    </row>
    <row r="2169" spans="1:26">
      <c r="A2169" s="878"/>
      <c r="B2169" s="878"/>
      <c r="C2169" s="878"/>
      <c r="F2169" s="878"/>
      <c r="H2169" s="878"/>
      <c r="I2169" s="878"/>
      <c r="J2169" s="878"/>
      <c r="K2169" s="990"/>
      <c r="L2169" s="990"/>
      <c r="M2169" s="990"/>
      <c r="N2169" s="990"/>
      <c r="O2169" s="878"/>
      <c r="P2169" s="878"/>
      <c r="Q2169" s="878"/>
      <c r="R2169" s="878"/>
      <c r="S2169" s="878"/>
      <c r="T2169" s="878"/>
      <c r="U2169" s="878"/>
      <c r="V2169" s="878"/>
      <c r="W2169" s="878"/>
      <c r="X2169" s="1015"/>
      <c r="Y2169" s="878"/>
      <c r="Z2169" s="975"/>
    </row>
    <row r="2170" spans="1:26">
      <c r="A2170" s="878"/>
      <c r="B2170" s="878"/>
      <c r="C2170" s="878"/>
      <c r="F2170" s="878"/>
      <c r="H2170" s="878"/>
      <c r="I2170" s="878"/>
      <c r="J2170" s="878"/>
      <c r="K2170" s="990"/>
      <c r="L2170" s="990"/>
      <c r="M2170" s="990"/>
      <c r="N2170" s="990"/>
      <c r="O2170" s="878"/>
      <c r="P2170" s="878"/>
      <c r="Q2170" s="878"/>
      <c r="R2170" s="878"/>
      <c r="S2170" s="878"/>
      <c r="T2170" s="878"/>
      <c r="U2170" s="878"/>
      <c r="V2170" s="878"/>
      <c r="W2170" s="878"/>
      <c r="X2170" s="1015"/>
      <c r="Y2170" s="878"/>
      <c r="Z2170" s="975"/>
    </row>
    <row r="2171" spans="1:26">
      <c r="A2171" s="878"/>
      <c r="B2171" s="878"/>
      <c r="C2171" s="878"/>
      <c r="F2171" s="878"/>
      <c r="H2171" s="878"/>
      <c r="I2171" s="878"/>
      <c r="J2171" s="878"/>
      <c r="K2171" s="990"/>
      <c r="L2171" s="990"/>
      <c r="M2171" s="990"/>
      <c r="N2171" s="990"/>
      <c r="O2171" s="878"/>
      <c r="P2171" s="878"/>
      <c r="Q2171" s="878"/>
      <c r="R2171" s="878"/>
      <c r="S2171" s="878"/>
      <c r="T2171" s="878"/>
      <c r="U2171" s="878"/>
      <c r="V2171" s="878"/>
      <c r="W2171" s="878"/>
      <c r="X2171" s="1015"/>
      <c r="Y2171" s="878"/>
      <c r="Z2171" s="975"/>
    </row>
    <row r="2172" spans="1:26">
      <c r="A2172" s="878"/>
      <c r="B2172" s="878"/>
      <c r="C2172" s="878"/>
      <c r="F2172" s="878"/>
      <c r="H2172" s="878"/>
      <c r="I2172" s="878"/>
      <c r="J2172" s="878"/>
      <c r="K2172" s="990"/>
      <c r="L2172" s="990"/>
      <c r="M2172" s="990"/>
      <c r="N2172" s="990"/>
      <c r="O2172" s="878"/>
      <c r="P2172" s="878"/>
      <c r="Q2172" s="878"/>
      <c r="R2172" s="878"/>
      <c r="S2172" s="878"/>
      <c r="T2172" s="878"/>
      <c r="U2172" s="878"/>
      <c r="V2172" s="878"/>
      <c r="W2172" s="878"/>
      <c r="X2172" s="1015"/>
      <c r="Y2172" s="878"/>
      <c r="Z2172" s="975"/>
    </row>
    <row r="2173" spans="1:26">
      <c r="A2173" s="878"/>
      <c r="B2173" s="878"/>
      <c r="C2173" s="878"/>
      <c r="F2173" s="878"/>
      <c r="H2173" s="878"/>
      <c r="I2173" s="878"/>
      <c r="J2173" s="878"/>
      <c r="K2173" s="990"/>
      <c r="L2173" s="990"/>
      <c r="M2173" s="990"/>
      <c r="N2173" s="990"/>
      <c r="O2173" s="878"/>
      <c r="P2173" s="878"/>
      <c r="Q2173" s="878"/>
      <c r="R2173" s="878"/>
      <c r="S2173" s="878"/>
      <c r="T2173" s="878"/>
      <c r="U2173" s="878"/>
      <c r="V2173" s="878"/>
      <c r="W2173" s="878"/>
      <c r="X2173" s="1015"/>
      <c r="Y2173" s="878"/>
      <c r="Z2173" s="975"/>
    </row>
    <row r="2174" spans="1:26">
      <c r="A2174" s="878"/>
      <c r="B2174" s="878"/>
      <c r="C2174" s="878"/>
      <c r="F2174" s="878"/>
      <c r="H2174" s="878"/>
      <c r="I2174" s="878"/>
      <c r="J2174" s="878"/>
      <c r="K2174" s="990"/>
      <c r="L2174" s="990"/>
      <c r="M2174" s="990"/>
      <c r="N2174" s="990"/>
      <c r="O2174" s="878"/>
      <c r="P2174" s="878"/>
      <c r="Q2174" s="878"/>
      <c r="R2174" s="878"/>
      <c r="S2174" s="878"/>
      <c r="T2174" s="878"/>
      <c r="U2174" s="878"/>
      <c r="V2174" s="878"/>
      <c r="W2174" s="878"/>
      <c r="X2174" s="1015"/>
      <c r="Y2174" s="878"/>
      <c r="Z2174" s="975"/>
    </row>
    <row r="2175" spans="1:26">
      <c r="A2175" s="878"/>
      <c r="B2175" s="878"/>
      <c r="C2175" s="878"/>
      <c r="F2175" s="878"/>
      <c r="H2175" s="878"/>
      <c r="I2175" s="878"/>
      <c r="J2175" s="878"/>
      <c r="K2175" s="990"/>
      <c r="L2175" s="990"/>
      <c r="M2175" s="990"/>
      <c r="N2175" s="990"/>
      <c r="O2175" s="878"/>
      <c r="P2175" s="878"/>
      <c r="Q2175" s="878"/>
      <c r="R2175" s="878"/>
      <c r="S2175" s="878"/>
      <c r="T2175" s="878"/>
      <c r="U2175" s="878"/>
      <c r="V2175" s="878"/>
      <c r="W2175" s="878"/>
      <c r="X2175" s="1015"/>
      <c r="Y2175" s="878"/>
      <c r="Z2175" s="975"/>
    </row>
    <row r="2176" spans="1:26">
      <c r="A2176" s="878"/>
      <c r="B2176" s="878"/>
      <c r="C2176" s="878"/>
      <c r="F2176" s="878"/>
      <c r="H2176" s="878"/>
      <c r="I2176" s="878"/>
      <c r="J2176" s="878"/>
      <c r="K2176" s="990"/>
      <c r="L2176" s="990"/>
      <c r="M2176" s="990"/>
      <c r="N2176" s="990"/>
      <c r="O2176" s="878"/>
      <c r="P2176" s="878"/>
      <c r="Q2176" s="878"/>
      <c r="R2176" s="878"/>
      <c r="S2176" s="878"/>
      <c r="T2176" s="878"/>
      <c r="U2176" s="878"/>
      <c r="V2176" s="878"/>
      <c r="W2176" s="878"/>
      <c r="X2176" s="1015"/>
      <c r="Y2176" s="878"/>
      <c r="Z2176" s="975"/>
    </row>
    <row r="2177" spans="1:26">
      <c r="A2177" s="878"/>
      <c r="B2177" s="878"/>
      <c r="C2177" s="878"/>
      <c r="F2177" s="878"/>
      <c r="H2177" s="878"/>
      <c r="I2177" s="878"/>
      <c r="J2177" s="878"/>
      <c r="K2177" s="990"/>
      <c r="L2177" s="990"/>
      <c r="M2177" s="990"/>
      <c r="N2177" s="990"/>
      <c r="O2177" s="878"/>
      <c r="P2177" s="878"/>
      <c r="Q2177" s="878"/>
      <c r="R2177" s="878"/>
      <c r="S2177" s="878"/>
      <c r="T2177" s="878"/>
      <c r="U2177" s="878"/>
      <c r="V2177" s="878"/>
      <c r="W2177" s="878"/>
      <c r="X2177" s="1015"/>
      <c r="Y2177" s="878"/>
      <c r="Z2177" s="975"/>
    </row>
    <row r="2178" spans="1:26">
      <c r="A2178" s="878"/>
      <c r="B2178" s="878"/>
      <c r="C2178" s="878"/>
      <c r="F2178" s="878"/>
      <c r="H2178" s="878"/>
      <c r="I2178" s="878"/>
      <c r="J2178" s="878"/>
      <c r="K2178" s="990"/>
      <c r="L2178" s="990"/>
      <c r="M2178" s="990"/>
      <c r="N2178" s="990"/>
      <c r="O2178" s="878"/>
      <c r="P2178" s="878"/>
      <c r="Q2178" s="878"/>
      <c r="R2178" s="878"/>
      <c r="S2178" s="878"/>
      <c r="T2178" s="878"/>
      <c r="U2178" s="878"/>
      <c r="V2178" s="878"/>
      <c r="W2178" s="878"/>
      <c r="X2178" s="1015"/>
      <c r="Y2178" s="878"/>
      <c r="Z2178" s="975"/>
    </row>
    <row r="2179" spans="1:26">
      <c r="A2179" s="878"/>
      <c r="B2179" s="878"/>
      <c r="C2179" s="878"/>
      <c r="F2179" s="878"/>
      <c r="H2179" s="878"/>
      <c r="I2179" s="878"/>
      <c r="J2179" s="878"/>
      <c r="K2179" s="990"/>
      <c r="L2179" s="990"/>
      <c r="M2179" s="990"/>
      <c r="N2179" s="990"/>
      <c r="O2179" s="878"/>
      <c r="P2179" s="878"/>
      <c r="Q2179" s="878"/>
      <c r="R2179" s="878"/>
      <c r="S2179" s="878"/>
      <c r="T2179" s="878"/>
      <c r="U2179" s="878"/>
      <c r="V2179" s="878"/>
      <c r="W2179" s="878"/>
      <c r="X2179" s="1015"/>
      <c r="Y2179" s="878"/>
      <c r="Z2179" s="975"/>
    </row>
    <row r="2180" spans="1:26">
      <c r="A2180" s="878"/>
      <c r="B2180" s="878"/>
      <c r="C2180" s="878"/>
      <c r="F2180" s="878"/>
      <c r="H2180" s="878"/>
      <c r="I2180" s="878"/>
      <c r="J2180" s="878"/>
      <c r="K2180" s="990"/>
      <c r="L2180" s="990"/>
      <c r="M2180" s="990"/>
      <c r="N2180" s="990"/>
      <c r="O2180" s="878"/>
      <c r="P2180" s="878"/>
      <c r="Q2180" s="878"/>
      <c r="R2180" s="878"/>
      <c r="S2180" s="878"/>
      <c r="T2180" s="878"/>
      <c r="U2180" s="878"/>
      <c r="V2180" s="878"/>
      <c r="W2180" s="878"/>
      <c r="X2180" s="1015"/>
      <c r="Y2180" s="878"/>
      <c r="Z2180" s="975"/>
    </row>
    <row r="2181" spans="1:26">
      <c r="A2181" s="878"/>
      <c r="B2181" s="878"/>
      <c r="C2181" s="878"/>
      <c r="F2181" s="878"/>
      <c r="H2181" s="878"/>
      <c r="I2181" s="878"/>
      <c r="J2181" s="878"/>
      <c r="K2181" s="990"/>
      <c r="L2181" s="990"/>
      <c r="M2181" s="990"/>
      <c r="N2181" s="990"/>
      <c r="O2181" s="878"/>
      <c r="P2181" s="878"/>
      <c r="Q2181" s="878"/>
      <c r="R2181" s="878"/>
      <c r="S2181" s="878"/>
      <c r="T2181" s="878"/>
      <c r="U2181" s="878"/>
      <c r="V2181" s="878"/>
      <c r="W2181" s="878"/>
      <c r="X2181" s="1015"/>
      <c r="Y2181" s="878"/>
      <c r="Z2181" s="975"/>
    </row>
    <row r="2182" spans="1:26">
      <c r="A2182" s="878"/>
      <c r="B2182" s="878"/>
      <c r="C2182" s="878"/>
      <c r="F2182" s="878"/>
      <c r="H2182" s="878"/>
      <c r="I2182" s="878"/>
      <c r="J2182" s="878"/>
      <c r="K2182" s="990"/>
      <c r="L2182" s="990"/>
      <c r="M2182" s="990"/>
      <c r="N2182" s="990"/>
      <c r="O2182" s="878"/>
      <c r="P2182" s="878"/>
      <c r="Q2182" s="878"/>
      <c r="R2182" s="878"/>
      <c r="S2182" s="878"/>
      <c r="T2182" s="878"/>
      <c r="U2182" s="878"/>
      <c r="V2182" s="878"/>
      <c r="W2182" s="878"/>
      <c r="X2182" s="1015"/>
      <c r="Y2182" s="878"/>
      <c r="Z2182" s="975"/>
    </row>
    <row r="2183" spans="1:26">
      <c r="A2183" s="878"/>
      <c r="B2183" s="878"/>
      <c r="C2183" s="878"/>
      <c r="F2183" s="878"/>
      <c r="H2183" s="878"/>
      <c r="I2183" s="878"/>
      <c r="J2183" s="878"/>
      <c r="K2183" s="990"/>
      <c r="L2183" s="990"/>
      <c r="M2183" s="990"/>
      <c r="N2183" s="990"/>
      <c r="O2183" s="878"/>
      <c r="P2183" s="878"/>
      <c r="Q2183" s="878"/>
      <c r="R2183" s="878"/>
      <c r="S2183" s="878"/>
      <c r="T2183" s="878"/>
      <c r="U2183" s="878"/>
      <c r="V2183" s="878"/>
      <c r="W2183" s="878"/>
      <c r="X2183" s="1015"/>
      <c r="Y2183" s="878"/>
      <c r="Z2183" s="975"/>
    </row>
    <row r="2184" spans="1:26">
      <c r="A2184" s="878"/>
      <c r="B2184" s="878"/>
      <c r="C2184" s="878"/>
      <c r="F2184" s="878"/>
      <c r="H2184" s="878"/>
      <c r="I2184" s="878"/>
      <c r="J2184" s="878"/>
      <c r="K2184" s="990"/>
      <c r="L2184" s="990"/>
      <c r="M2184" s="990"/>
      <c r="N2184" s="990"/>
      <c r="O2184" s="878"/>
      <c r="P2184" s="878"/>
      <c r="Q2184" s="878"/>
      <c r="R2184" s="878"/>
      <c r="S2184" s="878"/>
      <c r="T2184" s="878"/>
      <c r="U2184" s="878"/>
      <c r="V2184" s="878"/>
      <c r="W2184" s="878"/>
      <c r="X2184" s="1015"/>
      <c r="Y2184" s="878"/>
      <c r="Z2184" s="975"/>
    </row>
    <row r="2185" spans="1:26">
      <c r="A2185" s="878"/>
      <c r="B2185" s="878"/>
      <c r="C2185" s="878"/>
      <c r="F2185" s="878"/>
      <c r="H2185" s="878"/>
      <c r="I2185" s="878"/>
      <c r="J2185" s="878"/>
      <c r="K2185" s="990"/>
      <c r="L2185" s="990"/>
      <c r="M2185" s="990"/>
      <c r="N2185" s="990"/>
      <c r="O2185" s="878"/>
      <c r="P2185" s="878"/>
      <c r="Q2185" s="878"/>
      <c r="R2185" s="878"/>
      <c r="S2185" s="878"/>
      <c r="T2185" s="878"/>
      <c r="U2185" s="878"/>
      <c r="V2185" s="878"/>
      <c r="W2185" s="878"/>
      <c r="X2185" s="1015"/>
      <c r="Y2185" s="878"/>
      <c r="Z2185" s="975"/>
    </row>
    <row r="2186" spans="1:26">
      <c r="A2186" s="878"/>
      <c r="B2186" s="878"/>
      <c r="C2186" s="878"/>
      <c r="F2186" s="878"/>
      <c r="H2186" s="878"/>
      <c r="I2186" s="878"/>
      <c r="J2186" s="878"/>
      <c r="K2186" s="990"/>
      <c r="L2186" s="990"/>
      <c r="M2186" s="990"/>
      <c r="N2186" s="990"/>
      <c r="O2186" s="878"/>
      <c r="P2186" s="878"/>
      <c r="Q2186" s="878"/>
      <c r="R2186" s="878"/>
      <c r="S2186" s="878"/>
      <c r="T2186" s="878"/>
      <c r="U2186" s="878"/>
      <c r="V2186" s="878"/>
      <c r="W2186" s="878"/>
      <c r="X2186" s="1015"/>
      <c r="Y2186" s="878"/>
      <c r="Z2186" s="975"/>
    </row>
    <row r="2187" spans="1:26">
      <c r="A2187" s="878"/>
      <c r="B2187" s="878"/>
      <c r="C2187" s="878"/>
      <c r="F2187" s="878"/>
      <c r="H2187" s="878"/>
      <c r="I2187" s="878"/>
      <c r="J2187" s="878"/>
      <c r="K2187" s="990"/>
      <c r="L2187" s="990"/>
      <c r="M2187" s="990"/>
      <c r="N2187" s="990"/>
      <c r="O2187" s="878"/>
      <c r="P2187" s="878"/>
      <c r="Q2187" s="878"/>
      <c r="R2187" s="878"/>
      <c r="S2187" s="878"/>
      <c r="T2187" s="878"/>
      <c r="U2187" s="878"/>
      <c r="V2187" s="878"/>
      <c r="W2187" s="878"/>
      <c r="X2187" s="1015"/>
      <c r="Y2187" s="878"/>
      <c r="Z2187" s="975"/>
    </row>
    <row r="2188" spans="1:26">
      <c r="A2188" s="878"/>
      <c r="B2188" s="878"/>
      <c r="C2188" s="878"/>
      <c r="F2188" s="878"/>
      <c r="H2188" s="878"/>
      <c r="I2188" s="878"/>
      <c r="J2188" s="878"/>
      <c r="K2188" s="990"/>
      <c r="L2188" s="990"/>
      <c r="M2188" s="990"/>
      <c r="N2188" s="990"/>
      <c r="O2188" s="878"/>
      <c r="P2188" s="878"/>
      <c r="Q2188" s="878"/>
      <c r="R2188" s="878"/>
      <c r="S2188" s="878"/>
      <c r="T2188" s="878"/>
      <c r="U2188" s="878"/>
      <c r="V2188" s="878"/>
      <c r="W2188" s="878"/>
      <c r="X2188" s="1015"/>
      <c r="Y2188" s="878"/>
      <c r="Z2188" s="975"/>
    </row>
    <row r="2189" spans="1:26">
      <c r="A2189" s="878"/>
      <c r="B2189" s="878"/>
      <c r="C2189" s="878"/>
      <c r="F2189" s="878"/>
      <c r="H2189" s="878"/>
      <c r="I2189" s="878"/>
      <c r="J2189" s="878"/>
      <c r="K2189" s="990"/>
      <c r="L2189" s="990"/>
      <c r="M2189" s="990"/>
      <c r="N2189" s="990"/>
      <c r="O2189" s="878"/>
      <c r="P2189" s="878"/>
      <c r="Q2189" s="878"/>
      <c r="R2189" s="878"/>
      <c r="S2189" s="878"/>
      <c r="T2189" s="878"/>
      <c r="U2189" s="878"/>
      <c r="V2189" s="878"/>
      <c r="W2189" s="878"/>
      <c r="X2189" s="1015"/>
      <c r="Y2189" s="878"/>
      <c r="Z2189" s="975"/>
    </row>
    <row r="2190" spans="1:26">
      <c r="A2190" s="878"/>
      <c r="B2190" s="878"/>
      <c r="C2190" s="878"/>
      <c r="F2190" s="878"/>
      <c r="H2190" s="878"/>
      <c r="I2190" s="878"/>
      <c r="J2190" s="878"/>
      <c r="K2190" s="990"/>
      <c r="L2190" s="990"/>
      <c r="M2190" s="990"/>
      <c r="N2190" s="990"/>
      <c r="O2190" s="878"/>
      <c r="P2190" s="878"/>
      <c r="Q2190" s="878"/>
      <c r="R2190" s="878"/>
      <c r="S2190" s="878"/>
      <c r="T2190" s="878"/>
      <c r="U2190" s="878"/>
      <c r="V2190" s="878"/>
      <c r="W2190" s="878"/>
      <c r="X2190" s="1015"/>
      <c r="Y2190" s="878"/>
      <c r="Z2190" s="975"/>
    </row>
    <row r="2191" spans="1:26">
      <c r="A2191" s="878"/>
      <c r="B2191" s="878"/>
      <c r="C2191" s="878"/>
      <c r="F2191" s="878"/>
      <c r="H2191" s="878"/>
      <c r="I2191" s="878"/>
      <c r="J2191" s="878"/>
      <c r="K2191" s="990"/>
      <c r="L2191" s="990"/>
      <c r="M2191" s="990"/>
      <c r="N2191" s="990"/>
      <c r="O2191" s="878"/>
      <c r="P2191" s="878"/>
      <c r="Q2191" s="878"/>
      <c r="R2191" s="878"/>
      <c r="S2191" s="878"/>
      <c r="T2191" s="878"/>
      <c r="U2191" s="878"/>
      <c r="V2191" s="878"/>
      <c r="W2191" s="878"/>
      <c r="X2191" s="1015"/>
      <c r="Y2191" s="878"/>
      <c r="Z2191" s="975"/>
    </row>
    <row r="2192" spans="1:26">
      <c r="A2192" s="878"/>
      <c r="B2192" s="878"/>
      <c r="C2192" s="878"/>
      <c r="F2192" s="878"/>
      <c r="H2192" s="878"/>
      <c r="I2192" s="878"/>
      <c r="J2192" s="878"/>
      <c r="K2192" s="990"/>
      <c r="L2192" s="990"/>
      <c r="M2192" s="990"/>
      <c r="N2192" s="990"/>
      <c r="O2192" s="878"/>
      <c r="P2192" s="878"/>
      <c r="Q2192" s="878"/>
      <c r="R2192" s="878"/>
      <c r="S2192" s="878"/>
      <c r="T2192" s="878"/>
      <c r="U2192" s="878"/>
      <c r="V2192" s="878"/>
      <c r="W2192" s="878"/>
      <c r="X2192" s="1015"/>
      <c r="Y2192" s="878"/>
      <c r="Z2192" s="975"/>
    </row>
    <row r="2193" spans="1:26">
      <c r="A2193" s="878"/>
      <c r="B2193" s="878"/>
      <c r="C2193" s="878"/>
      <c r="F2193" s="878"/>
      <c r="H2193" s="878"/>
      <c r="I2193" s="878"/>
      <c r="J2193" s="878"/>
      <c r="K2193" s="990"/>
      <c r="L2193" s="990"/>
      <c r="M2193" s="990"/>
      <c r="N2193" s="990"/>
      <c r="O2193" s="878"/>
      <c r="P2193" s="878"/>
      <c r="Q2193" s="878"/>
      <c r="R2193" s="878"/>
      <c r="S2193" s="878"/>
      <c r="T2193" s="878"/>
      <c r="U2193" s="878"/>
      <c r="V2193" s="878"/>
      <c r="W2193" s="878"/>
      <c r="X2193" s="1015"/>
      <c r="Y2193" s="878"/>
      <c r="Z2193" s="975"/>
    </row>
    <row r="2194" spans="1:26">
      <c r="A2194" s="878"/>
      <c r="B2194" s="878"/>
      <c r="C2194" s="878"/>
      <c r="F2194" s="878"/>
      <c r="H2194" s="878"/>
      <c r="I2194" s="878"/>
      <c r="J2194" s="878"/>
      <c r="K2194" s="990"/>
      <c r="L2194" s="990"/>
      <c r="M2194" s="990"/>
      <c r="N2194" s="990"/>
      <c r="O2194" s="878"/>
      <c r="P2194" s="878"/>
      <c r="Q2194" s="878"/>
      <c r="R2194" s="878"/>
      <c r="S2194" s="878"/>
      <c r="T2194" s="878"/>
      <c r="U2194" s="878"/>
      <c r="V2194" s="878"/>
      <c r="W2194" s="878"/>
      <c r="X2194" s="1015"/>
      <c r="Y2194" s="878"/>
      <c r="Z2194" s="975"/>
    </row>
    <row r="2195" spans="1:26">
      <c r="A2195" s="878"/>
      <c r="B2195" s="878"/>
      <c r="C2195" s="878"/>
      <c r="F2195" s="878"/>
      <c r="H2195" s="878"/>
      <c r="I2195" s="878"/>
      <c r="J2195" s="878"/>
      <c r="K2195" s="990"/>
      <c r="L2195" s="990"/>
      <c r="M2195" s="990"/>
      <c r="N2195" s="990"/>
      <c r="O2195" s="878"/>
      <c r="P2195" s="878"/>
      <c r="Q2195" s="878"/>
      <c r="R2195" s="878"/>
      <c r="S2195" s="878"/>
      <c r="T2195" s="878"/>
      <c r="U2195" s="878"/>
      <c r="V2195" s="878"/>
      <c r="W2195" s="878"/>
      <c r="X2195" s="1015"/>
      <c r="Y2195" s="878"/>
      <c r="Z2195" s="975"/>
    </row>
    <row r="2196" spans="1:26">
      <c r="A2196" s="878"/>
      <c r="B2196" s="878"/>
      <c r="C2196" s="878"/>
      <c r="F2196" s="878"/>
      <c r="H2196" s="878"/>
      <c r="I2196" s="878"/>
      <c r="J2196" s="878"/>
      <c r="K2196" s="990"/>
      <c r="L2196" s="990"/>
      <c r="M2196" s="990"/>
      <c r="N2196" s="990"/>
      <c r="O2196" s="878"/>
      <c r="P2196" s="878"/>
      <c r="Q2196" s="878"/>
      <c r="R2196" s="878"/>
      <c r="S2196" s="878"/>
      <c r="T2196" s="878"/>
      <c r="U2196" s="878"/>
      <c r="V2196" s="878"/>
      <c r="W2196" s="878"/>
      <c r="X2196" s="1015"/>
      <c r="Y2196" s="878"/>
      <c r="Z2196" s="975"/>
    </row>
    <row r="2197" spans="1:26">
      <c r="A2197" s="878"/>
      <c r="B2197" s="878"/>
      <c r="C2197" s="878"/>
      <c r="F2197" s="878"/>
      <c r="H2197" s="878"/>
      <c r="I2197" s="878"/>
      <c r="J2197" s="878"/>
      <c r="K2197" s="990"/>
      <c r="L2197" s="990"/>
      <c r="M2197" s="990"/>
      <c r="N2197" s="990"/>
      <c r="O2197" s="878"/>
      <c r="P2197" s="878"/>
      <c r="Q2197" s="878"/>
      <c r="R2197" s="878"/>
      <c r="S2197" s="878"/>
      <c r="T2197" s="878"/>
      <c r="U2197" s="878"/>
      <c r="V2197" s="878"/>
      <c r="W2197" s="878"/>
      <c r="X2197" s="1015"/>
      <c r="Y2197" s="878"/>
      <c r="Z2197" s="975"/>
    </row>
    <row r="2198" spans="1:26">
      <c r="A2198" s="878"/>
      <c r="B2198" s="878"/>
      <c r="C2198" s="878"/>
      <c r="F2198" s="878"/>
      <c r="H2198" s="878"/>
      <c r="I2198" s="878"/>
      <c r="J2198" s="878"/>
      <c r="K2198" s="990"/>
      <c r="L2198" s="990"/>
      <c r="M2198" s="990"/>
      <c r="N2198" s="990"/>
      <c r="O2198" s="878"/>
      <c r="P2198" s="878"/>
      <c r="Q2198" s="878"/>
      <c r="R2198" s="878"/>
      <c r="S2198" s="878"/>
      <c r="T2198" s="878"/>
      <c r="U2198" s="878"/>
      <c r="V2198" s="878"/>
      <c r="W2198" s="878"/>
      <c r="X2198" s="1015"/>
      <c r="Y2198" s="878"/>
      <c r="Z2198" s="975"/>
    </row>
    <row r="2199" spans="1:26">
      <c r="A2199" s="878"/>
      <c r="B2199" s="878"/>
      <c r="C2199" s="878"/>
      <c r="F2199" s="878"/>
      <c r="H2199" s="878"/>
      <c r="I2199" s="878"/>
      <c r="J2199" s="878"/>
      <c r="K2199" s="990"/>
      <c r="L2199" s="990"/>
      <c r="M2199" s="990"/>
      <c r="N2199" s="990"/>
      <c r="O2199" s="878"/>
      <c r="P2199" s="878"/>
      <c r="Q2199" s="878"/>
      <c r="R2199" s="878"/>
      <c r="S2199" s="878"/>
      <c r="T2199" s="878"/>
      <c r="U2199" s="878"/>
      <c r="V2199" s="878"/>
      <c r="W2199" s="878"/>
      <c r="X2199" s="1015"/>
      <c r="Y2199" s="878"/>
      <c r="Z2199" s="975"/>
    </row>
    <row r="2200" spans="1:26">
      <c r="A2200" s="878"/>
      <c r="B2200" s="878"/>
      <c r="C2200" s="878"/>
      <c r="F2200" s="878"/>
      <c r="H2200" s="878"/>
      <c r="I2200" s="878"/>
      <c r="J2200" s="878"/>
      <c r="K2200" s="990"/>
      <c r="L2200" s="990"/>
      <c r="M2200" s="990"/>
      <c r="N2200" s="990"/>
      <c r="O2200" s="878"/>
      <c r="P2200" s="878"/>
      <c r="Q2200" s="878"/>
      <c r="R2200" s="878"/>
      <c r="S2200" s="878"/>
      <c r="T2200" s="878"/>
      <c r="U2200" s="878"/>
      <c r="V2200" s="878"/>
      <c r="W2200" s="878"/>
      <c r="X2200" s="1015"/>
      <c r="Y2200" s="878"/>
      <c r="Z2200" s="975"/>
    </row>
    <row r="2201" spans="1:26">
      <c r="A2201" s="878"/>
      <c r="B2201" s="878"/>
      <c r="C2201" s="878"/>
      <c r="F2201" s="878"/>
      <c r="H2201" s="878"/>
      <c r="I2201" s="878"/>
      <c r="J2201" s="878"/>
      <c r="K2201" s="990"/>
      <c r="L2201" s="990"/>
      <c r="M2201" s="990"/>
      <c r="N2201" s="990"/>
      <c r="O2201" s="878"/>
      <c r="P2201" s="878"/>
      <c r="Q2201" s="878"/>
      <c r="R2201" s="878"/>
      <c r="S2201" s="878"/>
      <c r="T2201" s="878"/>
      <c r="U2201" s="878"/>
      <c r="V2201" s="878"/>
      <c r="W2201" s="878"/>
      <c r="X2201" s="1015"/>
      <c r="Y2201" s="878"/>
      <c r="Z2201" s="975"/>
    </row>
    <row r="2202" spans="1:26">
      <c r="A2202" s="878"/>
      <c r="B2202" s="878"/>
      <c r="C2202" s="878"/>
      <c r="F2202" s="878"/>
      <c r="H2202" s="878"/>
      <c r="I2202" s="878"/>
      <c r="J2202" s="878"/>
      <c r="K2202" s="990"/>
      <c r="L2202" s="990"/>
      <c r="M2202" s="990"/>
      <c r="N2202" s="990"/>
      <c r="O2202" s="878"/>
      <c r="P2202" s="878"/>
      <c r="Q2202" s="878"/>
      <c r="R2202" s="878"/>
      <c r="S2202" s="878"/>
      <c r="T2202" s="878"/>
      <c r="U2202" s="878"/>
      <c r="V2202" s="878"/>
      <c r="W2202" s="878"/>
      <c r="X2202" s="1015"/>
      <c r="Y2202" s="878"/>
      <c r="Z2202" s="975"/>
    </row>
    <row r="2203" spans="1:26">
      <c r="A2203" s="878"/>
      <c r="B2203" s="878"/>
      <c r="C2203" s="878"/>
      <c r="F2203" s="878"/>
      <c r="H2203" s="878"/>
      <c r="I2203" s="878"/>
      <c r="J2203" s="878"/>
      <c r="K2203" s="990"/>
      <c r="L2203" s="990"/>
      <c r="M2203" s="990"/>
      <c r="N2203" s="990"/>
      <c r="O2203" s="878"/>
      <c r="P2203" s="878"/>
      <c r="Q2203" s="878"/>
      <c r="R2203" s="878"/>
      <c r="S2203" s="878"/>
      <c r="T2203" s="878"/>
      <c r="U2203" s="878"/>
      <c r="V2203" s="878"/>
      <c r="W2203" s="878"/>
      <c r="X2203" s="1015"/>
      <c r="Y2203" s="878"/>
      <c r="Z2203" s="975"/>
    </row>
    <row r="2204" spans="1:26">
      <c r="A2204" s="878"/>
      <c r="B2204" s="878"/>
      <c r="C2204" s="878"/>
      <c r="F2204" s="878"/>
      <c r="H2204" s="878"/>
      <c r="I2204" s="878"/>
      <c r="J2204" s="878"/>
      <c r="K2204" s="990"/>
      <c r="L2204" s="990"/>
      <c r="M2204" s="990"/>
      <c r="N2204" s="990"/>
      <c r="O2204" s="878"/>
      <c r="P2204" s="878"/>
      <c r="Q2204" s="878"/>
      <c r="R2204" s="878"/>
      <c r="S2204" s="878"/>
      <c r="T2204" s="878"/>
      <c r="U2204" s="878"/>
      <c r="V2204" s="878"/>
      <c r="W2204" s="878"/>
      <c r="X2204" s="1015"/>
      <c r="Y2204" s="878"/>
      <c r="Z2204" s="975"/>
    </row>
    <row r="2205" spans="1:26">
      <c r="A2205" s="878"/>
      <c r="B2205" s="878"/>
      <c r="C2205" s="878"/>
      <c r="F2205" s="878"/>
      <c r="H2205" s="878"/>
      <c r="I2205" s="878"/>
      <c r="J2205" s="878"/>
      <c r="K2205" s="990"/>
      <c r="L2205" s="990"/>
      <c r="M2205" s="990"/>
      <c r="N2205" s="990"/>
      <c r="O2205" s="878"/>
      <c r="P2205" s="878"/>
      <c r="Q2205" s="878"/>
      <c r="R2205" s="878"/>
      <c r="S2205" s="878"/>
      <c r="T2205" s="878"/>
      <c r="U2205" s="878"/>
      <c r="V2205" s="878"/>
      <c r="W2205" s="878"/>
      <c r="X2205" s="1015"/>
      <c r="Y2205" s="878"/>
      <c r="Z2205" s="975"/>
    </row>
    <row r="2206" spans="1:26">
      <c r="A2206" s="878"/>
      <c r="B2206" s="878"/>
      <c r="C2206" s="878"/>
      <c r="F2206" s="878"/>
      <c r="H2206" s="878"/>
      <c r="I2206" s="878"/>
      <c r="J2206" s="878"/>
      <c r="K2206" s="990"/>
      <c r="L2206" s="990"/>
      <c r="M2206" s="990"/>
      <c r="N2206" s="990"/>
      <c r="O2206" s="878"/>
      <c r="P2206" s="878"/>
      <c r="Q2206" s="878"/>
      <c r="R2206" s="878"/>
      <c r="S2206" s="878"/>
      <c r="T2206" s="878"/>
      <c r="U2206" s="878"/>
      <c r="V2206" s="878"/>
      <c r="W2206" s="878"/>
      <c r="X2206" s="1015"/>
      <c r="Y2206" s="878"/>
      <c r="Z2206" s="975"/>
    </row>
    <row r="2207" spans="1:26">
      <c r="A2207" s="878"/>
      <c r="B2207" s="878"/>
      <c r="C2207" s="878"/>
      <c r="F2207" s="878"/>
      <c r="H2207" s="878"/>
      <c r="I2207" s="878"/>
      <c r="J2207" s="878"/>
      <c r="K2207" s="990"/>
      <c r="L2207" s="990"/>
      <c r="M2207" s="990"/>
      <c r="N2207" s="990"/>
      <c r="O2207" s="878"/>
      <c r="P2207" s="878"/>
      <c r="Q2207" s="878"/>
      <c r="R2207" s="878"/>
      <c r="S2207" s="878"/>
      <c r="T2207" s="878"/>
      <c r="U2207" s="878"/>
      <c r="V2207" s="878"/>
      <c r="W2207" s="878"/>
      <c r="X2207" s="1015"/>
      <c r="Y2207" s="878"/>
      <c r="Z2207" s="975"/>
    </row>
    <row r="2208" spans="1:26">
      <c r="A2208" s="878"/>
      <c r="B2208" s="878"/>
      <c r="C2208" s="878"/>
      <c r="F2208" s="878"/>
      <c r="H2208" s="878"/>
      <c r="I2208" s="878"/>
      <c r="J2208" s="878"/>
      <c r="K2208" s="990"/>
      <c r="L2208" s="990"/>
      <c r="M2208" s="990"/>
      <c r="N2208" s="990"/>
      <c r="O2208" s="878"/>
      <c r="P2208" s="878"/>
      <c r="Q2208" s="878"/>
      <c r="R2208" s="878"/>
      <c r="S2208" s="878"/>
      <c r="T2208" s="878"/>
      <c r="U2208" s="878"/>
      <c r="V2208" s="878"/>
      <c r="W2208" s="878"/>
      <c r="X2208" s="1015"/>
      <c r="Y2208" s="878"/>
      <c r="Z2208" s="975"/>
    </row>
    <row r="2209" spans="1:26">
      <c r="A2209" s="878"/>
      <c r="B2209" s="878"/>
      <c r="C2209" s="878"/>
      <c r="F2209" s="878"/>
      <c r="H2209" s="878"/>
      <c r="I2209" s="878"/>
      <c r="J2209" s="878"/>
      <c r="K2209" s="990"/>
      <c r="L2209" s="990"/>
      <c r="M2209" s="990"/>
      <c r="N2209" s="990"/>
      <c r="O2209" s="878"/>
      <c r="P2209" s="878"/>
      <c r="Q2209" s="878"/>
      <c r="R2209" s="878"/>
      <c r="S2209" s="878"/>
      <c r="T2209" s="878"/>
      <c r="U2209" s="878"/>
      <c r="V2209" s="878"/>
      <c r="W2209" s="878"/>
      <c r="X2209" s="1015"/>
      <c r="Y2209" s="878"/>
      <c r="Z2209" s="975"/>
    </row>
    <row r="2210" spans="1:26">
      <c r="A2210" s="878"/>
      <c r="B2210" s="878"/>
      <c r="C2210" s="878"/>
      <c r="F2210" s="878"/>
      <c r="H2210" s="878"/>
      <c r="I2210" s="878"/>
      <c r="J2210" s="878"/>
      <c r="K2210" s="990"/>
      <c r="L2210" s="990"/>
      <c r="M2210" s="990"/>
      <c r="N2210" s="990"/>
      <c r="O2210" s="878"/>
      <c r="P2210" s="878"/>
      <c r="Q2210" s="878"/>
      <c r="R2210" s="878"/>
      <c r="S2210" s="878"/>
      <c r="T2210" s="878"/>
      <c r="U2210" s="878"/>
      <c r="V2210" s="878"/>
      <c r="W2210" s="878"/>
      <c r="X2210" s="1015"/>
      <c r="Y2210" s="878"/>
      <c r="Z2210" s="975"/>
    </row>
    <row r="2211" spans="1:26">
      <c r="A2211" s="878"/>
      <c r="B2211" s="878"/>
      <c r="C2211" s="878"/>
      <c r="F2211" s="878"/>
      <c r="H2211" s="878"/>
      <c r="I2211" s="878"/>
      <c r="J2211" s="878"/>
      <c r="K2211" s="990"/>
      <c r="L2211" s="990"/>
      <c r="M2211" s="990"/>
      <c r="N2211" s="990"/>
      <c r="O2211" s="878"/>
      <c r="P2211" s="878"/>
      <c r="Q2211" s="878"/>
      <c r="R2211" s="878"/>
      <c r="S2211" s="878"/>
      <c r="T2211" s="878"/>
      <c r="U2211" s="878"/>
      <c r="V2211" s="878"/>
      <c r="W2211" s="878"/>
      <c r="X2211" s="1015"/>
      <c r="Y2211" s="878"/>
      <c r="Z2211" s="975"/>
    </row>
    <row r="2212" spans="1:26">
      <c r="A2212" s="878"/>
      <c r="B2212" s="878"/>
      <c r="C2212" s="878"/>
      <c r="F2212" s="878"/>
      <c r="H2212" s="878"/>
      <c r="I2212" s="878"/>
      <c r="J2212" s="878"/>
      <c r="K2212" s="990"/>
      <c r="L2212" s="990"/>
      <c r="M2212" s="990"/>
      <c r="N2212" s="990"/>
      <c r="O2212" s="878"/>
      <c r="P2212" s="878"/>
      <c r="Q2212" s="878"/>
      <c r="R2212" s="878"/>
      <c r="S2212" s="878"/>
      <c r="T2212" s="878"/>
      <c r="U2212" s="878"/>
      <c r="V2212" s="878"/>
      <c r="W2212" s="878"/>
      <c r="X2212" s="1015"/>
      <c r="Y2212" s="878"/>
      <c r="Z2212" s="975"/>
    </row>
    <row r="2213" spans="1:26">
      <c r="A2213" s="878"/>
      <c r="B2213" s="878"/>
      <c r="C2213" s="878"/>
      <c r="F2213" s="878"/>
      <c r="H2213" s="878"/>
      <c r="I2213" s="878"/>
      <c r="J2213" s="878"/>
      <c r="K2213" s="990"/>
      <c r="L2213" s="990"/>
      <c r="M2213" s="990"/>
      <c r="N2213" s="990"/>
      <c r="O2213" s="878"/>
      <c r="P2213" s="878"/>
      <c r="Q2213" s="878"/>
      <c r="R2213" s="878"/>
      <c r="S2213" s="878"/>
      <c r="T2213" s="878"/>
      <c r="U2213" s="878"/>
      <c r="V2213" s="878"/>
      <c r="W2213" s="878"/>
      <c r="X2213" s="1015"/>
      <c r="Y2213" s="878"/>
      <c r="Z2213" s="975"/>
    </row>
    <row r="2214" spans="1:26">
      <c r="A2214" s="878"/>
      <c r="B2214" s="878"/>
      <c r="C2214" s="878"/>
      <c r="F2214" s="878"/>
      <c r="H2214" s="878"/>
      <c r="I2214" s="878"/>
      <c r="J2214" s="878"/>
      <c r="K2214" s="990"/>
      <c r="L2214" s="990"/>
      <c r="M2214" s="990"/>
      <c r="N2214" s="990"/>
      <c r="O2214" s="878"/>
      <c r="P2214" s="878"/>
      <c r="Q2214" s="878"/>
      <c r="R2214" s="878"/>
      <c r="S2214" s="878"/>
      <c r="T2214" s="878"/>
      <c r="U2214" s="878"/>
      <c r="V2214" s="878"/>
      <c r="W2214" s="878"/>
      <c r="X2214" s="1015"/>
      <c r="Y2214" s="878"/>
      <c r="Z2214" s="975"/>
    </row>
    <row r="2215" spans="1:26">
      <c r="A2215" s="878"/>
      <c r="B2215" s="878"/>
      <c r="C2215" s="878"/>
      <c r="F2215" s="878"/>
      <c r="H2215" s="878"/>
      <c r="I2215" s="878"/>
      <c r="J2215" s="878"/>
      <c r="K2215" s="990"/>
      <c r="L2215" s="990"/>
      <c r="M2215" s="990"/>
      <c r="N2215" s="990"/>
      <c r="O2215" s="878"/>
      <c r="P2215" s="878"/>
      <c r="Q2215" s="878"/>
      <c r="R2215" s="878"/>
      <c r="S2215" s="878"/>
      <c r="T2215" s="878"/>
      <c r="U2215" s="878"/>
      <c r="V2215" s="878"/>
      <c r="W2215" s="878"/>
      <c r="X2215" s="1015"/>
      <c r="Y2215" s="878"/>
      <c r="Z2215" s="975"/>
    </row>
    <row r="2216" spans="1:26">
      <c r="A2216" s="878"/>
      <c r="B2216" s="878"/>
      <c r="C2216" s="878"/>
      <c r="F2216" s="878"/>
      <c r="H2216" s="878"/>
      <c r="I2216" s="878"/>
      <c r="J2216" s="878"/>
      <c r="K2216" s="990"/>
      <c r="L2216" s="990"/>
      <c r="M2216" s="990"/>
      <c r="N2216" s="990"/>
      <c r="O2216" s="878"/>
      <c r="P2216" s="878"/>
      <c r="Q2216" s="878"/>
      <c r="R2216" s="878"/>
      <c r="S2216" s="878"/>
      <c r="T2216" s="878"/>
      <c r="U2216" s="878"/>
      <c r="V2216" s="878"/>
      <c r="W2216" s="878"/>
      <c r="X2216" s="1015"/>
      <c r="Y2216" s="878"/>
      <c r="Z2216" s="975"/>
    </row>
    <row r="2217" spans="1:26">
      <c r="A2217" s="878"/>
      <c r="B2217" s="878"/>
      <c r="C2217" s="878"/>
      <c r="F2217" s="878"/>
      <c r="H2217" s="878"/>
      <c r="I2217" s="878"/>
      <c r="J2217" s="878"/>
      <c r="K2217" s="990"/>
      <c r="L2217" s="990"/>
      <c r="M2217" s="990"/>
      <c r="N2217" s="990"/>
      <c r="O2217" s="878"/>
      <c r="P2217" s="878"/>
      <c r="Q2217" s="878"/>
      <c r="R2217" s="878"/>
      <c r="S2217" s="878"/>
      <c r="T2217" s="878"/>
      <c r="U2217" s="878"/>
      <c r="V2217" s="878"/>
      <c r="W2217" s="878"/>
      <c r="X2217" s="1015"/>
      <c r="Y2217" s="878"/>
      <c r="Z2217" s="975"/>
    </row>
    <row r="2218" spans="1:26">
      <c r="A2218" s="878"/>
      <c r="B2218" s="878"/>
      <c r="C2218" s="878"/>
      <c r="F2218" s="878"/>
      <c r="H2218" s="878"/>
      <c r="I2218" s="878"/>
      <c r="J2218" s="878"/>
      <c r="K2218" s="990"/>
      <c r="L2218" s="990"/>
      <c r="M2218" s="990"/>
      <c r="N2218" s="990"/>
      <c r="O2218" s="878"/>
      <c r="P2218" s="878"/>
      <c r="Q2218" s="878"/>
      <c r="R2218" s="878"/>
      <c r="S2218" s="878"/>
      <c r="T2218" s="878"/>
      <c r="U2218" s="878"/>
      <c r="V2218" s="878"/>
      <c r="W2218" s="878"/>
      <c r="X2218" s="1015"/>
      <c r="Y2218" s="878"/>
      <c r="Z2218" s="975"/>
    </row>
    <row r="2219" spans="1:26">
      <c r="A2219" s="878"/>
      <c r="B2219" s="878"/>
      <c r="C2219" s="878"/>
      <c r="F2219" s="878"/>
      <c r="H2219" s="878"/>
      <c r="I2219" s="878"/>
      <c r="J2219" s="878"/>
      <c r="K2219" s="990"/>
      <c r="L2219" s="990"/>
      <c r="M2219" s="990"/>
      <c r="N2219" s="990"/>
      <c r="O2219" s="878"/>
      <c r="P2219" s="878"/>
      <c r="Q2219" s="878"/>
      <c r="R2219" s="878"/>
      <c r="S2219" s="878"/>
      <c r="T2219" s="878"/>
      <c r="U2219" s="878"/>
      <c r="V2219" s="878"/>
      <c r="W2219" s="878"/>
      <c r="X2219" s="1015"/>
      <c r="Y2219" s="878"/>
      <c r="Z2219" s="975"/>
    </row>
    <row r="2220" spans="1:26">
      <c r="A2220" s="878"/>
      <c r="B2220" s="878"/>
      <c r="C2220" s="878"/>
      <c r="F2220" s="878"/>
      <c r="H2220" s="878"/>
      <c r="I2220" s="878"/>
      <c r="J2220" s="878"/>
      <c r="K2220" s="990"/>
      <c r="L2220" s="990"/>
      <c r="M2220" s="990"/>
      <c r="N2220" s="990"/>
      <c r="O2220" s="878"/>
      <c r="P2220" s="878"/>
      <c r="Q2220" s="878"/>
      <c r="R2220" s="878"/>
      <c r="S2220" s="878"/>
      <c r="T2220" s="878"/>
      <c r="U2220" s="878"/>
      <c r="V2220" s="878"/>
      <c r="W2220" s="878"/>
      <c r="X2220" s="1015"/>
      <c r="Y2220" s="878"/>
      <c r="Z2220" s="975"/>
    </row>
    <row r="2221" spans="1:26">
      <c r="A2221" s="878"/>
      <c r="B2221" s="878"/>
      <c r="C2221" s="878"/>
      <c r="F2221" s="878"/>
      <c r="H2221" s="878"/>
      <c r="I2221" s="878"/>
      <c r="J2221" s="878"/>
      <c r="K2221" s="990"/>
      <c r="L2221" s="990"/>
      <c r="M2221" s="990"/>
      <c r="N2221" s="990"/>
      <c r="O2221" s="878"/>
      <c r="P2221" s="878"/>
      <c r="Q2221" s="878"/>
      <c r="R2221" s="878"/>
      <c r="S2221" s="878"/>
      <c r="T2221" s="878"/>
      <c r="U2221" s="878"/>
      <c r="V2221" s="878"/>
      <c r="W2221" s="878"/>
      <c r="X2221" s="1015"/>
      <c r="Y2221" s="878"/>
      <c r="Z2221" s="975"/>
    </row>
    <row r="2222" spans="1:26">
      <c r="A2222" s="878"/>
      <c r="B2222" s="878"/>
      <c r="C2222" s="878"/>
      <c r="F2222" s="878"/>
      <c r="H2222" s="878"/>
      <c r="I2222" s="878"/>
      <c r="J2222" s="878"/>
      <c r="K2222" s="990"/>
      <c r="L2222" s="990"/>
      <c r="M2222" s="990"/>
      <c r="N2222" s="990"/>
      <c r="O2222" s="878"/>
      <c r="P2222" s="878"/>
      <c r="Q2222" s="878"/>
      <c r="R2222" s="878"/>
      <c r="S2222" s="878"/>
      <c r="T2222" s="878"/>
      <c r="U2222" s="878"/>
      <c r="V2222" s="878"/>
      <c r="W2222" s="878"/>
      <c r="X2222" s="1015"/>
      <c r="Y2222" s="878"/>
      <c r="Z2222" s="975"/>
    </row>
    <row r="2223" spans="1:26">
      <c r="A2223" s="878"/>
      <c r="B2223" s="878"/>
      <c r="C2223" s="878"/>
      <c r="F2223" s="878"/>
      <c r="H2223" s="878"/>
      <c r="I2223" s="878"/>
      <c r="J2223" s="878"/>
      <c r="K2223" s="990"/>
      <c r="L2223" s="990"/>
      <c r="M2223" s="990"/>
      <c r="N2223" s="990"/>
      <c r="O2223" s="878"/>
      <c r="P2223" s="878"/>
      <c r="Q2223" s="878"/>
      <c r="R2223" s="878"/>
      <c r="S2223" s="878"/>
      <c r="T2223" s="878"/>
      <c r="U2223" s="878"/>
      <c r="V2223" s="878"/>
      <c r="W2223" s="878"/>
      <c r="X2223" s="1015"/>
      <c r="Y2223" s="878"/>
      <c r="Z2223" s="975"/>
    </row>
    <row r="2224" spans="1:26">
      <c r="A2224" s="878"/>
      <c r="B2224" s="878"/>
      <c r="C2224" s="878"/>
      <c r="F2224" s="878"/>
      <c r="H2224" s="878"/>
      <c r="I2224" s="878"/>
      <c r="J2224" s="878"/>
      <c r="K2224" s="990"/>
      <c r="L2224" s="990"/>
      <c r="M2224" s="990"/>
      <c r="N2224" s="990"/>
      <c r="O2224" s="878"/>
      <c r="P2224" s="878"/>
      <c r="Q2224" s="878"/>
      <c r="R2224" s="878"/>
      <c r="S2224" s="878"/>
      <c r="T2224" s="878"/>
      <c r="U2224" s="878"/>
      <c r="V2224" s="878"/>
      <c r="W2224" s="878"/>
      <c r="X2224" s="1015"/>
      <c r="Y2224" s="878"/>
      <c r="Z2224" s="975"/>
    </row>
    <row r="2225" spans="1:26">
      <c r="A2225" s="878"/>
      <c r="B2225" s="878"/>
      <c r="C2225" s="878"/>
      <c r="F2225" s="878"/>
      <c r="H2225" s="878"/>
      <c r="I2225" s="878"/>
      <c r="J2225" s="878"/>
      <c r="K2225" s="990"/>
      <c r="L2225" s="990"/>
      <c r="M2225" s="990"/>
      <c r="N2225" s="990"/>
      <c r="O2225" s="878"/>
      <c r="P2225" s="878"/>
      <c r="Q2225" s="878"/>
      <c r="R2225" s="878"/>
      <c r="S2225" s="878"/>
      <c r="T2225" s="878"/>
      <c r="U2225" s="878"/>
      <c r="V2225" s="878"/>
      <c r="W2225" s="878"/>
      <c r="X2225" s="1015"/>
      <c r="Y2225" s="878"/>
      <c r="Z2225" s="975"/>
    </row>
    <row r="2226" spans="1:26">
      <c r="A2226" s="878"/>
      <c r="B2226" s="878"/>
      <c r="C2226" s="878"/>
      <c r="F2226" s="878"/>
      <c r="H2226" s="878"/>
      <c r="I2226" s="878"/>
      <c r="J2226" s="878"/>
      <c r="K2226" s="990"/>
      <c r="L2226" s="990"/>
      <c r="M2226" s="990"/>
      <c r="N2226" s="990"/>
      <c r="O2226" s="878"/>
      <c r="P2226" s="878"/>
      <c r="Q2226" s="878"/>
      <c r="R2226" s="878"/>
      <c r="S2226" s="878"/>
      <c r="T2226" s="878"/>
      <c r="U2226" s="878"/>
      <c r="V2226" s="878"/>
      <c r="W2226" s="878"/>
      <c r="X2226" s="1015"/>
      <c r="Y2226" s="878"/>
      <c r="Z2226" s="975"/>
    </row>
    <row r="2227" spans="1:26">
      <c r="A2227" s="878"/>
      <c r="B2227" s="878"/>
      <c r="C2227" s="878"/>
      <c r="F2227" s="878"/>
      <c r="H2227" s="878"/>
      <c r="I2227" s="878"/>
      <c r="J2227" s="878"/>
      <c r="K2227" s="990"/>
      <c r="L2227" s="990"/>
      <c r="M2227" s="990"/>
      <c r="N2227" s="990"/>
      <c r="O2227" s="878"/>
      <c r="P2227" s="878"/>
      <c r="Q2227" s="878"/>
      <c r="R2227" s="878"/>
      <c r="S2227" s="878"/>
      <c r="T2227" s="878"/>
      <c r="U2227" s="878"/>
      <c r="V2227" s="878"/>
      <c r="W2227" s="878"/>
      <c r="X2227" s="1015"/>
      <c r="Y2227" s="878"/>
      <c r="Z2227" s="975"/>
    </row>
    <row r="2228" spans="1:26">
      <c r="A2228" s="878"/>
      <c r="B2228" s="878"/>
      <c r="C2228" s="878"/>
      <c r="F2228" s="878"/>
      <c r="H2228" s="878"/>
      <c r="I2228" s="878"/>
      <c r="J2228" s="878"/>
      <c r="K2228" s="990"/>
      <c r="L2228" s="990"/>
      <c r="M2228" s="990"/>
      <c r="N2228" s="990"/>
      <c r="O2228" s="878"/>
      <c r="P2228" s="878"/>
      <c r="Q2228" s="878"/>
      <c r="R2228" s="878"/>
      <c r="S2228" s="878"/>
      <c r="T2228" s="878"/>
      <c r="U2228" s="878"/>
      <c r="V2228" s="878"/>
      <c r="W2228" s="878"/>
      <c r="X2228" s="1015"/>
      <c r="Y2228" s="878"/>
      <c r="Z2228" s="975"/>
    </row>
    <row r="2229" spans="1:26">
      <c r="A2229" s="878"/>
      <c r="B2229" s="878"/>
      <c r="C2229" s="878"/>
      <c r="F2229" s="878"/>
      <c r="H2229" s="878"/>
      <c r="I2229" s="878"/>
      <c r="J2229" s="878"/>
      <c r="K2229" s="990"/>
      <c r="L2229" s="990"/>
      <c r="M2229" s="990"/>
      <c r="N2229" s="990"/>
      <c r="O2229" s="878"/>
      <c r="P2229" s="878"/>
      <c r="Q2229" s="878"/>
      <c r="R2229" s="878"/>
      <c r="S2229" s="878"/>
      <c r="T2229" s="878"/>
      <c r="U2229" s="878"/>
      <c r="V2229" s="878"/>
      <c r="W2229" s="878"/>
      <c r="X2229" s="1015"/>
      <c r="Y2229" s="878"/>
      <c r="Z2229" s="975"/>
    </row>
    <row r="2230" spans="1:26">
      <c r="A2230" s="878"/>
      <c r="B2230" s="878"/>
      <c r="C2230" s="878"/>
      <c r="F2230" s="878"/>
      <c r="H2230" s="878"/>
      <c r="I2230" s="878"/>
      <c r="J2230" s="878"/>
      <c r="K2230" s="990"/>
      <c r="L2230" s="990"/>
      <c r="M2230" s="990"/>
      <c r="N2230" s="990"/>
      <c r="O2230" s="878"/>
      <c r="P2230" s="878"/>
      <c r="Q2230" s="878"/>
      <c r="R2230" s="878"/>
      <c r="S2230" s="878"/>
      <c r="T2230" s="878"/>
      <c r="U2230" s="878"/>
      <c r="V2230" s="878"/>
      <c r="W2230" s="878"/>
      <c r="X2230" s="1015"/>
      <c r="Y2230" s="878"/>
      <c r="Z2230" s="975"/>
    </row>
    <row r="2231" spans="1:26">
      <c r="A2231" s="878"/>
      <c r="B2231" s="878"/>
      <c r="C2231" s="878"/>
      <c r="F2231" s="878"/>
      <c r="H2231" s="878"/>
      <c r="I2231" s="878"/>
      <c r="J2231" s="878"/>
      <c r="K2231" s="990"/>
      <c r="L2231" s="990"/>
      <c r="M2231" s="990"/>
      <c r="N2231" s="990"/>
      <c r="O2231" s="878"/>
      <c r="P2231" s="878"/>
      <c r="Q2231" s="878"/>
      <c r="R2231" s="878"/>
      <c r="S2231" s="878"/>
      <c r="T2231" s="878"/>
      <c r="U2231" s="878"/>
      <c r="V2231" s="878"/>
      <c r="W2231" s="878"/>
      <c r="X2231" s="1015"/>
      <c r="Y2231" s="878"/>
      <c r="Z2231" s="975"/>
    </row>
    <row r="2232" spans="1:26">
      <c r="A2232" s="878"/>
      <c r="B2232" s="878"/>
      <c r="C2232" s="878"/>
      <c r="F2232" s="878"/>
      <c r="H2232" s="878"/>
      <c r="I2232" s="878"/>
      <c r="J2232" s="878"/>
      <c r="K2232" s="990"/>
      <c r="L2232" s="990"/>
      <c r="M2232" s="990"/>
      <c r="N2232" s="990"/>
      <c r="O2232" s="878"/>
      <c r="P2232" s="878"/>
      <c r="Q2232" s="878"/>
      <c r="R2232" s="878"/>
      <c r="S2232" s="878"/>
      <c r="T2232" s="878"/>
      <c r="U2232" s="878"/>
      <c r="V2232" s="878"/>
      <c r="W2232" s="878"/>
      <c r="X2232" s="1015"/>
      <c r="Y2232" s="878"/>
      <c r="Z2232" s="975"/>
    </row>
    <row r="2233" spans="1:26">
      <c r="A2233" s="878"/>
      <c r="B2233" s="878"/>
      <c r="C2233" s="878"/>
      <c r="F2233" s="878"/>
      <c r="H2233" s="878"/>
      <c r="I2233" s="878"/>
      <c r="J2233" s="878"/>
      <c r="K2233" s="990"/>
      <c r="L2233" s="990"/>
      <c r="M2233" s="990"/>
      <c r="N2233" s="990"/>
      <c r="O2233" s="878"/>
      <c r="P2233" s="878"/>
      <c r="Q2233" s="878"/>
      <c r="R2233" s="878"/>
      <c r="S2233" s="878"/>
      <c r="T2233" s="878"/>
      <c r="U2233" s="878"/>
      <c r="V2233" s="878"/>
      <c r="W2233" s="878"/>
      <c r="X2233" s="1015"/>
      <c r="Y2233" s="878"/>
      <c r="Z2233" s="975"/>
    </row>
    <row r="2234" spans="1:26">
      <c r="A2234" s="878"/>
      <c r="B2234" s="878"/>
      <c r="C2234" s="878"/>
      <c r="F2234" s="878"/>
      <c r="H2234" s="878"/>
      <c r="I2234" s="878"/>
      <c r="J2234" s="878"/>
      <c r="K2234" s="990"/>
      <c r="L2234" s="990"/>
      <c r="M2234" s="990"/>
      <c r="N2234" s="990"/>
      <c r="O2234" s="878"/>
      <c r="P2234" s="878"/>
      <c r="Q2234" s="878"/>
      <c r="R2234" s="878"/>
      <c r="S2234" s="878"/>
      <c r="T2234" s="878"/>
      <c r="U2234" s="878"/>
      <c r="V2234" s="878"/>
      <c r="W2234" s="878"/>
      <c r="X2234" s="1015"/>
      <c r="Y2234" s="878"/>
      <c r="Z2234" s="975"/>
    </row>
    <row r="2235" spans="1:26">
      <c r="A2235" s="878"/>
      <c r="B2235" s="878"/>
      <c r="C2235" s="878"/>
      <c r="F2235" s="878"/>
      <c r="H2235" s="878"/>
      <c r="I2235" s="878"/>
      <c r="J2235" s="878"/>
      <c r="K2235" s="990"/>
      <c r="L2235" s="990"/>
      <c r="M2235" s="990"/>
      <c r="N2235" s="990"/>
      <c r="O2235" s="878"/>
      <c r="P2235" s="878"/>
      <c r="Q2235" s="878"/>
      <c r="R2235" s="878"/>
      <c r="S2235" s="878"/>
      <c r="T2235" s="878"/>
      <c r="U2235" s="878"/>
      <c r="V2235" s="878"/>
      <c r="W2235" s="878"/>
      <c r="X2235" s="1015"/>
      <c r="Y2235" s="878"/>
      <c r="Z2235" s="975"/>
    </row>
    <row r="2236" spans="1:26">
      <c r="A2236" s="878"/>
      <c r="B2236" s="878"/>
      <c r="C2236" s="878"/>
      <c r="F2236" s="878"/>
      <c r="H2236" s="878"/>
      <c r="I2236" s="878"/>
      <c r="J2236" s="878"/>
      <c r="K2236" s="990"/>
      <c r="L2236" s="990"/>
      <c r="M2236" s="990"/>
      <c r="N2236" s="990"/>
      <c r="O2236" s="878"/>
      <c r="P2236" s="878"/>
      <c r="Q2236" s="878"/>
      <c r="R2236" s="878"/>
      <c r="S2236" s="878"/>
      <c r="T2236" s="878"/>
      <c r="U2236" s="878"/>
      <c r="V2236" s="878"/>
      <c r="W2236" s="878"/>
      <c r="X2236" s="1015"/>
      <c r="Y2236" s="878"/>
      <c r="Z2236" s="975"/>
    </row>
    <row r="2237" spans="1:26">
      <c r="A2237" s="878"/>
      <c r="B2237" s="878"/>
      <c r="C2237" s="878"/>
      <c r="F2237" s="878"/>
      <c r="H2237" s="878"/>
      <c r="I2237" s="878"/>
      <c r="J2237" s="878"/>
      <c r="K2237" s="990"/>
      <c r="L2237" s="990"/>
      <c r="M2237" s="990"/>
      <c r="N2237" s="990"/>
      <c r="O2237" s="878"/>
      <c r="P2237" s="878"/>
      <c r="Q2237" s="878"/>
      <c r="R2237" s="878"/>
      <c r="S2237" s="878"/>
      <c r="T2237" s="878"/>
      <c r="U2237" s="878"/>
      <c r="V2237" s="878"/>
      <c r="W2237" s="878"/>
      <c r="X2237" s="1015"/>
      <c r="Y2237" s="878"/>
      <c r="Z2237" s="975"/>
    </row>
    <row r="2238" spans="1:26">
      <c r="A2238" s="878"/>
      <c r="B2238" s="878"/>
      <c r="C2238" s="878"/>
      <c r="F2238" s="878"/>
      <c r="H2238" s="878"/>
      <c r="I2238" s="878"/>
      <c r="J2238" s="878"/>
      <c r="K2238" s="990"/>
      <c r="L2238" s="990"/>
      <c r="M2238" s="990"/>
      <c r="N2238" s="990"/>
      <c r="O2238" s="878"/>
      <c r="P2238" s="878"/>
      <c r="Q2238" s="878"/>
      <c r="R2238" s="878"/>
      <c r="S2238" s="878"/>
      <c r="T2238" s="878"/>
      <c r="U2238" s="878"/>
      <c r="V2238" s="878"/>
      <c r="W2238" s="878"/>
      <c r="X2238" s="1015"/>
      <c r="Y2238" s="878"/>
      <c r="Z2238" s="975"/>
    </row>
    <row r="2239" spans="1:26">
      <c r="A2239" s="878"/>
      <c r="B2239" s="878"/>
      <c r="C2239" s="878"/>
      <c r="F2239" s="878"/>
      <c r="H2239" s="878"/>
      <c r="I2239" s="878"/>
      <c r="J2239" s="878"/>
      <c r="K2239" s="990"/>
      <c r="L2239" s="990"/>
      <c r="M2239" s="990"/>
      <c r="N2239" s="990"/>
      <c r="O2239" s="878"/>
      <c r="P2239" s="878"/>
      <c r="Q2239" s="878"/>
      <c r="R2239" s="878"/>
      <c r="S2239" s="878"/>
      <c r="T2239" s="878"/>
      <c r="U2239" s="878"/>
      <c r="V2239" s="878"/>
      <c r="W2239" s="878"/>
      <c r="X2239" s="1015"/>
      <c r="Y2239" s="878"/>
      <c r="Z2239" s="975"/>
    </row>
    <row r="2240" spans="1:26">
      <c r="A2240" s="878"/>
      <c r="B2240" s="878"/>
      <c r="C2240" s="878"/>
      <c r="F2240" s="878"/>
      <c r="H2240" s="878"/>
      <c r="I2240" s="878"/>
      <c r="J2240" s="878"/>
      <c r="K2240" s="990"/>
      <c r="L2240" s="990"/>
      <c r="M2240" s="990"/>
      <c r="N2240" s="990"/>
      <c r="O2240" s="878"/>
      <c r="P2240" s="878"/>
      <c r="Q2240" s="878"/>
      <c r="R2240" s="878"/>
      <c r="S2240" s="878"/>
      <c r="T2240" s="878"/>
      <c r="U2240" s="878"/>
      <c r="V2240" s="878"/>
      <c r="W2240" s="878"/>
      <c r="X2240" s="1015"/>
      <c r="Y2240" s="878"/>
      <c r="Z2240" s="975"/>
    </row>
    <row r="2241" spans="1:26">
      <c r="A2241" s="878"/>
      <c r="B2241" s="878"/>
      <c r="C2241" s="878"/>
      <c r="F2241" s="878"/>
      <c r="H2241" s="878"/>
      <c r="I2241" s="878"/>
      <c r="J2241" s="878"/>
      <c r="K2241" s="990"/>
      <c r="L2241" s="990"/>
      <c r="M2241" s="990"/>
      <c r="N2241" s="990"/>
      <c r="O2241" s="878"/>
      <c r="P2241" s="878"/>
      <c r="Q2241" s="878"/>
      <c r="R2241" s="878"/>
      <c r="S2241" s="878"/>
      <c r="T2241" s="878"/>
      <c r="U2241" s="878"/>
      <c r="V2241" s="878"/>
      <c r="W2241" s="878"/>
      <c r="X2241" s="1015"/>
      <c r="Y2241" s="878"/>
      <c r="Z2241" s="975"/>
    </row>
    <row r="2242" spans="1:26">
      <c r="A2242" s="878"/>
      <c r="B2242" s="878"/>
      <c r="C2242" s="878"/>
      <c r="F2242" s="878"/>
      <c r="H2242" s="878"/>
      <c r="I2242" s="878"/>
      <c r="J2242" s="878"/>
      <c r="K2242" s="990"/>
      <c r="L2242" s="990"/>
      <c r="M2242" s="990"/>
      <c r="N2242" s="990"/>
      <c r="O2242" s="878"/>
      <c r="P2242" s="878"/>
      <c r="Q2242" s="878"/>
      <c r="R2242" s="878"/>
      <c r="S2242" s="878"/>
      <c r="T2242" s="878"/>
      <c r="U2242" s="878"/>
      <c r="V2242" s="878"/>
      <c r="W2242" s="878"/>
      <c r="X2242" s="1015"/>
      <c r="Y2242" s="878"/>
      <c r="Z2242" s="975"/>
    </row>
    <row r="2243" spans="1:26">
      <c r="A2243" s="878"/>
      <c r="B2243" s="878"/>
      <c r="C2243" s="878"/>
      <c r="F2243" s="878"/>
      <c r="H2243" s="878"/>
      <c r="I2243" s="878"/>
      <c r="J2243" s="878"/>
      <c r="K2243" s="990"/>
      <c r="L2243" s="990"/>
      <c r="M2243" s="990"/>
      <c r="N2243" s="990"/>
      <c r="O2243" s="878"/>
      <c r="P2243" s="878"/>
      <c r="Q2243" s="878"/>
      <c r="R2243" s="878"/>
      <c r="S2243" s="878"/>
      <c r="T2243" s="878"/>
      <c r="U2243" s="878"/>
      <c r="V2243" s="878"/>
      <c r="W2243" s="878"/>
      <c r="X2243" s="1015"/>
      <c r="Y2243" s="878"/>
      <c r="Z2243" s="975"/>
    </row>
    <row r="2244" spans="1:26">
      <c r="A2244" s="878"/>
      <c r="B2244" s="878"/>
      <c r="C2244" s="878"/>
      <c r="F2244" s="878"/>
      <c r="H2244" s="878"/>
      <c r="I2244" s="878"/>
      <c r="J2244" s="878"/>
      <c r="K2244" s="990"/>
      <c r="L2244" s="990"/>
      <c r="M2244" s="990"/>
      <c r="N2244" s="990"/>
      <c r="O2244" s="878"/>
      <c r="P2244" s="878"/>
      <c r="Q2244" s="878"/>
      <c r="R2244" s="878"/>
      <c r="S2244" s="878"/>
      <c r="T2244" s="878"/>
      <c r="U2244" s="878"/>
      <c r="V2244" s="878"/>
      <c r="W2244" s="878"/>
      <c r="X2244" s="1015"/>
      <c r="Y2244" s="878"/>
      <c r="Z2244" s="975"/>
    </row>
    <row r="2245" spans="1:26">
      <c r="A2245" s="878"/>
      <c r="B2245" s="878"/>
      <c r="C2245" s="878"/>
      <c r="F2245" s="878"/>
      <c r="H2245" s="878"/>
      <c r="I2245" s="878"/>
      <c r="J2245" s="878"/>
      <c r="K2245" s="990"/>
      <c r="L2245" s="990"/>
      <c r="M2245" s="990"/>
      <c r="N2245" s="990"/>
      <c r="O2245" s="878"/>
      <c r="P2245" s="878"/>
      <c r="Q2245" s="878"/>
      <c r="R2245" s="878"/>
      <c r="S2245" s="878"/>
      <c r="T2245" s="878"/>
      <c r="U2245" s="878"/>
      <c r="V2245" s="878"/>
      <c r="W2245" s="878"/>
      <c r="X2245" s="1015"/>
      <c r="Y2245" s="878"/>
      <c r="Z2245" s="975"/>
    </row>
    <row r="2246" spans="1:26">
      <c r="A2246" s="878"/>
      <c r="B2246" s="878"/>
      <c r="C2246" s="878"/>
      <c r="F2246" s="878"/>
      <c r="H2246" s="878"/>
      <c r="I2246" s="878"/>
      <c r="J2246" s="878"/>
      <c r="K2246" s="990"/>
      <c r="L2246" s="990"/>
      <c r="M2246" s="990"/>
      <c r="N2246" s="990"/>
      <c r="O2246" s="878"/>
      <c r="P2246" s="878"/>
      <c r="Q2246" s="878"/>
      <c r="R2246" s="878"/>
      <c r="S2246" s="878"/>
      <c r="T2246" s="878"/>
      <c r="U2246" s="878"/>
      <c r="V2246" s="878"/>
      <c r="W2246" s="878"/>
      <c r="X2246" s="1015"/>
      <c r="Y2246" s="878"/>
      <c r="Z2246" s="975"/>
    </row>
    <row r="2247" spans="1:26">
      <c r="A2247" s="878"/>
      <c r="B2247" s="878"/>
      <c r="C2247" s="878"/>
      <c r="F2247" s="878"/>
      <c r="H2247" s="878"/>
      <c r="I2247" s="878"/>
      <c r="J2247" s="878"/>
      <c r="K2247" s="990"/>
      <c r="L2247" s="990"/>
      <c r="M2247" s="990"/>
      <c r="N2247" s="990"/>
      <c r="O2247" s="878"/>
      <c r="P2247" s="878"/>
      <c r="Q2247" s="878"/>
      <c r="R2247" s="878"/>
      <c r="S2247" s="878"/>
      <c r="T2247" s="878"/>
      <c r="U2247" s="878"/>
      <c r="V2247" s="878"/>
      <c r="W2247" s="878"/>
      <c r="X2247" s="1015"/>
      <c r="Y2247" s="878"/>
      <c r="Z2247" s="975"/>
    </row>
    <row r="2248" spans="1:26">
      <c r="A2248" s="878"/>
      <c r="B2248" s="878"/>
      <c r="C2248" s="878"/>
      <c r="F2248" s="878"/>
      <c r="H2248" s="878"/>
      <c r="I2248" s="878"/>
      <c r="J2248" s="878"/>
      <c r="K2248" s="990"/>
      <c r="L2248" s="990"/>
      <c r="M2248" s="990"/>
      <c r="N2248" s="990"/>
      <c r="O2248" s="878"/>
      <c r="P2248" s="878"/>
      <c r="Q2248" s="878"/>
      <c r="R2248" s="878"/>
      <c r="S2248" s="878"/>
      <c r="T2248" s="878"/>
      <c r="U2248" s="878"/>
      <c r="V2248" s="878"/>
      <c r="W2248" s="878"/>
      <c r="X2248" s="1015"/>
      <c r="Y2248" s="878"/>
      <c r="Z2248" s="975"/>
    </row>
    <row r="2249" spans="1:26">
      <c r="A2249" s="878"/>
      <c r="B2249" s="878"/>
      <c r="C2249" s="878"/>
      <c r="F2249" s="878"/>
      <c r="H2249" s="878"/>
      <c r="I2249" s="878"/>
      <c r="J2249" s="878"/>
      <c r="K2249" s="990"/>
      <c r="L2249" s="990"/>
      <c r="M2249" s="990"/>
      <c r="N2249" s="990"/>
      <c r="O2249" s="878"/>
      <c r="P2249" s="878"/>
      <c r="Q2249" s="878"/>
      <c r="R2249" s="878"/>
      <c r="S2249" s="878"/>
      <c r="T2249" s="878"/>
      <c r="U2249" s="878"/>
      <c r="V2249" s="878"/>
      <c r="W2249" s="878"/>
      <c r="X2249" s="1015"/>
      <c r="Y2249" s="878"/>
      <c r="Z2249" s="975"/>
    </row>
    <row r="2250" spans="1:26">
      <c r="A2250" s="878"/>
      <c r="B2250" s="878"/>
      <c r="C2250" s="878"/>
      <c r="F2250" s="878"/>
      <c r="H2250" s="878"/>
      <c r="I2250" s="878"/>
      <c r="J2250" s="878"/>
      <c r="K2250" s="990"/>
      <c r="L2250" s="990"/>
      <c r="M2250" s="990"/>
      <c r="N2250" s="990"/>
      <c r="O2250" s="878"/>
      <c r="P2250" s="878"/>
      <c r="Q2250" s="878"/>
      <c r="R2250" s="878"/>
      <c r="S2250" s="878"/>
      <c r="T2250" s="878"/>
      <c r="U2250" s="878"/>
      <c r="V2250" s="878"/>
      <c r="W2250" s="878"/>
      <c r="X2250" s="1015"/>
      <c r="Y2250" s="878"/>
      <c r="Z2250" s="975"/>
    </row>
    <row r="2251" spans="1:26">
      <c r="A2251" s="878"/>
      <c r="B2251" s="878"/>
      <c r="C2251" s="878"/>
      <c r="F2251" s="878"/>
      <c r="H2251" s="878"/>
      <c r="I2251" s="878"/>
      <c r="J2251" s="878"/>
      <c r="K2251" s="990"/>
      <c r="L2251" s="990"/>
      <c r="M2251" s="990"/>
      <c r="N2251" s="990"/>
      <c r="O2251" s="878"/>
      <c r="P2251" s="878"/>
      <c r="Q2251" s="878"/>
      <c r="R2251" s="878"/>
      <c r="S2251" s="878"/>
      <c r="T2251" s="878"/>
      <c r="U2251" s="878"/>
      <c r="V2251" s="878"/>
      <c r="W2251" s="878"/>
      <c r="X2251" s="1015"/>
      <c r="Y2251" s="878"/>
      <c r="Z2251" s="975"/>
    </row>
    <row r="2252" spans="1:26">
      <c r="A2252" s="878"/>
      <c r="B2252" s="878"/>
      <c r="C2252" s="878"/>
      <c r="F2252" s="878"/>
      <c r="H2252" s="878"/>
      <c r="I2252" s="878"/>
      <c r="J2252" s="878"/>
      <c r="K2252" s="990"/>
      <c r="L2252" s="990"/>
      <c r="M2252" s="990"/>
      <c r="N2252" s="990"/>
      <c r="O2252" s="878"/>
      <c r="P2252" s="878"/>
      <c r="Q2252" s="878"/>
      <c r="R2252" s="878"/>
      <c r="S2252" s="878"/>
      <c r="T2252" s="878"/>
      <c r="U2252" s="878"/>
      <c r="V2252" s="878"/>
      <c r="W2252" s="878"/>
      <c r="X2252" s="1015"/>
      <c r="Y2252" s="878"/>
      <c r="Z2252" s="975"/>
    </row>
    <row r="2253" spans="1:26">
      <c r="A2253" s="878"/>
      <c r="B2253" s="878"/>
      <c r="C2253" s="878"/>
      <c r="F2253" s="878"/>
      <c r="H2253" s="878"/>
      <c r="I2253" s="878"/>
      <c r="J2253" s="878"/>
      <c r="K2253" s="990"/>
      <c r="L2253" s="990"/>
      <c r="M2253" s="990"/>
      <c r="N2253" s="990"/>
      <c r="O2253" s="878"/>
      <c r="P2253" s="878"/>
      <c r="Q2253" s="878"/>
      <c r="R2253" s="878"/>
      <c r="S2253" s="878"/>
      <c r="T2253" s="878"/>
      <c r="U2253" s="878"/>
      <c r="V2253" s="878"/>
      <c r="W2253" s="878"/>
      <c r="X2253" s="1015"/>
      <c r="Y2253" s="878"/>
      <c r="Z2253" s="975"/>
    </row>
    <row r="2254" spans="1:26">
      <c r="A2254" s="878"/>
      <c r="B2254" s="878"/>
      <c r="C2254" s="878"/>
      <c r="F2254" s="878"/>
      <c r="H2254" s="878"/>
      <c r="I2254" s="878"/>
      <c r="J2254" s="878"/>
      <c r="K2254" s="990"/>
      <c r="L2254" s="990"/>
      <c r="M2254" s="990"/>
      <c r="N2254" s="990"/>
      <c r="O2254" s="878"/>
      <c r="P2254" s="878"/>
      <c r="Q2254" s="878"/>
      <c r="R2254" s="878"/>
      <c r="S2254" s="878"/>
      <c r="T2254" s="878"/>
      <c r="U2254" s="878"/>
      <c r="V2254" s="878"/>
      <c r="W2254" s="878"/>
      <c r="X2254" s="1015"/>
      <c r="Y2254" s="878"/>
      <c r="Z2254" s="975"/>
    </row>
    <row r="2255" spans="1:26">
      <c r="A2255" s="878"/>
      <c r="B2255" s="878"/>
      <c r="C2255" s="878"/>
      <c r="F2255" s="878"/>
      <c r="H2255" s="878"/>
      <c r="I2255" s="878"/>
      <c r="J2255" s="878"/>
      <c r="K2255" s="990"/>
      <c r="L2255" s="990"/>
      <c r="M2255" s="990"/>
      <c r="N2255" s="990"/>
      <c r="O2255" s="878"/>
      <c r="P2255" s="878"/>
      <c r="Q2255" s="878"/>
      <c r="R2255" s="878"/>
      <c r="S2255" s="878"/>
      <c r="T2255" s="878"/>
      <c r="U2255" s="878"/>
      <c r="V2255" s="878"/>
      <c r="W2255" s="878"/>
      <c r="X2255" s="1015"/>
      <c r="Y2255" s="878"/>
      <c r="Z2255" s="975"/>
    </row>
    <row r="2256" spans="1:26">
      <c r="A2256" s="878"/>
      <c r="B2256" s="878"/>
      <c r="C2256" s="878"/>
      <c r="F2256" s="878"/>
      <c r="H2256" s="878"/>
      <c r="I2256" s="878"/>
      <c r="J2256" s="878"/>
      <c r="K2256" s="990"/>
      <c r="L2256" s="990"/>
      <c r="M2256" s="990"/>
      <c r="N2256" s="990"/>
      <c r="O2256" s="878"/>
      <c r="P2256" s="878"/>
      <c r="Q2256" s="878"/>
      <c r="R2256" s="878"/>
      <c r="S2256" s="878"/>
      <c r="T2256" s="878"/>
      <c r="U2256" s="878"/>
      <c r="V2256" s="878"/>
      <c r="W2256" s="878"/>
      <c r="X2256" s="1015"/>
      <c r="Y2256" s="878"/>
      <c r="Z2256" s="975"/>
    </row>
    <row r="2257" spans="1:26">
      <c r="A2257" s="878"/>
      <c r="B2257" s="878"/>
      <c r="C2257" s="878"/>
      <c r="F2257" s="878"/>
      <c r="H2257" s="878"/>
      <c r="I2257" s="878"/>
      <c r="J2257" s="878"/>
      <c r="K2257" s="990"/>
      <c r="L2257" s="990"/>
      <c r="M2257" s="990"/>
      <c r="N2257" s="990"/>
      <c r="O2257" s="878"/>
      <c r="P2257" s="878"/>
      <c r="Q2257" s="878"/>
      <c r="R2257" s="878"/>
      <c r="S2257" s="878"/>
      <c r="T2257" s="878"/>
      <c r="U2257" s="878"/>
      <c r="V2257" s="878"/>
      <c r="W2257" s="878"/>
      <c r="X2257" s="1015"/>
      <c r="Y2257" s="878"/>
      <c r="Z2257" s="975"/>
    </row>
    <row r="2258" spans="1:26">
      <c r="A2258" s="878"/>
      <c r="B2258" s="878"/>
      <c r="C2258" s="878"/>
      <c r="F2258" s="878"/>
      <c r="H2258" s="878"/>
      <c r="I2258" s="878"/>
      <c r="J2258" s="878"/>
      <c r="K2258" s="990"/>
      <c r="L2258" s="990"/>
      <c r="M2258" s="990"/>
      <c r="N2258" s="990"/>
      <c r="O2258" s="878"/>
      <c r="P2258" s="878"/>
      <c r="Q2258" s="878"/>
      <c r="R2258" s="878"/>
      <c r="S2258" s="878"/>
      <c r="T2258" s="878"/>
      <c r="U2258" s="878"/>
      <c r="V2258" s="878"/>
      <c r="W2258" s="878"/>
      <c r="X2258" s="1015"/>
      <c r="Y2258" s="878"/>
      <c r="Z2258" s="975"/>
    </row>
    <row r="2259" spans="1:26">
      <c r="A2259" s="878"/>
      <c r="B2259" s="878"/>
      <c r="C2259" s="878"/>
      <c r="F2259" s="878"/>
      <c r="H2259" s="878"/>
      <c r="I2259" s="878"/>
      <c r="J2259" s="878"/>
      <c r="K2259" s="990"/>
      <c r="L2259" s="990"/>
      <c r="M2259" s="990"/>
      <c r="N2259" s="990"/>
      <c r="O2259" s="878"/>
      <c r="P2259" s="878"/>
      <c r="Q2259" s="878"/>
      <c r="R2259" s="878"/>
      <c r="S2259" s="878"/>
      <c r="T2259" s="878"/>
      <c r="U2259" s="878"/>
      <c r="V2259" s="878"/>
      <c r="W2259" s="878"/>
      <c r="X2259" s="1015"/>
      <c r="Y2259" s="878"/>
      <c r="Z2259" s="975"/>
    </row>
    <row r="2260" spans="1:26">
      <c r="A2260" s="878"/>
      <c r="B2260" s="878"/>
      <c r="C2260" s="878"/>
      <c r="F2260" s="878"/>
      <c r="H2260" s="878"/>
      <c r="I2260" s="878"/>
      <c r="J2260" s="878"/>
      <c r="K2260" s="990"/>
      <c r="L2260" s="990"/>
      <c r="M2260" s="990"/>
      <c r="N2260" s="990"/>
      <c r="O2260" s="878"/>
      <c r="P2260" s="878"/>
      <c r="Q2260" s="878"/>
      <c r="R2260" s="878"/>
      <c r="S2260" s="878"/>
      <c r="T2260" s="878"/>
      <c r="U2260" s="878"/>
      <c r="V2260" s="878"/>
      <c r="W2260" s="878"/>
      <c r="X2260" s="1015"/>
      <c r="Y2260" s="878"/>
      <c r="Z2260" s="975"/>
    </row>
    <row r="2261" spans="1:26">
      <c r="A2261" s="878"/>
      <c r="B2261" s="878"/>
      <c r="C2261" s="878"/>
      <c r="F2261" s="878"/>
      <c r="H2261" s="878"/>
      <c r="I2261" s="878"/>
      <c r="J2261" s="878"/>
      <c r="K2261" s="990"/>
      <c r="L2261" s="990"/>
      <c r="M2261" s="990"/>
      <c r="N2261" s="990"/>
      <c r="O2261" s="878"/>
      <c r="P2261" s="878"/>
      <c r="Q2261" s="878"/>
      <c r="R2261" s="878"/>
      <c r="S2261" s="878"/>
      <c r="T2261" s="878"/>
      <c r="U2261" s="878"/>
      <c r="V2261" s="878"/>
      <c r="W2261" s="878"/>
      <c r="X2261" s="1015"/>
      <c r="Y2261" s="878"/>
      <c r="Z2261" s="975"/>
    </row>
    <row r="2262" spans="1:26">
      <c r="A2262" s="878"/>
      <c r="B2262" s="878"/>
      <c r="C2262" s="878"/>
      <c r="F2262" s="878"/>
      <c r="H2262" s="878"/>
      <c r="I2262" s="878"/>
      <c r="J2262" s="878"/>
      <c r="K2262" s="990"/>
      <c r="L2262" s="990"/>
      <c r="M2262" s="990"/>
      <c r="N2262" s="990"/>
      <c r="O2262" s="878"/>
      <c r="P2262" s="878"/>
      <c r="Q2262" s="878"/>
      <c r="R2262" s="878"/>
      <c r="S2262" s="878"/>
      <c r="T2262" s="878"/>
      <c r="U2262" s="878"/>
      <c r="V2262" s="878"/>
      <c r="W2262" s="878"/>
      <c r="X2262" s="1015"/>
      <c r="Y2262" s="878"/>
      <c r="Z2262" s="975"/>
    </row>
    <row r="2263" spans="1:26">
      <c r="A2263" s="878"/>
      <c r="B2263" s="878"/>
      <c r="C2263" s="878"/>
      <c r="F2263" s="878"/>
      <c r="H2263" s="878"/>
      <c r="I2263" s="878"/>
      <c r="J2263" s="878"/>
      <c r="K2263" s="990"/>
      <c r="L2263" s="990"/>
      <c r="M2263" s="990"/>
      <c r="N2263" s="990"/>
      <c r="O2263" s="878"/>
      <c r="P2263" s="878"/>
      <c r="Q2263" s="878"/>
      <c r="R2263" s="878"/>
      <c r="S2263" s="878"/>
      <c r="T2263" s="878"/>
      <c r="U2263" s="878"/>
      <c r="V2263" s="878"/>
      <c r="W2263" s="878"/>
      <c r="X2263" s="1015"/>
      <c r="Y2263" s="878"/>
      <c r="Z2263" s="975"/>
    </row>
    <row r="2264" spans="1:26">
      <c r="A2264" s="878"/>
      <c r="B2264" s="878"/>
      <c r="C2264" s="878"/>
      <c r="F2264" s="878"/>
      <c r="H2264" s="878"/>
      <c r="I2264" s="878"/>
      <c r="J2264" s="878"/>
      <c r="K2264" s="990"/>
      <c r="L2264" s="990"/>
      <c r="M2264" s="990"/>
      <c r="N2264" s="990"/>
      <c r="O2264" s="878"/>
      <c r="P2264" s="878"/>
      <c r="Q2264" s="878"/>
      <c r="R2264" s="878"/>
      <c r="S2264" s="878"/>
      <c r="T2264" s="878"/>
      <c r="U2264" s="878"/>
      <c r="V2264" s="878"/>
      <c r="W2264" s="878"/>
      <c r="X2264" s="1015"/>
      <c r="Y2264" s="878"/>
      <c r="Z2264" s="975"/>
    </row>
    <row r="2265" spans="1:26">
      <c r="A2265" s="878"/>
      <c r="B2265" s="878"/>
      <c r="C2265" s="878"/>
      <c r="F2265" s="878"/>
      <c r="H2265" s="878"/>
      <c r="I2265" s="878"/>
      <c r="J2265" s="878"/>
      <c r="K2265" s="990"/>
      <c r="L2265" s="990"/>
      <c r="M2265" s="990"/>
      <c r="N2265" s="990"/>
      <c r="O2265" s="878"/>
      <c r="P2265" s="878"/>
      <c r="Q2265" s="878"/>
      <c r="R2265" s="878"/>
      <c r="S2265" s="878"/>
      <c r="T2265" s="878"/>
      <c r="U2265" s="878"/>
      <c r="V2265" s="878"/>
      <c r="W2265" s="878"/>
      <c r="X2265" s="1015"/>
      <c r="Y2265" s="878"/>
      <c r="Z2265" s="975"/>
    </row>
    <row r="2266" spans="1:26">
      <c r="A2266" s="878"/>
      <c r="B2266" s="878"/>
      <c r="C2266" s="878"/>
      <c r="F2266" s="878"/>
      <c r="H2266" s="878"/>
      <c r="I2266" s="878"/>
      <c r="J2266" s="878"/>
      <c r="K2266" s="990"/>
      <c r="L2266" s="990"/>
      <c r="M2266" s="990"/>
      <c r="N2266" s="990"/>
      <c r="O2266" s="878"/>
      <c r="P2266" s="878"/>
      <c r="Q2266" s="878"/>
      <c r="R2266" s="878"/>
      <c r="S2266" s="878"/>
      <c r="T2266" s="878"/>
      <c r="U2266" s="878"/>
      <c r="V2266" s="878"/>
      <c r="W2266" s="878"/>
      <c r="X2266" s="1015"/>
      <c r="Y2266" s="878"/>
      <c r="Z2266" s="975"/>
    </row>
    <row r="2267" spans="1:26">
      <c r="A2267" s="878"/>
      <c r="B2267" s="878"/>
      <c r="C2267" s="878"/>
      <c r="F2267" s="878"/>
      <c r="H2267" s="878"/>
      <c r="I2267" s="878"/>
      <c r="J2267" s="878"/>
      <c r="K2267" s="990"/>
      <c r="L2267" s="990"/>
      <c r="M2267" s="990"/>
      <c r="N2267" s="990"/>
      <c r="O2267" s="878"/>
      <c r="P2267" s="878"/>
      <c r="Q2267" s="878"/>
      <c r="R2267" s="878"/>
      <c r="S2267" s="878"/>
      <c r="T2267" s="878"/>
      <c r="U2267" s="878"/>
      <c r="V2267" s="878"/>
      <c r="W2267" s="878"/>
      <c r="X2267" s="1015"/>
      <c r="Y2267" s="878"/>
      <c r="Z2267" s="975"/>
    </row>
    <row r="2268" spans="1:26">
      <c r="A2268" s="878"/>
      <c r="B2268" s="878"/>
      <c r="C2268" s="878"/>
      <c r="F2268" s="878"/>
      <c r="H2268" s="878"/>
      <c r="I2268" s="878"/>
      <c r="J2268" s="878"/>
      <c r="K2268" s="990"/>
      <c r="L2268" s="990"/>
      <c r="M2268" s="990"/>
      <c r="N2268" s="990"/>
      <c r="O2268" s="878"/>
      <c r="P2268" s="878"/>
      <c r="Q2268" s="878"/>
      <c r="R2268" s="878"/>
      <c r="S2268" s="878"/>
      <c r="T2268" s="878"/>
      <c r="U2268" s="878"/>
      <c r="V2268" s="878"/>
      <c r="W2268" s="878"/>
      <c r="X2268" s="1015"/>
      <c r="Y2268" s="878"/>
      <c r="Z2268" s="975"/>
    </row>
    <row r="2269" spans="1:26">
      <c r="A2269" s="878"/>
      <c r="B2269" s="878"/>
      <c r="C2269" s="878"/>
      <c r="F2269" s="878"/>
      <c r="H2269" s="878"/>
      <c r="I2269" s="878"/>
      <c r="J2269" s="878"/>
      <c r="K2269" s="990"/>
      <c r="L2269" s="990"/>
      <c r="M2269" s="990"/>
      <c r="N2269" s="990"/>
      <c r="O2269" s="878"/>
      <c r="P2269" s="878"/>
      <c r="Q2269" s="878"/>
      <c r="R2269" s="878"/>
      <c r="S2269" s="878"/>
      <c r="T2269" s="878"/>
      <c r="U2269" s="878"/>
      <c r="V2269" s="878"/>
      <c r="W2269" s="878"/>
      <c r="X2269" s="1015"/>
      <c r="Y2269" s="878"/>
      <c r="Z2269" s="975"/>
    </row>
    <row r="2270" spans="1:26">
      <c r="A2270" s="878"/>
      <c r="B2270" s="878"/>
      <c r="C2270" s="878"/>
      <c r="F2270" s="878"/>
      <c r="H2270" s="878"/>
      <c r="I2270" s="878"/>
      <c r="J2270" s="878"/>
      <c r="K2270" s="990"/>
      <c r="L2270" s="990"/>
      <c r="M2270" s="990"/>
      <c r="N2270" s="990"/>
      <c r="O2270" s="878"/>
      <c r="P2270" s="878"/>
      <c r="Q2270" s="878"/>
      <c r="R2270" s="878"/>
      <c r="S2270" s="878"/>
      <c r="T2270" s="878"/>
      <c r="U2270" s="878"/>
      <c r="V2270" s="878"/>
      <c r="W2270" s="878"/>
      <c r="X2270" s="1015"/>
      <c r="Y2270" s="878"/>
      <c r="Z2270" s="975"/>
    </row>
    <row r="2271" spans="1:26">
      <c r="A2271" s="878"/>
      <c r="B2271" s="878"/>
      <c r="C2271" s="878"/>
      <c r="F2271" s="878"/>
      <c r="H2271" s="878"/>
      <c r="I2271" s="878"/>
      <c r="J2271" s="878"/>
      <c r="K2271" s="990"/>
      <c r="L2271" s="990"/>
      <c r="M2271" s="990"/>
      <c r="N2271" s="990"/>
      <c r="O2271" s="878"/>
      <c r="P2271" s="878"/>
      <c r="Q2271" s="878"/>
      <c r="R2271" s="878"/>
      <c r="S2271" s="878"/>
      <c r="T2271" s="878"/>
      <c r="U2271" s="878"/>
      <c r="V2271" s="878"/>
      <c r="W2271" s="878"/>
      <c r="X2271" s="1015"/>
      <c r="Y2271" s="878"/>
      <c r="Z2271" s="975"/>
    </row>
    <row r="2272" spans="1:26">
      <c r="A2272" s="878"/>
      <c r="B2272" s="878"/>
      <c r="C2272" s="878"/>
      <c r="F2272" s="878"/>
      <c r="H2272" s="878"/>
      <c r="I2272" s="878"/>
      <c r="J2272" s="878"/>
      <c r="K2272" s="990"/>
      <c r="L2272" s="990"/>
      <c r="M2272" s="990"/>
      <c r="N2272" s="990"/>
      <c r="O2272" s="878"/>
      <c r="P2272" s="878"/>
      <c r="Q2272" s="878"/>
      <c r="R2272" s="878"/>
      <c r="S2272" s="878"/>
      <c r="T2272" s="878"/>
      <c r="U2272" s="878"/>
      <c r="V2272" s="878"/>
      <c r="W2272" s="878"/>
      <c r="X2272" s="1015"/>
      <c r="Y2272" s="878"/>
      <c r="Z2272" s="975"/>
    </row>
    <row r="2273" spans="1:26">
      <c r="A2273" s="878"/>
      <c r="B2273" s="878"/>
      <c r="C2273" s="878"/>
      <c r="F2273" s="878"/>
      <c r="H2273" s="878"/>
      <c r="I2273" s="878"/>
      <c r="J2273" s="878"/>
      <c r="K2273" s="990"/>
      <c r="L2273" s="990"/>
      <c r="M2273" s="990"/>
      <c r="N2273" s="990"/>
      <c r="O2273" s="878"/>
      <c r="P2273" s="878"/>
      <c r="Q2273" s="878"/>
      <c r="R2273" s="878"/>
      <c r="S2273" s="878"/>
      <c r="T2273" s="878"/>
      <c r="U2273" s="878"/>
      <c r="V2273" s="878"/>
      <c r="W2273" s="878"/>
      <c r="X2273" s="1015"/>
      <c r="Y2273" s="878"/>
      <c r="Z2273" s="975"/>
    </row>
    <row r="2274" spans="1:26">
      <c r="A2274" s="878"/>
      <c r="B2274" s="878"/>
      <c r="C2274" s="878"/>
      <c r="F2274" s="878"/>
      <c r="H2274" s="878"/>
      <c r="I2274" s="878"/>
      <c r="J2274" s="878"/>
      <c r="K2274" s="990"/>
      <c r="L2274" s="990"/>
      <c r="M2274" s="990"/>
      <c r="N2274" s="990"/>
      <c r="O2274" s="878"/>
      <c r="P2274" s="878"/>
      <c r="Q2274" s="878"/>
      <c r="R2274" s="878"/>
      <c r="S2274" s="878"/>
      <c r="T2274" s="878"/>
      <c r="U2274" s="878"/>
      <c r="V2274" s="878"/>
      <c r="W2274" s="878"/>
      <c r="X2274" s="1015"/>
      <c r="Y2274" s="878"/>
      <c r="Z2274" s="975"/>
    </row>
    <row r="2275" spans="1:26">
      <c r="A2275" s="878"/>
      <c r="B2275" s="878"/>
      <c r="C2275" s="878"/>
      <c r="F2275" s="878"/>
      <c r="H2275" s="878"/>
      <c r="I2275" s="878"/>
      <c r="J2275" s="878"/>
      <c r="K2275" s="990"/>
      <c r="L2275" s="990"/>
      <c r="M2275" s="990"/>
      <c r="N2275" s="990"/>
      <c r="O2275" s="878"/>
      <c r="P2275" s="878"/>
      <c r="Q2275" s="878"/>
      <c r="R2275" s="878"/>
      <c r="S2275" s="878"/>
      <c r="T2275" s="878"/>
      <c r="U2275" s="878"/>
      <c r="V2275" s="878"/>
      <c r="W2275" s="878"/>
      <c r="X2275" s="1015"/>
      <c r="Y2275" s="878"/>
      <c r="Z2275" s="975"/>
    </row>
    <row r="2276" spans="1:26">
      <c r="A2276" s="878"/>
      <c r="B2276" s="878"/>
      <c r="C2276" s="878"/>
      <c r="F2276" s="878"/>
      <c r="H2276" s="878"/>
      <c r="I2276" s="878"/>
      <c r="J2276" s="878"/>
      <c r="K2276" s="990"/>
      <c r="L2276" s="990"/>
      <c r="M2276" s="990"/>
      <c r="N2276" s="990"/>
      <c r="O2276" s="878"/>
      <c r="P2276" s="878"/>
      <c r="Q2276" s="878"/>
      <c r="R2276" s="878"/>
      <c r="S2276" s="878"/>
      <c r="T2276" s="878"/>
      <c r="U2276" s="878"/>
      <c r="V2276" s="878"/>
      <c r="W2276" s="878"/>
      <c r="X2276" s="1015"/>
      <c r="Y2276" s="878"/>
      <c r="Z2276" s="975"/>
    </row>
    <row r="2277" spans="1:26">
      <c r="A2277" s="878"/>
      <c r="B2277" s="878"/>
      <c r="C2277" s="878"/>
      <c r="F2277" s="878"/>
      <c r="H2277" s="878"/>
      <c r="I2277" s="878"/>
      <c r="J2277" s="878"/>
      <c r="K2277" s="990"/>
      <c r="L2277" s="990"/>
      <c r="M2277" s="990"/>
      <c r="N2277" s="990"/>
      <c r="O2277" s="878"/>
      <c r="P2277" s="878"/>
      <c r="Q2277" s="878"/>
      <c r="R2277" s="878"/>
      <c r="S2277" s="878"/>
      <c r="T2277" s="878"/>
      <c r="U2277" s="878"/>
      <c r="V2277" s="878"/>
      <c r="W2277" s="878"/>
      <c r="X2277" s="1015"/>
      <c r="Y2277" s="878"/>
      <c r="Z2277" s="975"/>
    </row>
    <row r="2278" spans="1:26">
      <c r="A2278" s="878"/>
      <c r="B2278" s="878"/>
      <c r="C2278" s="878"/>
      <c r="F2278" s="878"/>
      <c r="H2278" s="878"/>
      <c r="I2278" s="878"/>
      <c r="J2278" s="878"/>
      <c r="K2278" s="990"/>
      <c r="L2278" s="990"/>
      <c r="M2278" s="990"/>
      <c r="N2278" s="990"/>
      <c r="O2278" s="878"/>
      <c r="P2278" s="878"/>
      <c r="Q2278" s="878"/>
      <c r="R2278" s="878"/>
      <c r="S2278" s="878"/>
      <c r="T2278" s="878"/>
      <c r="U2278" s="878"/>
      <c r="V2278" s="878"/>
      <c r="W2278" s="878"/>
      <c r="X2278" s="1015"/>
      <c r="Y2278" s="878"/>
      <c r="Z2278" s="975"/>
    </row>
    <row r="2279" spans="1:26">
      <c r="A2279" s="878"/>
      <c r="B2279" s="878"/>
      <c r="C2279" s="878"/>
      <c r="F2279" s="878"/>
      <c r="H2279" s="878"/>
      <c r="I2279" s="878"/>
      <c r="J2279" s="878"/>
      <c r="K2279" s="990"/>
      <c r="L2279" s="990"/>
      <c r="M2279" s="990"/>
      <c r="N2279" s="990"/>
      <c r="O2279" s="878"/>
      <c r="P2279" s="878"/>
      <c r="Q2279" s="878"/>
      <c r="R2279" s="878"/>
      <c r="S2279" s="878"/>
      <c r="T2279" s="878"/>
      <c r="U2279" s="878"/>
      <c r="V2279" s="878"/>
      <c r="W2279" s="878"/>
      <c r="X2279" s="1015"/>
      <c r="Y2279" s="878"/>
      <c r="Z2279" s="975"/>
    </row>
    <row r="2280" spans="1:26">
      <c r="A2280" s="878"/>
      <c r="B2280" s="878"/>
      <c r="C2280" s="878"/>
      <c r="F2280" s="878"/>
      <c r="H2280" s="878"/>
      <c r="I2280" s="878"/>
      <c r="J2280" s="878"/>
      <c r="K2280" s="990"/>
      <c r="L2280" s="990"/>
      <c r="M2280" s="990"/>
      <c r="N2280" s="990"/>
      <c r="O2280" s="878"/>
      <c r="P2280" s="878"/>
      <c r="Q2280" s="878"/>
      <c r="R2280" s="878"/>
      <c r="S2280" s="878"/>
      <c r="T2280" s="878"/>
      <c r="U2280" s="878"/>
      <c r="V2280" s="878"/>
      <c r="W2280" s="878"/>
      <c r="X2280" s="1015"/>
      <c r="Y2280" s="878"/>
      <c r="Z2280" s="975"/>
    </row>
    <row r="2281" spans="1:26">
      <c r="A2281" s="878"/>
      <c r="B2281" s="878"/>
      <c r="C2281" s="878"/>
      <c r="F2281" s="878"/>
      <c r="H2281" s="878"/>
      <c r="I2281" s="878"/>
      <c r="J2281" s="878"/>
      <c r="K2281" s="990"/>
      <c r="L2281" s="990"/>
      <c r="M2281" s="990"/>
      <c r="N2281" s="990"/>
      <c r="O2281" s="878"/>
      <c r="P2281" s="878"/>
      <c r="Q2281" s="878"/>
      <c r="R2281" s="878"/>
      <c r="S2281" s="878"/>
      <c r="T2281" s="878"/>
      <c r="U2281" s="878"/>
      <c r="V2281" s="878"/>
      <c r="W2281" s="878"/>
      <c r="X2281" s="1015"/>
      <c r="Y2281" s="878"/>
      <c r="Z2281" s="975"/>
    </row>
    <row r="2282" spans="1:26">
      <c r="A2282" s="878"/>
      <c r="B2282" s="878"/>
      <c r="C2282" s="878"/>
      <c r="F2282" s="878"/>
      <c r="H2282" s="878"/>
      <c r="I2282" s="878"/>
      <c r="J2282" s="878"/>
      <c r="K2282" s="990"/>
      <c r="L2282" s="990"/>
      <c r="M2282" s="990"/>
      <c r="N2282" s="990"/>
      <c r="O2282" s="878"/>
      <c r="P2282" s="878"/>
      <c r="Q2282" s="878"/>
      <c r="R2282" s="878"/>
      <c r="S2282" s="878"/>
      <c r="T2282" s="878"/>
      <c r="U2282" s="878"/>
      <c r="V2282" s="878"/>
      <c r="W2282" s="878"/>
      <c r="X2282" s="1015"/>
      <c r="Y2282" s="878"/>
      <c r="Z2282" s="975"/>
    </row>
    <row r="2283" spans="1:26">
      <c r="A2283" s="878"/>
      <c r="B2283" s="878"/>
      <c r="C2283" s="878"/>
      <c r="F2283" s="878"/>
      <c r="H2283" s="878"/>
      <c r="I2283" s="878"/>
      <c r="J2283" s="878"/>
      <c r="K2283" s="990"/>
      <c r="L2283" s="990"/>
      <c r="M2283" s="990"/>
      <c r="N2283" s="990"/>
      <c r="O2283" s="878"/>
      <c r="P2283" s="878"/>
      <c r="Q2283" s="878"/>
      <c r="R2283" s="878"/>
      <c r="S2283" s="878"/>
      <c r="T2283" s="878"/>
      <c r="U2283" s="878"/>
      <c r="V2283" s="878"/>
      <c r="W2283" s="878"/>
      <c r="X2283" s="1015"/>
      <c r="Y2283" s="878"/>
      <c r="Z2283" s="975"/>
    </row>
    <row r="2284" spans="1:26">
      <c r="A2284" s="878"/>
      <c r="B2284" s="878"/>
      <c r="C2284" s="878"/>
      <c r="F2284" s="878"/>
      <c r="H2284" s="878"/>
      <c r="I2284" s="878"/>
      <c r="J2284" s="878"/>
      <c r="K2284" s="990"/>
      <c r="L2284" s="990"/>
      <c r="M2284" s="990"/>
      <c r="N2284" s="990"/>
      <c r="O2284" s="878"/>
      <c r="P2284" s="878"/>
      <c r="Q2284" s="878"/>
      <c r="R2284" s="878"/>
      <c r="S2284" s="878"/>
      <c r="T2284" s="878"/>
      <c r="U2284" s="878"/>
      <c r="V2284" s="878"/>
      <c r="W2284" s="878"/>
      <c r="X2284" s="1015"/>
      <c r="Y2284" s="878"/>
      <c r="Z2284" s="975"/>
    </row>
    <row r="2285" spans="1:26">
      <c r="A2285" s="878"/>
      <c r="B2285" s="878"/>
      <c r="C2285" s="878"/>
      <c r="F2285" s="878"/>
      <c r="H2285" s="878"/>
      <c r="I2285" s="878"/>
      <c r="J2285" s="878"/>
      <c r="K2285" s="990"/>
      <c r="L2285" s="990"/>
      <c r="M2285" s="990"/>
      <c r="N2285" s="990"/>
      <c r="O2285" s="878"/>
      <c r="P2285" s="878"/>
      <c r="Q2285" s="878"/>
      <c r="R2285" s="878"/>
      <c r="S2285" s="878"/>
      <c r="T2285" s="878"/>
      <c r="U2285" s="878"/>
      <c r="V2285" s="878"/>
      <c r="W2285" s="878"/>
      <c r="X2285" s="1015"/>
      <c r="Y2285" s="878"/>
      <c r="Z2285" s="975"/>
    </row>
    <row r="2286" spans="1:26">
      <c r="A2286" s="878"/>
      <c r="B2286" s="878"/>
      <c r="C2286" s="878"/>
      <c r="F2286" s="878"/>
      <c r="H2286" s="878"/>
      <c r="I2286" s="878"/>
      <c r="J2286" s="878"/>
      <c r="K2286" s="990"/>
      <c r="L2286" s="990"/>
      <c r="M2286" s="990"/>
      <c r="N2286" s="990"/>
      <c r="O2286" s="878"/>
      <c r="P2286" s="878"/>
      <c r="Q2286" s="878"/>
      <c r="R2286" s="878"/>
      <c r="S2286" s="878"/>
      <c r="T2286" s="878"/>
      <c r="U2286" s="878"/>
      <c r="V2286" s="878"/>
      <c r="W2286" s="878"/>
      <c r="X2286" s="1015"/>
      <c r="Y2286" s="878"/>
      <c r="Z2286" s="975"/>
    </row>
    <row r="2287" spans="1:26">
      <c r="A2287" s="878"/>
      <c r="B2287" s="878"/>
      <c r="C2287" s="878"/>
      <c r="F2287" s="878"/>
      <c r="H2287" s="878"/>
      <c r="I2287" s="878"/>
      <c r="J2287" s="878"/>
      <c r="K2287" s="990"/>
      <c r="L2287" s="990"/>
      <c r="M2287" s="990"/>
      <c r="N2287" s="990"/>
      <c r="O2287" s="878"/>
      <c r="P2287" s="878"/>
      <c r="Q2287" s="878"/>
      <c r="R2287" s="878"/>
      <c r="S2287" s="878"/>
      <c r="T2287" s="878"/>
      <c r="U2287" s="878"/>
      <c r="V2287" s="878"/>
      <c r="W2287" s="878"/>
      <c r="X2287" s="1015"/>
      <c r="Y2287" s="878"/>
      <c r="Z2287" s="975"/>
    </row>
    <row r="2288" spans="1:26">
      <c r="A2288" s="878"/>
      <c r="B2288" s="878"/>
      <c r="C2288" s="878"/>
      <c r="F2288" s="878"/>
      <c r="H2288" s="878"/>
      <c r="I2288" s="878"/>
      <c r="J2288" s="878"/>
      <c r="K2288" s="990"/>
      <c r="L2288" s="990"/>
      <c r="M2288" s="990"/>
      <c r="N2288" s="990"/>
      <c r="O2288" s="878"/>
      <c r="P2288" s="878"/>
      <c r="Q2288" s="878"/>
      <c r="R2288" s="878"/>
      <c r="S2288" s="878"/>
      <c r="T2288" s="878"/>
      <c r="U2288" s="878"/>
      <c r="V2288" s="878"/>
      <c r="W2288" s="878"/>
      <c r="X2288" s="1015"/>
      <c r="Y2288" s="878"/>
      <c r="Z2288" s="975"/>
    </row>
    <row r="2289" spans="1:26">
      <c r="A2289" s="878"/>
      <c r="B2289" s="878"/>
      <c r="C2289" s="878"/>
      <c r="F2289" s="878"/>
      <c r="H2289" s="878"/>
      <c r="I2289" s="878"/>
      <c r="J2289" s="878"/>
      <c r="K2289" s="990"/>
      <c r="L2289" s="990"/>
      <c r="M2289" s="990"/>
      <c r="N2289" s="990"/>
      <c r="O2289" s="878"/>
      <c r="P2289" s="878"/>
      <c r="Q2289" s="878"/>
      <c r="R2289" s="878"/>
      <c r="S2289" s="878"/>
      <c r="T2289" s="878"/>
      <c r="U2289" s="878"/>
      <c r="V2289" s="878"/>
      <c r="W2289" s="878"/>
      <c r="X2289" s="1015"/>
      <c r="Y2289" s="878"/>
      <c r="Z2289" s="975"/>
    </row>
    <row r="2290" spans="1:26">
      <c r="A2290" s="878"/>
      <c r="B2290" s="878"/>
      <c r="C2290" s="878"/>
      <c r="F2290" s="878"/>
      <c r="H2290" s="878"/>
      <c r="I2290" s="878"/>
      <c r="J2290" s="878"/>
      <c r="K2290" s="990"/>
      <c r="L2290" s="990"/>
      <c r="M2290" s="990"/>
      <c r="N2290" s="990"/>
      <c r="O2290" s="878"/>
      <c r="P2290" s="878"/>
      <c r="Q2290" s="878"/>
      <c r="R2290" s="878"/>
      <c r="S2290" s="878"/>
      <c r="T2290" s="878"/>
      <c r="U2290" s="878"/>
      <c r="V2290" s="878"/>
      <c r="W2290" s="878"/>
      <c r="X2290" s="1015"/>
      <c r="Y2290" s="878"/>
      <c r="Z2290" s="975"/>
    </row>
    <row r="2291" spans="1:26">
      <c r="A2291" s="878"/>
      <c r="B2291" s="878"/>
      <c r="C2291" s="878"/>
      <c r="F2291" s="878"/>
      <c r="H2291" s="878"/>
      <c r="I2291" s="878"/>
      <c r="J2291" s="878"/>
      <c r="K2291" s="990"/>
      <c r="L2291" s="990"/>
      <c r="M2291" s="990"/>
      <c r="N2291" s="990"/>
      <c r="O2291" s="878"/>
      <c r="P2291" s="878"/>
      <c r="Q2291" s="878"/>
      <c r="R2291" s="878"/>
      <c r="S2291" s="878"/>
      <c r="T2291" s="878"/>
      <c r="U2291" s="878"/>
      <c r="V2291" s="878"/>
      <c r="W2291" s="878"/>
      <c r="X2291" s="1015"/>
      <c r="Y2291" s="878"/>
      <c r="Z2291" s="975"/>
    </row>
    <row r="2292" spans="1:26">
      <c r="A2292" s="878"/>
      <c r="B2292" s="878"/>
      <c r="C2292" s="878"/>
      <c r="F2292" s="878"/>
      <c r="H2292" s="878"/>
      <c r="I2292" s="878"/>
      <c r="J2292" s="878"/>
      <c r="K2292" s="990"/>
      <c r="L2292" s="990"/>
      <c r="M2292" s="990"/>
      <c r="N2292" s="990"/>
      <c r="O2292" s="878"/>
      <c r="P2292" s="878"/>
      <c r="Q2292" s="878"/>
      <c r="R2292" s="878"/>
      <c r="S2292" s="878"/>
      <c r="T2292" s="878"/>
      <c r="U2292" s="878"/>
      <c r="V2292" s="878"/>
      <c r="W2292" s="878"/>
      <c r="X2292" s="1015"/>
      <c r="Y2292" s="878"/>
      <c r="Z2292" s="975"/>
    </row>
    <row r="2293" spans="1:26">
      <c r="A2293" s="878"/>
      <c r="B2293" s="878"/>
      <c r="C2293" s="878"/>
      <c r="F2293" s="878"/>
      <c r="H2293" s="878"/>
      <c r="I2293" s="878"/>
      <c r="J2293" s="878"/>
      <c r="K2293" s="990"/>
      <c r="L2293" s="990"/>
      <c r="M2293" s="990"/>
      <c r="N2293" s="990"/>
      <c r="O2293" s="878"/>
      <c r="P2293" s="878"/>
      <c r="Q2293" s="878"/>
      <c r="R2293" s="878"/>
      <c r="S2293" s="878"/>
      <c r="T2293" s="878"/>
      <c r="U2293" s="878"/>
      <c r="V2293" s="878"/>
      <c r="W2293" s="878"/>
      <c r="X2293" s="1015"/>
      <c r="Y2293" s="878"/>
      <c r="Z2293" s="975"/>
    </row>
    <row r="2294" spans="1:26">
      <c r="A2294" s="878"/>
      <c r="B2294" s="878"/>
      <c r="C2294" s="878"/>
      <c r="F2294" s="878"/>
      <c r="H2294" s="878"/>
      <c r="I2294" s="878"/>
      <c r="J2294" s="878"/>
      <c r="K2294" s="990"/>
      <c r="L2294" s="990"/>
      <c r="M2294" s="990"/>
      <c r="N2294" s="990"/>
      <c r="O2294" s="878"/>
      <c r="P2294" s="878"/>
      <c r="Q2294" s="878"/>
      <c r="R2294" s="878"/>
      <c r="S2294" s="878"/>
      <c r="T2294" s="878"/>
      <c r="U2294" s="878"/>
      <c r="V2294" s="878"/>
      <c r="W2294" s="878"/>
      <c r="X2294" s="1015"/>
      <c r="Y2294" s="878"/>
      <c r="Z2294" s="975"/>
    </row>
    <row r="2295" spans="1:26">
      <c r="A2295" s="878"/>
      <c r="B2295" s="878"/>
      <c r="C2295" s="878"/>
      <c r="F2295" s="878"/>
      <c r="H2295" s="878"/>
      <c r="I2295" s="878"/>
      <c r="J2295" s="878"/>
      <c r="K2295" s="990"/>
      <c r="L2295" s="990"/>
      <c r="M2295" s="990"/>
      <c r="N2295" s="990"/>
      <c r="O2295" s="878"/>
      <c r="P2295" s="878"/>
      <c r="Q2295" s="878"/>
      <c r="R2295" s="878"/>
      <c r="S2295" s="878"/>
      <c r="T2295" s="878"/>
      <c r="U2295" s="878"/>
      <c r="V2295" s="878"/>
      <c r="W2295" s="878"/>
      <c r="X2295" s="1015"/>
      <c r="Y2295" s="878"/>
      <c r="Z2295" s="975"/>
    </row>
    <row r="2296" spans="1:26">
      <c r="A2296" s="878"/>
      <c r="B2296" s="878"/>
      <c r="C2296" s="878"/>
      <c r="F2296" s="878"/>
      <c r="H2296" s="878"/>
      <c r="I2296" s="878"/>
      <c r="J2296" s="878"/>
      <c r="K2296" s="990"/>
      <c r="L2296" s="990"/>
      <c r="M2296" s="990"/>
      <c r="N2296" s="990"/>
      <c r="O2296" s="878"/>
      <c r="P2296" s="878"/>
      <c r="Q2296" s="878"/>
      <c r="R2296" s="878"/>
      <c r="S2296" s="878"/>
      <c r="T2296" s="878"/>
      <c r="U2296" s="878"/>
      <c r="V2296" s="878"/>
      <c r="W2296" s="878"/>
      <c r="X2296" s="1015"/>
      <c r="Y2296" s="878"/>
      <c r="Z2296" s="975"/>
    </row>
    <row r="2297" spans="1:26">
      <c r="A2297" s="878"/>
      <c r="B2297" s="878"/>
      <c r="C2297" s="878"/>
      <c r="F2297" s="878"/>
      <c r="H2297" s="878"/>
      <c r="I2297" s="878"/>
      <c r="J2297" s="878"/>
      <c r="K2297" s="990"/>
      <c r="L2297" s="990"/>
      <c r="M2297" s="990"/>
      <c r="N2297" s="990"/>
      <c r="O2297" s="878"/>
      <c r="P2297" s="878"/>
      <c r="Q2297" s="878"/>
      <c r="R2297" s="878"/>
      <c r="S2297" s="878"/>
      <c r="T2297" s="878"/>
      <c r="U2297" s="878"/>
      <c r="V2297" s="878"/>
      <c r="W2297" s="878"/>
      <c r="X2297" s="1015"/>
      <c r="Y2297" s="878"/>
      <c r="Z2297" s="975"/>
    </row>
    <row r="2298" spans="1:26">
      <c r="A2298" s="878"/>
      <c r="B2298" s="878"/>
      <c r="C2298" s="878"/>
      <c r="F2298" s="878"/>
      <c r="H2298" s="878"/>
      <c r="I2298" s="878"/>
      <c r="J2298" s="878"/>
      <c r="K2298" s="990"/>
      <c r="L2298" s="990"/>
      <c r="M2298" s="990"/>
      <c r="N2298" s="990"/>
      <c r="O2298" s="878"/>
      <c r="P2298" s="878"/>
      <c r="Q2298" s="878"/>
      <c r="R2298" s="878"/>
      <c r="S2298" s="878"/>
      <c r="T2298" s="878"/>
      <c r="U2298" s="878"/>
      <c r="V2298" s="878"/>
      <c r="W2298" s="878"/>
      <c r="X2298" s="1015"/>
      <c r="Y2298" s="878"/>
      <c r="Z2298" s="975"/>
    </row>
    <row r="2299" spans="1:26">
      <c r="A2299" s="878"/>
      <c r="B2299" s="878"/>
      <c r="C2299" s="878"/>
      <c r="F2299" s="878"/>
      <c r="H2299" s="878"/>
      <c r="I2299" s="878"/>
      <c r="J2299" s="878"/>
      <c r="K2299" s="990"/>
      <c r="L2299" s="990"/>
      <c r="M2299" s="990"/>
      <c r="N2299" s="990"/>
      <c r="O2299" s="878"/>
      <c r="P2299" s="878"/>
      <c r="Q2299" s="878"/>
      <c r="R2299" s="878"/>
      <c r="S2299" s="878"/>
      <c r="T2299" s="878"/>
      <c r="U2299" s="878"/>
      <c r="V2299" s="878"/>
      <c r="W2299" s="878"/>
      <c r="X2299" s="1015"/>
      <c r="Y2299" s="878"/>
      <c r="Z2299" s="975"/>
    </row>
    <row r="2300" spans="1:26">
      <c r="A2300" s="878"/>
      <c r="B2300" s="878"/>
      <c r="C2300" s="878"/>
      <c r="F2300" s="878"/>
      <c r="H2300" s="878"/>
      <c r="I2300" s="878"/>
      <c r="J2300" s="878"/>
      <c r="K2300" s="990"/>
      <c r="L2300" s="990"/>
      <c r="M2300" s="990"/>
      <c r="N2300" s="990"/>
      <c r="O2300" s="878"/>
      <c r="P2300" s="878"/>
      <c r="Q2300" s="878"/>
      <c r="R2300" s="878"/>
      <c r="S2300" s="878"/>
      <c r="T2300" s="878"/>
      <c r="U2300" s="878"/>
      <c r="V2300" s="878"/>
      <c r="W2300" s="878"/>
      <c r="X2300" s="1015"/>
      <c r="Y2300" s="878"/>
      <c r="Z2300" s="975"/>
    </row>
    <row r="2301" spans="1:26">
      <c r="A2301" s="878"/>
      <c r="B2301" s="878"/>
      <c r="C2301" s="878"/>
      <c r="F2301" s="878"/>
      <c r="H2301" s="878"/>
      <c r="I2301" s="878"/>
      <c r="J2301" s="878"/>
      <c r="K2301" s="990"/>
      <c r="L2301" s="990"/>
      <c r="M2301" s="990"/>
      <c r="N2301" s="990"/>
      <c r="O2301" s="878"/>
      <c r="P2301" s="878"/>
      <c r="Q2301" s="878"/>
      <c r="R2301" s="878"/>
      <c r="S2301" s="878"/>
      <c r="T2301" s="878"/>
      <c r="U2301" s="878"/>
      <c r="V2301" s="878"/>
      <c r="W2301" s="878"/>
      <c r="X2301" s="1015"/>
      <c r="Y2301" s="878"/>
      <c r="Z2301" s="975"/>
    </row>
    <row r="2302" spans="1:26">
      <c r="A2302" s="878"/>
      <c r="B2302" s="878"/>
      <c r="C2302" s="878"/>
      <c r="F2302" s="878"/>
      <c r="H2302" s="878"/>
      <c r="I2302" s="878"/>
      <c r="J2302" s="878"/>
      <c r="K2302" s="990"/>
      <c r="L2302" s="990"/>
      <c r="M2302" s="990"/>
      <c r="N2302" s="990"/>
      <c r="O2302" s="878"/>
      <c r="P2302" s="878"/>
      <c r="Q2302" s="878"/>
      <c r="R2302" s="878"/>
      <c r="S2302" s="878"/>
      <c r="T2302" s="878"/>
      <c r="U2302" s="878"/>
      <c r="V2302" s="878"/>
      <c r="W2302" s="878"/>
      <c r="X2302" s="1015"/>
      <c r="Y2302" s="878"/>
      <c r="Z2302" s="975"/>
    </row>
    <row r="2303" spans="1:26">
      <c r="A2303" s="878"/>
      <c r="B2303" s="878"/>
      <c r="C2303" s="878"/>
      <c r="F2303" s="878"/>
      <c r="H2303" s="878"/>
      <c r="I2303" s="878"/>
      <c r="J2303" s="878"/>
      <c r="K2303" s="990"/>
      <c r="L2303" s="990"/>
      <c r="M2303" s="990"/>
      <c r="N2303" s="990"/>
      <c r="O2303" s="878"/>
      <c r="P2303" s="878"/>
      <c r="Q2303" s="878"/>
      <c r="R2303" s="878"/>
      <c r="S2303" s="878"/>
      <c r="T2303" s="878"/>
      <c r="U2303" s="878"/>
      <c r="V2303" s="878"/>
      <c r="W2303" s="878"/>
      <c r="X2303" s="1015"/>
      <c r="Y2303" s="878"/>
      <c r="Z2303" s="975"/>
    </row>
    <row r="2304" spans="1:26">
      <c r="A2304" s="878"/>
      <c r="B2304" s="878"/>
      <c r="C2304" s="878"/>
      <c r="F2304" s="878"/>
      <c r="H2304" s="878"/>
      <c r="I2304" s="878"/>
      <c r="J2304" s="878"/>
      <c r="K2304" s="990"/>
      <c r="L2304" s="990"/>
      <c r="M2304" s="990"/>
      <c r="N2304" s="990"/>
      <c r="O2304" s="878"/>
      <c r="P2304" s="878"/>
      <c r="Q2304" s="878"/>
      <c r="R2304" s="878"/>
      <c r="S2304" s="878"/>
      <c r="T2304" s="878"/>
      <c r="U2304" s="878"/>
      <c r="V2304" s="878"/>
      <c r="W2304" s="878"/>
      <c r="X2304" s="1015"/>
      <c r="Y2304" s="878"/>
      <c r="Z2304" s="975"/>
    </row>
    <row r="2305" spans="1:26">
      <c r="A2305" s="878"/>
      <c r="B2305" s="878"/>
      <c r="C2305" s="878"/>
      <c r="F2305" s="878"/>
      <c r="H2305" s="878"/>
      <c r="I2305" s="878"/>
      <c r="J2305" s="878"/>
      <c r="K2305" s="990"/>
      <c r="L2305" s="990"/>
      <c r="M2305" s="990"/>
      <c r="N2305" s="990"/>
      <c r="O2305" s="878"/>
      <c r="P2305" s="878"/>
      <c r="Q2305" s="878"/>
      <c r="R2305" s="878"/>
      <c r="S2305" s="878"/>
      <c r="T2305" s="878"/>
      <c r="U2305" s="878"/>
      <c r="V2305" s="878"/>
      <c r="W2305" s="878"/>
      <c r="X2305" s="1015"/>
      <c r="Y2305" s="878"/>
      <c r="Z2305" s="975"/>
    </row>
    <row r="2306" spans="1:26">
      <c r="A2306" s="878"/>
      <c r="B2306" s="878"/>
      <c r="C2306" s="878"/>
      <c r="F2306" s="878"/>
      <c r="H2306" s="878"/>
      <c r="I2306" s="878"/>
      <c r="J2306" s="878"/>
      <c r="K2306" s="990"/>
      <c r="L2306" s="990"/>
      <c r="M2306" s="990"/>
      <c r="N2306" s="990"/>
      <c r="O2306" s="878"/>
      <c r="P2306" s="878"/>
      <c r="Q2306" s="878"/>
      <c r="R2306" s="878"/>
      <c r="S2306" s="878"/>
      <c r="T2306" s="878"/>
      <c r="U2306" s="878"/>
      <c r="V2306" s="878"/>
      <c r="W2306" s="878"/>
      <c r="X2306" s="1015"/>
      <c r="Y2306" s="878"/>
      <c r="Z2306" s="975"/>
    </row>
    <row r="2307" spans="1:26">
      <c r="A2307" s="878"/>
      <c r="B2307" s="878"/>
      <c r="C2307" s="878"/>
      <c r="F2307" s="878"/>
      <c r="H2307" s="878"/>
      <c r="I2307" s="878"/>
      <c r="J2307" s="878"/>
      <c r="K2307" s="990"/>
      <c r="L2307" s="990"/>
      <c r="M2307" s="990"/>
      <c r="N2307" s="990"/>
      <c r="O2307" s="878"/>
      <c r="P2307" s="878"/>
      <c r="Q2307" s="878"/>
      <c r="R2307" s="878"/>
      <c r="S2307" s="878"/>
      <c r="T2307" s="878"/>
      <c r="U2307" s="878"/>
      <c r="V2307" s="878"/>
      <c r="W2307" s="878"/>
      <c r="X2307" s="1015"/>
      <c r="Y2307" s="878"/>
      <c r="Z2307" s="975"/>
    </row>
    <row r="2308" spans="1:26">
      <c r="A2308" s="878"/>
      <c r="B2308" s="878"/>
      <c r="C2308" s="878"/>
      <c r="F2308" s="878"/>
      <c r="H2308" s="878"/>
      <c r="I2308" s="878"/>
      <c r="J2308" s="878"/>
      <c r="K2308" s="990"/>
      <c r="L2308" s="990"/>
      <c r="M2308" s="990"/>
      <c r="N2308" s="990"/>
      <c r="O2308" s="878"/>
      <c r="P2308" s="878"/>
      <c r="Q2308" s="878"/>
      <c r="R2308" s="878"/>
      <c r="S2308" s="878"/>
      <c r="T2308" s="878"/>
      <c r="U2308" s="878"/>
      <c r="V2308" s="878"/>
      <c r="W2308" s="878"/>
      <c r="X2308" s="1015"/>
      <c r="Y2308" s="878"/>
      <c r="Z2308" s="975"/>
    </row>
    <row r="2309" spans="1:26">
      <c r="A2309" s="878"/>
      <c r="B2309" s="878"/>
      <c r="C2309" s="878"/>
      <c r="F2309" s="878"/>
      <c r="H2309" s="878"/>
      <c r="I2309" s="878"/>
      <c r="J2309" s="878"/>
      <c r="K2309" s="990"/>
      <c r="L2309" s="990"/>
      <c r="M2309" s="990"/>
      <c r="N2309" s="990"/>
      <c r="O2309" s="878"/>
      <c r="P2309" s="878"/>
      <c r="Q2309" s="878"/>
      <c r="R2309" s="878"/>
      <c r="S2309" s="878"/>
      <c r="T2309" s="878"/>
      <c r="U2309" s="878"/>
      <c r="V2309" s="878"/>
      <c r="W2309" s="878"/>
      <c r="X2309" s="1015"/>
      <c r="Y2309" s="878"/>
      <c r="Z2309" s="975"/>
    </row>
    <row r="2310" spans="1:26">
      <c r="A2310" s="878"/>
      <c r="B2310" s="878"/>
      <c r="C2310" s="878"/>
      <c r="F2310" s="878"/>
      <c r="H2310" s="878"/>
      <c r="I2310" s="878"/>
      <c r="J2310" s="878"/>
      <c r="K2310" s="990"/>
      <c r="L2310" s="990"/>
      <c r="M2310" s="990"/>
      <c r="N2310" s="990"/>
      <c r="O2310" s="878"/>
      <c r="P2310" s="878"/>
      <c r="Q2310" s="878"/>
      <c r="R2310" s="878"/>
      <c r="S2310" s="878"/>
      <c r="T2310" s="878"/>
      <c r="U2310" s="878"/>
      <c r="V2310" s="878"/>
      <c r="W2310" s="878"/>
      <c r="X2310" s="1015"/>
      <c r="Y2310" s="878"/>
      <c r="Z2310" s="975"/>
    </row>
    <row r="2311" spans="1:26">
      <c r="A2311" s="878"/>
      <c r="B2311" s="878"/>
      <c r="C2311" s="878"/>
      <c r="F2311" s="878"/>
      <c r="H2311" s="878"/>
      <c r="I2311" s="878"/>
      <c r="J2311" s="878"/>
      <c r="K2311" s="990"/>
      <c r="L2311" s="990"/>
      <c r="M2311" s="990"/>
      <c r="N2311" s="990"/>
      <c r="O2311" s="878"/>
      <c r="P2311" s="878"/>
      <c r="Q2311" s="878"/>
      <c r="R2311" s="878"/>
      <c r="S2311" s="878"/>
      <c r="T2311" s="878"/>
      <c r="U2311" s="878"/>
      <c r="V2311" s="878"/>
      <c r="W2311" s="878"/>
      <c r="X2311" s="1015"/>
      <c r="Y2311" s="878"/>
      <c r="Z2311" s="975"/>
    </row>
    <row r="2312" spans="1:26">
      <c r="A2312" s="878"/>
      <c r="B2312" s="878"/>
      <c r="C2312" s="878"/>
      <c r="F2312" s="878"/>
      <c r="H2312" s="878"/>
      <c r="I2312" s="878"/>
      <c r="J2312" s="878"/>
      <c r="K2312" s="990"/>
      <c r="L2312" s="990"/>
      <c r="M2312" s="990"/>
      <c r="N2312" s="990"/>
      <c r="O2312" s="878"/>
      <c r="P2312" s="878"/>
      <c r="Q2312" s="878"/>
      <c r="R2312" s="878"/>
      <c r="S2312" s="878"/>
      <c r="T2312" s="878"/>
      <c r="U2312" s="878"/>
      <c r="V2312" s="878"/>
      <c r="W2312" s="878"/>
      <c r="X2312" s="1015"/>
      <c r="Y2312" s="878"/>
      <c r="Z2312" s="975"/>
    </row>
    <row r="2313" spans="1:26">
      <c r="A2313" s="878"/>
      <c r="B2313" s="878"/>
      <c r="C2313" s="878"/>
      <c r="F2313" s="878"/>
      <c r="H2313" s="878"/>
      <c r="I2313" s="878"/>
      <c r="J2313" s="878"/>
      <c r="K2313" s="990"/>
      <c r="L2313" s="990"/>
      <c r="M2313" s="990"/>
      <c r="N2313" s="990"/>
      <c r="O2313" s="878"/>
      <c r="P2313" s="878"/>
      <c r="Q2313" s="878"/>
      <c r="R2313" s="878"/>
      <c r="S2313" s="878"/>
      <c r="T2313" s="878"/>
      <c r="U2313" s="878"/>
      <c r="V2313" s="878"/>
      <c r="W2313" s="878"/>
      <c r="X2313" s="1015"/>
      <c r="Y2313" s="878"/>
      <c r="Z2313" s="975"/>
    </row>
    <row r="2314" spans="1:26">
      <c r="A2314" s="878"/>
      <c r="B2314" s="878"/>
      <c r="C2314" s="878"/>
      <c r="F2314" s="878"/>
      <c r="H2314" s="878"/>
      <c r="I2314" s="878"/>
      <c r="J2314" s="878"/>
      <c r="K2314" s="990"/>
      <c r="L2314" s="990"/>
      <c r="M2314" s="990"/>
      <c r="N2314" s="990"/>
      <c r="O2314" s="878"/>
      <c r="P2314" s="878"/>
      <c r="Q2314" s="878"/>
      <c r="R2314" s="878"/>
      <c r="S2314" s="878"/>
      <c r="T2314" s="878"/>
      <c r="U2314" s="878"/>
      <c r="V2314" s="878"/>
      <c r="W2314" s="878"/>
      <c r="X2314" s="1015"/>
      <c r="Y2314" s="878"/>
      <c r="Z2314" s="975"/>
    </row>
    <row r="2315" spans="1:26">
      <c r="A2315" s="878"/>
      <c r="B2315" s="878"/>
      <c r="C2315" s="878"/>
      <c r="F2315" s="878"/>
      <c r="H2315" s="878"/>
      <c r="I2315" s="878"/>
      <c r="J2315" s="878"/>
      <c r="K2315" s="990"/>
      <c r="L2315" s="990"/>
      <c r="M2315" s="990"/>
      <c r="N2315" s="990"/>
      <c r="O2315" s="878"/>
      <c r="P2315" s="878"/>
      <c r="Q2315" s="878"/>
      <c r="R2315" s="878"/>
      <c r="S2315" s="878"/>
      <c r="T2315" s="878"/>
      <c r="U2315" s="878"/>
      <c r="V2315" s="878"/>
      <c r="W2315" s="878"/>
      <c r="X2315" s="1015"/>
      <c r="Y2315" s="878"/>
      <c r="Z2315" s="975"/>
    </row>
    <row r="2316" spans="1:26">
      <c r="A2316" s="878"/>
      <c r="B2316" s="878"/>
      <c r="C2316" s="878"/>
      <c r="F2316" s="878"/>
      <c r="H2316" s="878"/>
      <c r="I2316" s="878"/>
      <c r="J2316" s="878"/>
      <c r="K2316" s="990"/>
      <c r="L2316" s="990"/>
      <c r="M2316" s="990"/>
      <c r="N2316" s="990"/>
      <c r="O2316" s="878"/>
      <c r="P2316" s="878"/>
      <c r="Q2316" s="878"/>
      <c r="R2316" s="878"/>
      <c r="S2316" s="878"/>
      <c r="T2316" s="878"/>
      <c r="U2316" s="878"/>
      <c r="V2316" s="878"/>
      <c r="W2316" s="878"/>
      <c r="X2316" s="1015"/>
      <c r="Y2316" s="878"/>
      <c r="Z2316" s="975"/>
    </row>
    <row r="2317" spans="1:26">
      <c r="A2317" s="878"/>
      <c r="B2317" s="878"/>
      <c r="C2317" s="878"/>
      <c r="F2317" s="878"/>
      <c r="H2317" s="878"/>
      <c r="I2317" s="878"/>
      <c r="J2317" s="878"/>
      <c r="K2317" s="990"/>
      <c r="L2317" s="990"/>
      <c r="M2317" s="990"/>
      <c r="N2317" s="990"/>
      <c r="O2317" s="878"/>
      <c r="P2317" s="878"/>
      <c r="Q2317" s="878"/>
      <c r="R2317" s="878"/>
      <c r="S2317" s="878"/>
      <c r="T2317" s="878"/>
      <c r="U2317" s="878"/>
      <c r="V2317" s="878"/>
      <c r="W2317" s="878"/>
      <c r="X2317" s="1015"/>
      <c r="Y2317" s="878"/>
      <c r="Z2317" s="975"/>
    </row>
    <row r="2318" spans="1:26">
      <c r="A2318" s="878"/>
      <c r="B2318" s="878"/>
      <c r="C2318" s="878"/>
      <c r="F2318" s="878"/>
      <c r="H2318" s="878"/>
      <c r="I2318" s="878"/>
      <c r="J2318" s="878"/>
      <c r="K2318" s="990"/>
      <c r="L2318" s="990"/>
      <c r="M2318" s="990"/>
      <c r="N2318" s="990"/>
      <c r="O2318" s="878"/>
      <c r="P2318" s="878"/>
      <c r="Q2318" s="878"/>
      <c r="R2318" s="878"/>
      <c r="S2318" s="878"/>
      <c r="T2318" s="878"/>
      <c r="U2318" s="878"/>
      <c r="V2318" s="878"/>
      <c r="W2318" s="878"/>
      <c r="X2318" s="1015"/>
      <c r="Y2318" s="878"/>
      <c r="Z2318" s="975"/>
    </row>
    <row r="2319" spans="1:26">
      <c r="A2319" s="878"/>
      <c r="B2319" s="878"/>
      <c r="C2319" s="878"/>
      <c r="F2319" s="878"/>
      <c r="H2319" s="878"/>
      <c r="I2319" s="878"/>
      <c r="J2319" s="878"/>
      <c r="K2319" s="990"/>
      <c r="L2319" s="990"/>
      <c r="M2319" s="990"/>
      <c r="N2319" s="990"/>
      <c r="O2319" s="878"/>
      <c r="P2319" s="878"/>
      <c r="Q2319" s="878"/>
      <c r="R2319" s="878"/>
      <c r="S2319" s="878"/>
      <c r="T2319" s="878"/>
      <c r="U2319" s="878"/>
      <c r="V2319" s="878"/>
      <c r="W2319" s="878"/>
      <c r="X2319" s="1015"/>
      <c r="Y2319" s="878"/>
      <c r="Z2319" s="975"/>
    </row>
    <row r="2320" spans="1:26">
      <c r="A2320" s="878"/>
      <c r="B2320" s="878"/>
      <c r="C2320" s="878"/>
      <c r="F2320" s="878"/>
      <c r="H2320" s="878"/>
      <c r="I2320" s="878"/>
      <c r="J2320" s="878"/>
      <c r="K2320" s="990"/>
      <c r="L2320" s="990"/>
      <c r="M2320" s="990"/>
      <c r="N2320" s="990"/>
      <c r="O2320" s="878"/>
      <c r="P2320" s="878"/>
      <c r="Q2320" s="878"/>
      <c r="R2320" s="878"/>
      <c r="S2320" s="878"/>
      <c r="T2320" s="878"/>
      <c r="U2320" s="878"/>
      <c r="V2320" s="878"/>
      <c r="W2320" s="878"/>
      <c r="X2320" s="1015"/>
      <c r="Y2320" s="878"/>
      <c r="Z2320" s="975"/>
    </row>
    <row r="2321" spans="1:26">
      <c r="A2321" s="878"/>
      <c r="B2321" s="878"/>
      <c r="C2321" s="878"/>
      <c r="F2321" s="878"/>
      <c r="H2321" s="878"/>
      <c r="I2321" s="878"/>
      <c r="J2321" s="878"/>
      <c r="K2321" s="990"/>
      <c r="L2321" s="990"/>
      <c r="M2321" s="990"/>
      <c r="N2321" s="990"/>
      <c r="O2321" s="878"/>
      <c r="P2321" s="878"/>
      <c r="Q2321" s="878"/>
      <c r="R2321" s="878"/>
      <c r="S2321" s="878"/>
      <c r="T2321" s="878"/>
      <c r="U2321" s="878"/>
      <c r="V2321" s="878"/>
      <c r="W2321" s="878"/>
      <c r="X2321" s="1015"/>
      <c r="Y2321" s="878"/>
      <c r="Z2321" s="975"/>
    </row>
    <row r="2322" spans="1:26">
      <c r="A2322" s="878"/>
      <c r="B2322" s="878"/>
      <c r="C2322" s="878"/>
      <c r="F2322" s="878"/>
      <c r="H2322" s="878"/>
      <c r="I2322" s="878"/>
      <c r="J2322" s="878"/>
      <c r="K2322" s="990"/>
      <c r="L2322" s="990"/>
      <c r="M2322" s="990"/>
      <c r="N2322" s="990"/>
      <c r="O2322" s="878"/>
      <c r="P2322" s="878"/>
      <c r="Q2322" s="878"/>
      <c r="R2322" s="878"/>
      <c r="S2322" s="878"/>
      <c r="T2322" s="878"/>
      <c r="U2322" s="878"/>
      <c r="V2322" s="878"/>
      <c r="W2322" s="878"/>
      <c r="X2322" s="1015"/>
      <c r="Y2322" s="878"/>
      <c r="Z2322" s="975"/>
    </row>
    <row r="2323" spans="1:26">
      <c r="A2323" s="878"/>
      <c r="B2323" s="878"/>
      <c r="C2323" s="878"/>
      <c r="F2323" s="878"/>
      <c r="H2323" s="878"/>
      <c r="I2323" s="878"/>
      <c r="J2323" s="878"/>
      <c r="K2323" s="990"/>
      <c r="L2323" s="990"/>
      <c r="M2323" s="990"/>
      <c r="N2323" s="990"/>
      <c r="O2323" s="878"/>
      <c r="P2323" s="878"/>
      <c r="Q2323" s="878"/>
      <c r="R2323" s="878"/>
      <c r="S2323" s="878"/>
      <c r="T2323" s="878"/>
      <c r="U2323" s="878"/>
      <c r="V2323" s="878"/>
      <c r="W2323" s="878"/>
      <c r="X2323" s="1015"/>
      <c r="Y2323" s="878"/>
      <c r="Z2323" s="975"/>
    </row>
    <row r="2324" spans="1:26">
      <c r="A2324" s="878"/>
      <c r="B2324" s="878"/>
      <c r="C2324" s="878"/>
      <c r="F2324" s="878"/>
      <c r="H2324" s="878"/>
      <c r="I2324" s="878"/>
      <c r="J2324" s="878"/>
      <c r="K2324" s="990"/>
      <c r="L2324" s="990"/>
      <c r="M2324" s="990"/>
      <c r="N2324" s="990"/>
      <c r="O2324" s="878"/>
      <c r="P2324" s="878"/>
      <c r="Q2324" s="878"/>
      <c r="R2324" s="878"/>
      <c r="S2324" s="878"/>
      <c r="T2324" s="878"/>
      <c r="U2324" s="878"/>
      <c r="V2324" s="878"/>
      <c r="W2324" s="878"/>
      <c r="X2324" s="1015"/>
      <c r="Y2324" s="878"/>
      <c r="Z2324" s="975"/>
    </row>
    <row r="2325" spans="1:26">
      <c r="A2325" s="878"/>
      <c r="B2325" s="878"/>
      <c r="C2325" s="878"/>
      <c r="F2325" s="878"/>
      <c r="H2325" s="878"/>
      <c r="I2325" s="878"/>
      <c r="J2325" s="878"/>
      <c r="K2325" s="990"/>
      <c r="L2325" s="990"/>
      <c r="M2325" s="990"/>
      <c r="N2325" s="990"/>
      <c r="O2325" s="878"/>
      <c r="P2325" s="878"/>
      <c r="Q2325" s="878"/>
      <c r="R2325" s="878"/>
      <c r="S2325" s="878"/>
      <c r="T2325" s="878"/>
      <c r="U2325" s="878"/>
      <c r="V2325" s="878"/>
      <c r="W2325" s="878"/>
      <c r="X2325" s="1015"/>
      <c r="Y2325" s="878"/>
      <c r="Z2325" s="975"/>
    </row>
    <row r="2326" spans="1:26">
      <c r="A2326" s="878"/>
      <c r="B2326" s="878"/>
      <c r="C2326" s="878"/>
      <c r="F2326" s="878"/>
      <c r="H2326" s="878"/>
      <c r="I2326" s="878"/>
      <c r="J2326" s="878"/>
      <c r="K2326" s="990"/>
      <c r="L2326" s="990"/>
      <c r="M2326" s="990"/>
      <c r="N2326" s="990"/>
      <c r="O2326" s="878"/>
      <c r="P2326" s="878"/>
      <c r="Q2326" s="878"/>
      <c r="R2326" s="878"/>
      <c r="S2326" s="878"/>
      <c r="T2326" s="878"/>
      <c r="U2326" s="878"/>
      <c r="V2326" s="878"/>
      <c r="W2326" s="878"/>
      <c r="X2326" s="1015"/>
      <c r="Y2326" s="878"/>
      <c r="Z2326" s="975"/>
    </row>
    <row r="2327" spans="1:26">
      <c r="A2327" s="878"/>
      <c r="B2327" s="878"/>
      <c r="C2327" s="878"/>
      <c r="F2327" s="878"/>
      <c r="H2327" s="878"/>
      <c r="I2327" s="878"/>
      <c r="J2327" s="878"/>
      <c r="K2327" s="990"/>
      <c r="L2327" s="990"/>
      <c r="M2327" s="990"/>
      <c r="N2327" s="990"/>
      <c r="O2327" s="878"/>
      <c r="P2327" s="878"/>
      <c r="Q2327" s="878"/>
      <c r="R2327" s="878"/>
      <c r="S2327" s="878"/>
      <c r="T2327" s="878"/>
      <c r="U2327" s="878"/>
      <c r="V2327" s="878"/>
      <c r="W2327" s="878"/>
      <c r="X2327" s="1015"/>
      <c r="Y2327" s="878"/>
      <c r="Z2327" s="975"/>
    </row>
    <row r="2328" spans="1:26">
      <c r="A2328" s="878"/>
      <c r="B2328" s="878"/>
      <c r="C2328" s="878"/>
      <c r="F2328" s="878"/>
      <c r="H2328" s="878"/>
      <c r="I2328" s="878"/>
      <c r="J2328" s="878"/>
      <c r="K2328" s="990"/>
      <c r="L2328" s="990"/>
      <c r="M2328" s="990"/>
      <c r="N2328" s="990"/>
      <c r="O2328" s="878"/>
      <c r="P2328" s="878"/>
      <c r="Q2328" s="878"/>
      <c r="R2328" s="878"/>
      <c r="S2328" s="878"/>
      <c r="T2328" s="878"/>
      <c r="U2328" s="878"/>
      <c r="V2328" s="878"/>
      <c r="W2328" s="878"/>
      <c r="X2328" s="1015"/>
      <c r="Y2328" s="878"/>
      <c r="Z2328" s="975"/>
    </row>
    <row r="2329" spans="1:26">
      <c r="A2329" s="878"/>
      <c r="B2329" s="878"/>
      <c r="C2329" s="878"/>
      <c r="F2329" s="878"/>
      <c r="H2329" s="878"/>
      <c r="I2329" s="878"/>
      <c r="J2329" s="878"/>
      <c r="K2329" s="990"/>
      <c r="L2329" s="990"/>
      <c r="M2329" s="990"/>
      <c r="N2329" s="990"/>
      <c r="O2329" s="878"/>
      <c r="P2329" s="878"/>
      <c r="Q2329" s="878"/>
      <c r="R2329" s="878"/>
      <c r="S2329" s="878"/>
      <c r="T2329" s="878"/>
      <c r="U2329" s="878"/>
      <c r="V2329" s="878"/>
      <c r="W2329" s="878"/>
      <c r="X2329" s="1015"/>
      <c r="Y2329" s="878"/>
      <c r="Z2329" s="975"/>
    </row>
    <row r="2330" spans="1:26">
      <c r="A2330" s="878"/>
      <c r="B2330" s="878"/>
      <c r="C2330" s="878"/>
      <c r="F2330" s="878"/>
      <c r="H2330" s="878"/>
      <c r="I2330" s="878"/>
      <c r="J2330" s="878"/>
      <c r="K2330" s="990"/>
      <c r="L2330" s="990"/>
      <c r="M2330" s="990"/>
      <c r="N2330" s="990"/>
      <c r="O2330" s="878"/>
      <c r="P2330" s="878"/>
      <c r="Q2330" s="878"/>
      <c r="R2330" s="878"/>
      <c r="S2330" s="878"/>
      <c r="T2330" s="878"/>
      <c r="U2330" s="878"/>
      <c r="V2330" s="878"/>
      <c r="W2330" s="878"/>
      <c r="X2330" s="1015"/>
      <c r="Y2330" s="878"/>
      <c r="Z2330" s="975"/>
    </row>
    <row r="2331" spans="1:26">
      <c r="A2331" s="878"/>
      <c r="B2331" s="878"/>
      <c r="C2331" s="878"/>
      <c r="F2331" s="878"/>
      <c r="H2331" s="878"/>
      <c r="I2331" s="878"/>
      <c r="J2331" s="878"/>
      <c r="K2331" s="990"/>
      <c r="L2331" s="990"/>
      <c r="M2331" s="990"/>
      <c r="N2331" s="990"/>
      <c r="O2331" s="878"/>
      <c r="P2331" s="878"/>
      <c r="Q2331" s="878"/>
      <c r="R2331" s="878"/>
      <c r="S2331" s="878"/>
      <c r="T2331" s="878"/>
      <c r="U2331" s="878"/>
      <c r="V2331" s="878"/>
      <c r="W2331" s="878"/>
      <c r="X2331" s="1015"/>
      <c r="Y2331" s="878"/>
      <c r="Z2331" s="975"/>
    </row>
    <row r="2332" spans="1:26">
      <c r="A2332" s="878"/>
      <c r="B2332" s="878"/>
      <c r="C2332" s="878"/>
      <c r="F2332" s="878"/>
      <c r="H2332" s="878"/>
      <c r="I2332" s="878"/>
      <c r="J2332" s="878"/>
      <c r="K2332" s="990"/>
      <c r="L2332" s="990"/>
      <c r="M2332" s="990"/>
      <c r="N2332" s="990"/>
      <c r="O2332" s="878"/>
      <c r="P2332" s="878"/>
      <c r="Q2332" s="878"/>
      <c r="R2332" s="878"/>
      <c r="S2332" s="878"/>
      <c r="T2332" s="878"/>
      <c r="U2332" s="878"/>
      <c r="V2332" s="878"/>
      <c r="W2332" s="878"/>
      <c r="X2332" s="1015"/>
      <c r="Y2332" s="878"/>
      <c r="Z2332" s="975"/>
    </row>
    <row r="2333" spans="1:26">
      <c r="A2333" s="878"/>
      <c r="B2333" s="878"/>
      <c r="C2333" s="878"/>
      <c r="F2333" s="878"/>
      <c r="H2333" s="878"/>
      <c r="I2333" s="878"/>
      <c r="J2333" s="878"/>
      <c r="K2333" s="990"/>
      <c r="L2333" s="990"/>
      <c r="M2333" s="990"/>
      <c r="N2333" s="990"/>
      <c r="O2333" s="878"/>
      <c r="P2333" s="878"/>
      <c r="Q2333" s="878"/>
      <c r="R2333" s="878"/>
      <c r="S2333" s="878"/>
      <c r="T2333" s="878"/>
      <c r="U2333" s="878"/>
      <c r="V2333" s="878"/>
      <c r="W2333" s="878"/>
      <c r="X2333" s="1015"/>
      <c r="Y2333" s="878"/>
      <c r="Z2333" s="975"/>
    </row>
    <row r="2334" spans="1:26">
      <c r="A2334" s="878"/>
      <c r="B2334" s="878"/>
      <c r="C2334" s="878"/>
      <c r="F2334" s="878"/>
      <c r="H2334" s="878"/>
      <c r="I2334" s="878"/>
      <c r="J2334" s="878"/>
      <c r="K2334" s="990"/>
      <c r="L2334" s="990"/>
      <c r="M2334" s="990"/>
      <c r="N2334" s="990"/>
      <c r="O2334" s="878"/>
      <c r="P2334" s="878"/>
      <c r="Q2334" s="878"/>
      <c r="R2334" s="878"/>
      <c r="S2334" s="878"/>
      <c r="T2334" s="878"/>
      <c r="U2334" s="878"/>
      <c r="V2334" s="878"/>
      <c r="W2334" s="878"/>
      <c r="X2334" s="1015"/>
      <c r="Y2334" s="878"/>
      <c r="Z2334" s="975"/>
    </row>
    <row r="2335" spans="1:26">
      <c r="A2335" s="878"/>
      <c r="B2335" s="878"/>
      <c r="C2335" s="878"/>
      <c r="F2335" s="878"/>
      <c r="H2335" s="878"/>
      <c r="I2335" s="878"/>
      <c r="J2335" s="878"/>
      <c r="K2335" s="990"/>
      <c r="L2335" s="990"/>
      <c r="M2335" s="990"/>
      <c r="N2335" s="990"/>
      <c r="O2335" s="878"/>
      <c r="P2335" s="878"/>
      <c r="Q2335" s="878"/>
      <c r="R2335" s="878"/>
      <c r="S2335" s="878"/>
      <c r="T2335" s="878"/>
      <c r="U2335" s="878"/>
      <c r="V2335" s="878"/>
      <c r="W2335" s="878"/>
      <c r="X2335" s="1015"/>
      <c r="Y2335" s="878"/>
      <c r="Z2335" s="975"/>
    </row>
    <row r="2336" spans="1:26">
      <c r="A2336" s="878"/>
      <c r="B2336" s="878"/>
      <c r="C2336" s="878"/>
      <c r="F2336" s="878"/>
      <c r="H2336" s="878"/>
      <c r="I2336" s="878"/>
      <c r="J2336" s="878"/>
      <c r="K2336" s="990"/>
      <c r="L2336" s="990"/>
      <c r="M2336" s="990"/>
      <c r="N2336" s="990"/>
      <c r="O2336" s="878"/>
      <c r="P2336" s="878"/>
      <c r="Q2336" s="878"/>
      <c r="R2336" s="878"/>
      <c r="S2336" s="878"/>
      <c r="T2336" s="878"/>
      <c r="U2336" s="878"/>
      <c r="V2336" s="878"/>
      <c r="W2336" s="878"/>
      <c r="X2336" s="1015"/>
      <c r="Y2336" s="878"/>
      <c r="Z2336" s="975"/>
    </row>
    <row r="2337" spans="1:26">
      <c r="A2337" s="878"/>
      <c r="B2337" s="878"/>
      <c r="C2337" s="878"/>
      <c r="F2337" s="878"/>
      <c r="H2337" s="878"/>
      <c r="I2337" s="878"/>
      <c r="J2337" s="878"/>
      <c r="K2337" s="990"/>
      <c r="L2337" s="990"/>
      <c r="M2337" s="990"/>
      <c r="N2337" s="990"/>
      <c r="O2337" s="878"/>
      <c r="P2337" s="878"/>
      <c r="Q2337" s="878"/>
      <c r="R2337" s="878"/>
      <c r="S2337" s="878"/>
      <c r="T2337" s="878"/>
      <c r="U2337" s="878"/>
      <c r="V2337" s="878"/>
      <c r="W2337" s="878"/>
      <c r="X2337" s="1015"/>
      <c r="Y2337" s="878"/>
      <c r="Z2337" s="975"/>
    </row>
    <row r="2338" spans="1:26">
      <c r="A2338" s="878"/>
      <c r="B2338" s="878"/>
      <c r="C2338" s="878"/>
      <c r="F2338" s="878"/>
      <c r="H2338" s="878"/>
      <c r="I2338" s="878"/>
      <c r="J2338" s="878"/>
      <c r="K2338" s="990"/>
      <c r="L2338" s="990"/>
      <c r="M2338" s="990"/>
      <c r="N2338" s="990"/>
      <c r="O2338" s="878"/>
      <c r="P2338" s="878"/>
      <c r="Q2338" s="878"/>
      <c r="R2338" s="878"/>
      <c r="S2338" s="878"/>
      <c r="T2338" s="878"/>
      <c r="U2338" s="878"/>
      <c r="V2338" s="878"/>
      <c r="W2338" s="878"/>
      <c r="X2338" s="1015"/>
      <c r="Y2338" s="878"/>
      <c r="Z2338" s="975"/>
    </row>
    <row r="2339" spans="1:26">
      <c r="A2339" s="878"/>
      <c r="B2339" s="878"/>
      <c r="C2339" s="878"/>
      <c r="F2339" s="878"/>
      <c r="H2339" s="878"/>
      <c r="I2339" s="878"/>
      <c r="J2339" s="878"/>
      <c r="K2339" s="990"/>
      <c r="L2339" s="990"/>
      <c r="M2339" s="990"/>
      <c r="N2339" s="990"/>
      <c r="O2339" s="878"/>
      <c r="P2339" s="878"/>
      <c r="Q2339" s="878"/>
      <c r="R2339" s="878"/>
      <c r="S2339" s="878"/>
      <c r="T2339" s="878"/>
      <c r="U2339" s="878"/>
      <c r="V2339" s="878"/>
      <c r="W2339" s="878"/>
      <c r="X2339" s="1015"/>
      <c r="Y2339" s="878"/>
      <c r="Z2339" s="975"/>
    </row>
    <row r="2340" spans="1:26">
      <c r="A2340" s="878"/>
      <c r="B2340" s="878"/>
      <c r="C2340" s="878"/>
      <c r="F2340" s="878"/>
      <c r="H2340" s="878"/>
      <c r="I2340" s="878"/>
      <c r="J2340" s="878"/>
      <c r="K2340" s="990"/>
      <c r="L2340" s="990"/>
      <c r="M2340" s="990"/>
      <c r="N2340" s="990"/>
      <c r="O2340" s="878"/>
      <c r="P2340" s="878"/>
      <c r="Q2340" s="878"/>
      <c r="R2340" s="878"/>
      <c r="S2340" s="878"/>
      <c r="T2340" s="878"/>
      <c r="U2340" s="878"/>
      <c r="V2340" s="878"/>
      <c r="W2340" s="878"/>
      <c r="X2340" s="1015"/>
      <c r="Y2340" s="878"/>
      <c r="Z2340" s="975"/>
    </row>
    <row r="2341" spans="1:26">
      <c r="A2341" s="878"/>
      <c r="B2341" s="878"/>
      <c r="C2341" s="878"/>
      <c r="F2341" s="878"/>
      <c r="H2341" s="878"/>
      <c r="I2341" s="878"/>
      <c r="J2341" s="878"/>
      <c r="K2341" s="990"/>
      <c r="L2341" s="990"/>
      <c r="M2341" s="990"/>
      <c r="N2341" s="990"/>
      <c r="O2341" s="878"/>
      <c r="P2341" s="878"/>
      <c r="Q2341" s="878"/>
      <c r="R2341" s="878"/>
      <c r="S2341" s="878"/>
      <c r="T2341" s="878"/>
      <c r="U2341" s="878"/>
      <c r="V2341" s="878"/>
      <c r="W2341" s="878"/>
      <c r="X2341" s="1015"/>
      <c r="Y2341" s="878"/>
      <c r="Z2341" s="975"/>
    </row>
    <row r="2342" spans="1:26">
      <c r="A2342" s="878"/>
      <c r="B2342" s="878"/>
      <c r="C2342" s="878"/>
      <c r="F2342" s="878"/>
      <c r="H2342" s="878"/>
      <c r="I2342" s="878"/>
      <c r="J2342" s="878"/>
      <c r="K2342" s="990"/>
      <c r="L2342" s="990"/>
      <c r="M2342" s="990"/>
      <c r="N2342" s="990"/>
      <c r="O2342" s="878"/>
      <c r="P2342" s="878"/>
      <c r="Q2342" s="878"/>
      <c r="R2342" s="878"/>
      <c r="S2342" s="878"/>
      <c r="T2342" s="878"/>
      <c r="U2342" s="878"/>
      <c r="V2342" s="878"/>
      <c r="W2342" s="878"/>
      <c r="X2342" s="1015"/>
      <c r="Y2342" s="878"/>
      <c r="Z2342" s="975"/>
    </row>
    <row r="2343" spans="1:26">
      <c r="A2343" s="878"/>
      <c r="B2343" s="878"/>
      <c r="C2343" s="878"/>
      <c r="F2343" s="878"/>
      <c r="H2343" s="878"/>
      <c r="I2343" s="878"/>
      <c r="J2343" s="878"/>
      <c r="K2343" s="990"/>
      <c r="L2343" s="990"/>
      <c r="M2343" s="990"/>
      <c r="N2343" s="990"/>
      <c r="O2343" s="878"/>
      <c r="P2343" s="878"/>
      <c r="Q2343" s="878"/>
      <c r="R2343" s="878"/>
      <c r="S2343" s="878"/>
      <c r="T2343" s="878"/>
      <c r="U2343" s="878"/>
      <c r="V2343" s="878"/>
      <c r="W2343" s="878"/>
      <c r="X2343" s="1015"/>
      <c r="Y2343" s="878"/>
      <c r="Z2343" s="975"/>
    </row>
    <row r="2344" spans="1:26">
      <c r="A2344" s="878"/>
      <c r="B2344" s="878"/>
      <c r="C2344" s="878"/>
      <c r="F2344" s="878"/>
      <c r="H2344" s="878"/>
      <c r="I2344" s="878"/>
      <c r="J2344" s="878"/>
      <c r="K2344" s="990"/>
      <c r="L2344" s="990"/>
      <c r="M2344" s="990"/>
      <c r="N2344" s="990"/>
      <c r="O2344" s="878"/>
      <c r="P2344" s="878"/>
      <c r="Q2344" s="878"/>
      <c r="R2344" s="878"/>
      <c r="S2344" s="878"/>
      <c r="T2344" s="878"/>
      <c r="U2344" s="878"/>
      <c r="V2344" s="878"/>
      <c r="W2344" s="878"/>
      <c r="X2344" s="1015"/>
      <c r="Y2344" s="878"/>
      <c r="Z2344" s="975"/>
    </row>
    <row r="2345" spans="1:26">
      <c r="A2345" s="878"/>
      <c r="B2345" s="878"/>
      <c r="C2345" s="878"/>
      <c r="F2345" s="878"/>
      <c r="H2345" s="878"/>
      <c r="I2345" s="878"/>
      <c r="J2345" s="878"/>
      <c r="K2345" s="990"/>
      <c r="L2345" s="990"/>
      <c r="M2345" s="990"/>
      <c r="N2345" s="990"/>
      <c r="O2345" s="878"/>
      <c r="P2345" s="878"/>
      <c r="Q2345" s="878"/>
      <c r="R2345" s="878"/>
      <c r="S2345" s="878"/>
      <c r="T2345" s="878"/>
      <c r="U2345" s="878"/>
      <c r="V2345" s="878"/>
      <c r="W2345" s="878"/>
      <c r="X2345" s="1015"/>
      <c r="Y2345" s="878"/>
      <c r="Z2345" s="975"/>
    </row>
    <row r="2346" spans="1:26">
      <c r="A2346" s="878"/>
      <c r="B2346" s="878"/>
      <c r="C2346" s="878"/>
      <c r="F2346" s="878"/>
      <c r="H2346" s="878"/>
      <c r="I2346" s="878"/>
      <c r="J2346" s="878"/>
      <c r="K2346" s="990"/>
      <c r="L2346" s="990"/>
      <c r="M2346" s="990"/>
      <c r="N2346" s="990"/>
      <c r="O2346" s="878"/>
      <c r="P2346" s="878"/>
      <c r="Q2346" s="878"/>
      <c r="R2346" s="878"/>
      <c r="S2346" s="878"/>
      <c r="T2346" s="878"/>
      <c r="U2346" s="878"/>
      <c r="V2346" s="878"/>
      <c r="W2346" s="878"/>
      <c r="X2346" s="1015"/>
      <c r="Y2346" s="878"/>
      <c r="Z2346" s="975"/>
    </row>
    <row r="2347" spans="1:26">
      <c r="A2347" s="878"/>
      <c r="B2347" s="878"/>
      <c r="C2347" s="878"/>
      <c r="F2347" s="878"/>
      <c r="H2347" s="878"/>
      <c r="I2347" s="878"/>
      <c r="J2347" s="878"/>
      <c r="K2347" s="990"/>
      <c r="L2347" s="990"/>
      <c r="M2347" s="990"/>
      <c r="N2347" s="990"/>
      <c r="O2347" s="878"/>
      <c r="P2347" s="878"/>
      <c r="Q2347" s="878"/>
      <c r="R2347" s="878"/>
      <c r="S2347" s="878"/>
      <c r="T2347" s="878"/>
      <c r="U2347" s="878"/>
      <c r="V2347" s="878"/>
      <c r="W2347" s="878"/>
      <c r="X2347" s="1015"/>
      <c r="Y2347" s="878"/>
      <c r="Z2347" s="975"/>
    </row>
    <row r="2348" spans="1:26">
      <c r="A2348" s="878"/>
      <c r="B2348" s="878"/>
      <c r="C2348" s="878"/>
      <c r="F2348" s="878"/>
      <c r="H2348" s="878"/>
      <c r="I2348" s="878"/>
      <c r="J2348" s="878"/>
      <c r="K2348" s="990"/>
      <c r="L2348" s="990"/>
      <c r="M2348" s="990"/>
      <c r="N2348" s="990"/>
      <c r="O2348" s="878"/>
      <c r="P2348" s="878"/>
      <c r="Q2348" s="878"/>
      <c r="R2348" s="878"/>
      <c r="S2348" s="878"/>
      <c r="T2348" s="878"/>
      <c r="U2348" s="878"/>
      <c r="V2348" s="878"/>
      <c r="W2348" s="878"/>
      <c r="X2348" s="1015"/>
      <c r="Y2348" s="878"/>
      <c r="Z2348" s="975"/>
    </row>
    <row r="2349" spans="1:26">
      <c r="A2349" s="878"/>
      <c r="B2349" s="878"/>
      <c r="C2349" s="878"/>
      <c r="F2349" s="878"/>
      <c r="H2349" s="878"/>
      <c r="I2349" s="878"/>
      <c r="J2349" s="878"/>
      <c r="K2349" s="990"/>
      <c r="L2349" s="990"/>
      <c r="M2349" s="990"/>
      <c r="N2349" s="990"/>
      <c r="O2349" s="878"/>
      <c r="P2349" s="878"/>
      <c r="Q2349" s="878"/>
      <c r="R2349" s="878"/>
      <c r="S2349" s="878"/>
      <c r="T2349" s="878"/>
      <c r="U2349" s="878"/>
      <c r="V2349" s="878"/>
      <c r="W2349" s="878"/>
      <c r="X2349" s="1015"/>
      <c r="Y2349" s="878"/>
      <c r="Z2349" s="975"/>
    </row>
    <row r="2350" spans="1:26">
      <c r="A2350" s="878"/>
      <c r="B2350" s="878"/>
      <c r="C2350" s="878"/>
      <c r="F2350" s="878"/>
      <c r="H2350" s="878"/>
      <c r="I2350" s="878"/>
      <c r="J2350" s="878"/>
      <c r="K2350" s="990"/>
      <c r="L2350" s="990"/>
      <c r="M2350" s="990"/>
      <c r="N2350" s="990"/>
      <c r="O2350" s="878"/>
      <c r="P2350" s="878"/>
      <c r="Q2350" s="878"/>
      <c r="R2350" s="878"/>
      <c r="S2350" s="878"/>
      <c r="T2350" s="878"/>
      <c r="U2350" s="878"/>
      <c r="V2350" s="878"/>
      <c r="W2350" s="878"/>
      <c r="X2350" s="1015"/>
      <c r="Y2350" s="878"/>
      <c r="Z2350" s="975"/>
    </row>
    <row r="2351" spans="1:26">
      <c r="A2351" s="878"/>
      <c r="B2351" s="878"/>
      <c r="C2351" s="878"/>
      <c r="F2351" s="878"/>
      <c r="H2351" s="878"/>
      <c r="I2351" s="878"/>
      <c r="J2351" s="878"/>
      <c r="K2351" s="990"/>
      <c r="L2351" s="990"/>
      <c r="M2351" s="990"/>
      <c r="N2351" s="990"/>
      <c r="O2351" s="878"/>
      <c r="P2351" s="878"/>
      <c r="Q2351" s="878"/>
      <c r="R2351" s="878"/>
      <c r="S2351" s="878"/>
      <c r="T2351" s="878"/>
      <c r="U2351" s="878"/>
      <c r="V2351" s="878"/>
      <c r="W2351" s="878"/>
      <c r="X2351" s="1015"/>
      <c r="Y2351" s="878"/>
      <c r="Z2351" s="975"/>
    </row>
    <row r="2352" spans="1:26">
      <c r="A2352" s="878"/>
      <c r="B2352" s="878"/>
      <c r="C2352" s="878"/>
      <c r="F2352" s="878"/>
      <c r="H2352" s="878"/>
      <c r="I2352" s="878"/>
      <c r="J2352" s="878"/>
      <c r="K2352" s="990"/>
      <c r="L2352" s="990"/>
      <c r="M2352" s="990"/>
      <c r="N2352" s="990"/>
      <c r="O2352" s="878"/>
      <c r="P2352" s="878"/>
      <c r="Q2352" s="878"/>
      <c r="R2352" s="878"/>
      <c r="S2352" s="878"/>
      <c r="T2352" s="878"/>
      <c r="U2352" s="878"/>
      <c r="V2352" s="878"/>
      <c r="W2352" s="878"/>
      <c r="X2352" s="1015"/>
      <c r="Y2352" s="878"/>
      <c r="Z2352" s="975"/>
    </row>
    <row r="2353" spans="1:26">
      <c r="A2353" s="878"/>
      <c r="B2353" s="878"/>
      <c r="C2353" s="878"/>
      <c r="F2353" s="878"/>
      <c r="H2353" s="878"/>
      <c r="I2353" s="878"/>
      <c r="J2353" s="878"/>
      <c r="K2353" s="990"/>
      <c r="L2353" s="990"/>
      <c r="M2353" s="990"/>
      <c r="N2353" s="990"/>
      <c r="O2353" s="878"/>
      <c r="P2353" s="878"/>
      <c r="Q2353" s="878"/>
      <c r="R2353" s="878"/>
      <c r="S2353" s="878"/>
      <c r="T2353" s="878"/>
      <c r="U2353" s="878"/>
      <c r="V2353" s="878"/>
      <c r="W2353" s="878"/>
      <c r="X2353" s="1015"/>
      <c r="Y2353" s="878"/>
      <c r="Z2353" s="975"/>
    </row>
    <row r="2354" spans="1:26">
      <c r="A2354" s="878"/>
      <c r="B2354" s="878"/>
      <c r="C2354" s="878"/>
      <c r="F2354" s="878"/>
      <c r="H2354" s="878"/>
      <c r="I2354" s="878"/>
      <c r="J2354" s="878"/>
      <c r="K2354" s="990"/>
      <c r="L2354" s="990"/>
      <c r="M2354" s="990"/>
      <c r="N2354" s="990"/>
      <c r="O2354" s="878"/>
      <c r="P2354" s="878"/>
      <c r="Q2354" s="878"/>
      <c r="R2354" s="878"/>
      <c r="S2354" s="878"/>
      <c r="T2354" s="878"/>
      <c r="U2354" s="878"/>
      <c r="V2354" s="878"/>
      <c r="W2354" s="878"/>
      <c r="X2354" s="1015"/>
      <c r="Y2354" s="878"/>
      <c r="Z2354" s="975"/>
    </row>
    <row r="2355" spans="1:26">
      <c r="A2355" s="878"/>
      <c r="B2355" s="878"/>
      <c r="C2355" s="878"/>
      <c r="F2355" s="878"/>
      <c r="H2355" s="878"/>
      <c r="I2355" s="878"/>
      <c r="J2355" s="878"/>
      <c r="K2355" s="990"/>
      <c r="L2355" s="990"/>
      <c r="M2355" s="990"/>
      <c r="N2355" s="990"/>
      <c r="O2355" s="878"/>
      <c r="P2355" s="878"/>
      <c r="Q2355" s="878"/>
      <c r="R2355" s="878"/>
      <c r="S2355" s="878"/>
      <c r="T2355" s="878"/>
      <c r="U2355" s="878"/>
      <c r="V2355" s="878"/>
      <c r="W2355" s="878"/>
      <c r="X2355" s="1015"/>
      <c r="Y2355" s="878"/>
      <c r="Z2355" s="975"/>
    </row>
    <row r="2356" spans="1:26">
      <c r="A2356" s="878"/>
      <c r="B2356" s="878"/>
      <c r="C2356" s="878"/>
      <c r="F2356" s="878"/>
      <c r="H2356" s="878"/>
      <c r="I2356" s="878"/>
      <c r="J2356" s="878"/>
      <c r="K2356" s="990"/>
      <c r="L2356" s="990"/>
      <c r="M2356" s="990"/>
      <c r="N2356" s="990"/>
      <c r="O2356" s="878"/>
      <c r="P2356" s="878"/>
      <c r="Q2356" s="878"/>
      <c r="R2356" s="878"/>
      <c r="S2356" s="878"/>
      <c r="T2356" s="878"/>
      <c r="U2356" s="878"/>
      <c r="V2356" s="878"/>
      <c r="W2356" s="878"/>
      <c r="X2356" s="1015"/>
      <c r="Y2356" s="878"/>
      <c r="Z2356" s="975"/>
    </row>
    <row r="2357" spans="1:26">
      <c r="A2357" s="878"/>
      <c r="B2357" s="878"/>
      <c r="C2357" s="878"/>
      <c r="F2357" s="878"/>
      <c r="H2357" s="878"/>
      <c r="I2357" s="878"/>
      <c r="J2357" s="878"/>
      <c r="K2357" s="990"/>
      <c r="L2357" s="990"/>
      <c r="M2357" s="990"/>
      <c r="N2357" s="990"/>
      <c r="O2357" s="878"/>
      <c r="P2357" s="878"/>
      <c r="Q2357" s="878"/>
      <c r="R2357" s="878"/>
      <c r="S2357" s="878"/>
      <c r="T2357" s="878"/>
      <c r="U2357" s="878"/>
      <c r="V2357" s="878"/>
      <c r="W2357" s="878"/>
      <c r="X2357" s="1015"/>
      <c r="Y2357" s="878"/>
      <c r="Z2357" s="975"/>
    </row>
    <row r="2358" spans="1:26">
      <c r="A2358" s="878"/>
      <c r="B2358" s="878"/>
      <c r="C2358" s="878"/>
      <c r="F2358" s="878"/>
      <c r="H2358" s="878"/>
      <c r="I2358" s="878"/>
      <c r="J2358" s="878"/>
      <c r="K2358" s="990"/>
      <c r="L2358" s="990"/>
      <c r="M2358" s="990"/>
      <c r="N2358" s="990"/>
      <c r="O2358" s="878"/>
      <c r="P2358" s="878"/>
      <c r="Q2358" s="878"/>
      <c r="R2358" s="878"/>
      <c r="S2358" s="878"/>
      <c r="T2358" s="878"/>
      <c r="U2358" s="878"/>
      <c r="V2358" s="878"/>
      <c r="W2358" s="878"/>
      <c r="X2358" s="1015"/>
      <c r="Y2358" s="878"/>
      <c r="Z2358" s="975"/>
    </row>
    <row r="2359" spans="1:26">
      <c r="A2359" s="878"/>
      <c r="B2359" s="878"/>
      <c r="C2359" s="878"/>
      <c r="F2359" s="878"/>
      <c r="H2359" s="878"/>
      <c r="I2359" s="878"/>
      <c r="J2359" s="878"/>
      <c r="K2359" s="990"/>
      <c r="L2359" s="990"/>
      <c r="M2359" s="990"/>
      <c r="N2359" s="990"/>
      <c r="O2359" s="878"/>
      <c r="P2359" s="878"/>
      <c r="Q2359" s="878"/>
      <c r="R2359" s="878"/>
      <c r="S2359" s="878"/>
      <c r="T2359" s="878"/>
      <c r="U2359" s="878"/>
      <c r="V2359" s="878"/>
      <c r="W2359" s="878"/>
      <c r="X2359" s="1015"/>
      <c r="Y2359" s="878"/>
      <c r="Z2359" s="975"/>
    </row>
    <row r="2360" spans="1:26">
      <c r="A2360" s="878"/>
      <c r="B2360" s="878"/>
      <c r="C2360" s="878"/>
      <c r="F2360" s="878"/>
      <c r="H2360" s="878"/>
      <c r="I2360" s="878"/>
      <c r="J2360" s="878"/>
      <c r="K2360" s="990"/>
      <c r="L2360" s="990"/>
      <c r="M2360" s="990"/>
      <c r="N2360" s="990"/>
      <c r="O2360" s="878"/>
      <c r="P2360" s="878"/>
      <c r="Q2360" s="878"/>
      <c r="R2360" s="878"/>
      <c r="S2360" s="878"/>
      <c r="T2360" s="878"/>
      <c r="U2360" s="878"/>
      <c r="V2360" s="878"/>
      <c r="W2360" s="878"/>
      <c r="X2360" s="1015"/>
      <c r="Y2360" s="878"/>
      <c r="Z2360" s="975"/>
    </row>
    <row r="2361" spans="1:26">
      <c r="A2361" s="878"/>
      <c r="B2361" s="878"/>
      <c r="C2361" s="878"/>
      <c r="F2361" s="878"/>
      <c r="H2361" s="878"/>
      <c r="I2361" s="878"/>
      <c r="J2361" s="878"/>
      <c r="K2361" s="990"/>
      <c r="L2361" s="990"/>
      <c r="M2361" s="990"/>
      <c r="N2361" s="990"/>
      <c r="O2361" s="878"/>
      <c r="P2361" s="878"/>
      <c r="Q2361" s="878"/>
      <c r="R2361" s="878"/>
      <c r="S2361" s="878"/>
      <c r="T2361" s="878"/>
      <c r="U2361" s="878"/>
      <c r="V2361" s="878"/>
      <c r="W2361" s="878"/>
      <c r="X2361" s="1015"/>
      <c r="Y2361" s="878"/>
      <c r="Z2361" s="975"/>
    </row>
    <row r="2362" spans="1:26">
      <c r="A2362" s="878"/>
      <c r="B2362" s="878"/>
      <c r="C2362" s="878"/>
      <c r="F2362" s="878"/>
      <c r="H2362" s="878"/>
      <c r="I2362" s="878"/>
      <c r="J2362" s="878"/>
      <c r="K2362" s="990"/>
      <c r="L2362" s="990"/>
      <c r="M2362" s="990"/>
      <c r="N2362" s="990"/>
      <c r="O2362" s="878"/>
      <c r="P2362" s="878"/>
      <c r="Q2362" s="878"/>
      <c r="R2362" s="878"/>
      <c r="S2362" s="878"/>
      <c r="T2362" s="878"/>
      <c r="U2362" s="878"/>
      <c r="V2362" s="878"/>
      <c r="W2362" s="878"/>
      <c r="X2362" s="1015"/>
      <c r="Y2362" s="878"/>
      <c r="Z2362" s="975"/>
    </row>
    <row r="2363" spans="1:26">
      <c r="A2363" s="878"/>
      <c r="B2363" s="878"/>
      <c r="C2363" s="878"/>
      <c r="F2363" s="878"/>
      <c r="H2363" s="878"/>
      <c r="I2363" s="878"/>
      <c r="J2363" s="878"/>
      <c r="K2363" s="990"/>
      <c r="L2363" s="990"/>
      <c r="M2363" s="990"/>
      <c r="N2363" s="990"/>
      <c r="O2363" s="878"/>
      <c r="P2363" s="878"/>
      <c r="Q2363" s="878"/>
      <c r="R2363" s="878"/>
      <c r="S2363" s="878"/>
      <c r="T2363" s="878"/>
      <c r="U2363" s="878"/>
      <c r="V2363" s="878"/>
      <c r="W2363" s="878"/>
      <c r="X2363" s="1015"/>
      <c r="Y2363" s="878"/>
      <c r="Z2363" s="975"/>
    </row>
    <row r="2364" spans="1:26">
      <c r="A2364" s="878"/>
      <c r="B2364" s="878"/>
      <c r="C2364" s="878"/>
      <c r="F2364" s="878"/>
      <c r="H2364" s="878"/>
      <c r="I2364" s="878"/>
      <c r="J2364" s="878"/>
      <c r="K2364" s="990"/>
      <c r="L2364" s="990"/>
      <c r="M2364" s="990"/>
      <c r="N2364" s="990"/>
      <c r="O2364" s="878"/>
      <c r="P2364" s="878"/>
      <c r="Q2364" s="878"/>
      <c r="R2364" s="878"/>
      <c r="S2364" s="878"/>
      <c r="T2364" s="878"/>
      <c r="U2364" s="878"/>
      <c r="V2364" s="878"/>
      <c r="W2364" s="878"/>
      <c r="X2364" s="1015"/>
      <c r="Y2364" s="878"/>
      <c r="Z2364" s="975"/>
    </row>
    <row r="2365" spans="1:26">
      <c r="A2365" s="878"/>
      <c r="B2365" s="878"/>
      <c r="C2365" s="878"/>
      <c r="F2365" s="878"/>
      <c r="H2365" s="878"/>
      <c r="I2365" s="878"/>
      <c r="J2365" s="878"/>
      <c r="K2365" s="990"/>
      <c r="L2365" s="990"/>
      <c r="M2365" s="990"/>
      <c r="N2365" s="990"/>
      <c r="O2365" s="878"/>
      <c r="P2365" s="878"/>
      <c r="Q2365" s="878"/>
      <c r="R2365" s="878"/>
      <c r="S2365" s="878"/>
      <c r="T2365" s="878"/>
      <c r="U2365" s="878"/>
      <c r="V2365" s="878"/>
      <c r="W2365" s="878"/>
      <c r="X2365" s="1015"/>
      <c r="Y2365" s="878"/>
      <c r="Z2365" s="975"/>
    </row>
    <row r="2366" spans="1:26">
      <c r="A2366" s="878"/>
      <c r="B2366" s="878"/>
      <c r="C2366" s="878"/>
      <c r="F2366" s="878"/>
      <c r="H2366" s="878"/>
      <c r="I2366" s="878"/>
      <c r="J2366" s="878"/>
      <c r="K2366" s="990"/>
      <c r="L2366" s="990"/>
      <c r="M2366" s="990"/>
      <c r="N2366" s="990"/>
      <c r="O2366" s="878"/>
      <c r="P2366" s="878"/>
      <c r="Q2366" s="878"/>
      <c r="R2366" s="878"/>
      <c r="S2366" s="878"/>
      <c r="T2366" s="878"/>
      <c r="U2366" s="878"/>
      <c r="V2366" s="878"/>
      <c r="W2366" s="878"/>
      <c r="X2366" s="1015"/>
      <c r="Y2366" s="878"/>
      <c r="Z2366" s="975"/>
    </row>
    <row r="2367" spans="1:26">
      <c r="A2367" s="878"/>
      <c r="B2367" s="878"/>
      <c r="C2367" s="878"/>
      <c r="F2367" s="878"/>
      <c r="H2367" s="878"/>
      <c r="I2367" s="878"/>
      <c r="J2367" s="878"/>
      <c r="K2367" s="990"/>
      <c r="L2367" s="990"/>
      <c r="M2367" s="990"/>
      <c r="N2367" s="990"/>
      <c r="O2367" s="878"/>
      <c r="P2367" s="878"/>
      <c r="Q2367" s="878"/>
      <c r="R2367" s="878"/>
      <c r="S2367" s="878"/>
      <c r="T2367" s="878"/>
      <c r="U2367" s="878"/>
      <c r="V2367" s="878"/>
      <c r="W2367" s="878"/>
      <c r="X2367" s="1015"/>
      <c r="Y2367" s="878"/>
      <c r="Z2367" s="975"/>
    </row>
    <row r="2368" spans="1:26">
      <c r="A2368" s="878"/>
      <c r="B2368" s="878"/>
      <c r="C2368" s="878"/>
      <c r="F2368" s="878"/>
      <c r="H2368" s="878"/>
      <c r="I2368" s="878"/>
      <c r="J2368" s="878"/>
      <c r="K2368" s="990"/>
      <c r="L2368" s="990"/>
      <c r="M2368" s="990"/>
      <c r="N2368" s="990"/>
      <c r="O2368" s="878"/>
      <c r="P2368" s="878"/>
      <c r="Q2368" s="878"/>
      <c r="R2368" s="878"/>
      <c r="S2368" s="878"/>
      <c r="T2368" s="878"/>
      <c r="U2368" s="878"/>
      <c r="V2368" s="878"/>
      <c r="W2368" s="878"/>
      <c r="X2368" s="1015"/>
      <c r="Y2368" s="878"/>
      <c r="Z2368" s="975"/>
    </row>
    <row r="2369" spans="1:26">
      <c r="A2369" s="878"/>
      <c r="B2369" s="878"/>
      <c r="C2369" s="878"/>
      <c r="F2369" s="878"/>
      <c r="H2369" s="878"/>
      <c r="I2369" s="878"/>
      <c r="J2369" s="878"/>
      <c r="K2369" s="990"/>
      <c r="L2369" s="990"/>
      <c r="M2369" s="990"/>
      <c r="N2369" s="990"/>
      <c r="O2369" s="878"/>
      <c r="P2369" s="878"/>
      <c r="Q2369" s="878"/>
      <c r="R2369" s="878"/>
      <c r="S2369" s="878"/>
      <c r="T2369" s="878"/>
      <c r="U2369" s="878"/>
      <c r="V2369" s="878"/>
      <c r="W2369" s="878"/>
      <c r="X2369" s="1015"/>
      <c r="Y2369" s="878"/>
      <c r="Z2369" s="975"/>
    </row>
    <row r="2370" spans="1:26">
      <c r="A2370" s="878"/>
      <c r="B2370" s="878"/>
      <c r="C2370" s="878"/>
      <c r="F2370" s="878"/>
      <c r="H2370" s="878"/>
      <c r="I2370" s="878"/>
      <c r="J2370" s="878"/>
      <c r="K2370" s="990"/>
      <c r="L2370" s="990"/>
      <c r="M2370" s="990"/>
      <c r="N2370" s="990"/>
      <c r="O2370" s="878"/>
      <c r="P2370" s="878"/>
      <c r="Q2370" s="878"/>
      <c r="R2370" s="878"/>
      <c r="S2370" s="878"/>
      <c r="T2370" s="878"/>
      <c r="U2370" s="878"/>
      <c r="V2370" s="878"/>
      <c r="W2370" s="878"/>
      <c r="X2370" s="1015"/>
      <c r="Y2370" s="878"/>
      <c r="Z2370" s="975"/>
    </row>
    <row r="2371" spans="1:26">
      <c r="A2371" s="878"/>
      <c r="B2371" s="878"/>
      <c r="C2371" s="878"/>
      <c r="F2371" s="878"/>
      <c r="H2371" s="878"/>
      <c r="I2371" s="878"/>
      <c r="J2371" s="878"/>
      <c r="K2371" s="990"/>
      <c r="L2371" s="990"/>
      <c r="M2371" s="990"/>
      <c r="N2371" s="990"/>
      <c r="O2371" s="878"/>
      <c r="P2371" s="878"/>
      <c r="Q2371" s="878"/>
      <c r="R2371" s="878"/>
      <c r="S2371" s="878"/>
      <c r="T2371" s="878"/>
      <c r="U2371" s="878"/>
      <c r="V2371" s="878"/>
      <c r="W2371" s="878"/>
      <c r="X2371" s="1015"/>
      <c r="Y2371" s="878"/>
      <c r="Z2371" s="975"/>
    </row>
    <row r="2372" spans="1:26">
      <c r="A2372" s="878"/>
      <c r="B2372" s="878"/>
      <c r="C2372" s="878"/>
      <c r="F2372" s="878"/>
      <c r="H2372" s="878"/>
      <c r="I2372" s="878"/>
      <c r="J2372" s="878"/>
      <c r="K2372" s="990"/>
      <c r="L2372" s="990"/>
      <c r="M2372" s="990"/>
      <c r="N2372" s="990"/>
      <c r="O2372" s="878"/>
      <c r="P2372" s="878"/>
      <c r="Q2372" s="878"/>
      <c r="R2372" s="878"/>
      <c r="S2372" s="878"/>
      <c r="T2372" s="878"/>
      <c r="U2372" s="878"/>
      <c r="V2372" s="878"/>
      <c r="W2372" s="878"/>
      <c r="X2372" s="1015"/>
      <c r="Y2372" s="878"/>
      <c r="Z2372" s="975"/>
    </row>
    <row r="2373" spans="1:26">
      <c r="A2373" s="878"/>
      <c r="B2373" s="878"/>
      <c r="C2373" s="878"/>
      <c r="F2373" s="878"/>
      <c r="H2373" s="878"/>
      <c r="I2373" s="878"/>
      <c r="J2373" s="878"/>
      <c r="K2373" s="990"/>
      <c r="L2373" s="990"/>
      <c r="M2373" s="990"/>
      <c r="N2373" s="990"/>
      <c r="O2373" s="878"/>
      <c r="P2373" s="878"/>
      <c r="Q2373" s="878"/>
      <c r="R2373" s="878"/>
      <c r="S2373" s="878"/>
      <c r="T2373" s="878"/>
      <c r="U2373" s="878"/>
      <c r="V2373" s="878"/>
      <c r="W2373" s="878"/>
      <c r="X2373" s="1015"/>
      <c r="Y2373" s="878"/>
      <c r="Z2373" s="975"/>
    </row>
    <row r="2374" spans="1:26">
      <c r="A2374" s="878"/>
      <c r="B2374" s="878"/>
      <c r="C2374" s="878"/>
      <c r="F2374" s="878"/>
      <c r="H2374" s="878"/>
      <c r="I2374" s="878"/>
      <c r="J2374" s="878"/>
      <c r="K2374" s="990"/>
      <c r="L2374" s="990"/>
      <c r="M2374" s="990"/>
      <c r="N2374" s="990"/>
      <c r="O2374" s="878"/>
      <c r="P2374" s="878"/>
      <c r="Q2374" s="878"/>
      <c r="R2374" s="878"/>
      <c r="S2374" s="878"/>
      <c r="T2374" s="878"/>
      <c r="U2374" s="878"/>
      <c r="V2374" s="878"/>
      <c r="W2374" s="878"/>
      <c r="X2374" s="1015"/>
      <c r="Y2374" s="878"/>
      <c r="Z2374" s="975"/>
    </row>
    <row r="2375" spans="1:26">
      <c r="A2375" s="878"/>
      <c r="B2375" s="878"/>
      <c r="C2375" s="878"/>
      <c r="F2375" s="878"/>
      <c r="H2375" s="878"/>
      <c r="I2375" s="878"/>
      <c r="J2375" s="878"/>
      <c r="K2375" s="990"/>
      <c r="L2375" s="990"/>
      <c r="M2375" s="990"/>
      <c r="N2375" s="990"/>
      <c r="O2375" s="878"/>
      <c r="P2375" s="878"/>
      <c r="Q2375" s="878"/>
      <c r="R2375" s="878"/>
      <c r="S2375" s="878"/>
      <c r="T2375" s="878"/>
      <c r="U2375" s="878"/>
      <c r="V2375" s="878"/>
      <c r="W2375" s="878"/>
      <c r="X2375" s="1015"/>
      <c r="Y2375" s="878"/>
      <c r="Z2375" s="975"/>
    </row>
    <row r="2376" spans="1:26">
      <c r="A2376" s="878"/>
      <c r="B2376" s="878"/>
      <c r="C2376" s="878"/>
      <c r="F2376" s="878"/>
      <c r="H2376" s="878"/>
      <c r="I2376" s="878"/>
      <c r="J2376" s="878"/>
      <c r="K2376" s="990"/>
      <c r="L2376" s="990"/>
      <c r="M2376" s="990"/>
      <c r="N2376" s="990"/>
      <c r="O2376" s="878"/>
      <c r="P2376" s="878"/>
      <c r="Q2376" s="878"/>
      <c r="R2376" s="878"/>
      <c r="S2376" s="878"/>
      <c r="T2376" s="878"/>
      <c r="U2376" s="878"/>
      <c r="V2376" s="878"/>
      <c r="W2376" s="878"/>
      <c r="X2376" s="1015"/>
      <c r="Y2376" s="878"/>
      <c r="Z2376" s="975"/>
    </row>
    <row r="2377" spans="1:26">
      <c r="A2377" s="878"/>
      <c r="B2377" s="878"/>
      <c r="C2377" s="878"/>
      <c r="F2377" s="878"/>
      <c r="H2377" s="878"/>
      <c r="I2377" s="878"/>
      <c r="J2377" s="878"/>
      <c r="K2377" s="990"/>
      <c r="L2377" s="990"/>
      <c r="M2377" s="990"/>
      <c r="N2377" s="990"/>
      <c r="O2377" s="878"/>
      <c r="P2377" s="878"/>
      <c r="Q2377" s="878"/>
      <c r="R2377" s="878"/>
      <c r="S2377" s="878"/>
      <c r="T2377" s="878"/>
      <c r="U2377" s="878"/>
      <c r="V2377" s="878"/>
      <c r="W2377" s="878"/>
      <c r="X2377" s="1015"/>
      <c r="Y2377" s="878"/>
      <c r="Z2377" s="975"/>
    </row>
    <row r="2378" spans="1:26">
      <c r="A2378" s="878"/>
      <c r="B2378" s="878"/>
      <c r="C2378" s="878"/>
      <c r="F2378" s="878"/>
      <c r="H2378" s="878"/>
      <c r="I2378" s="878"/>
      <c r="J2378" s="878"/>
      <c r="K2378" s="990"/>
      <c r="L2378" s="990"/>
      <c r="M2378" s="990"/>
      <c r="N2378" s="990"/>
      <c r="O2378" s="878"/>
      <c r="P2378" s="878"/>
      <c r="Q2378" s="878"/>
      <c r="R2378" s="878"/>
      <c r="S2378" s="878"/>
      <c r="T2378" s="878"/>
      <c r="U2378" s="878"/>
      <c r="V2378" s="878"/>
      <c r="W2378" s="878"/>
      <c r="X2378" s="1015"/>
      <c r="Y2378" s="878"/>
      <c r="Z2378" s="975"/>
    </row>
    <row r="2379" spans="1:26">
      <c r="A2379" s="878"/>
      <c r="B2379" s="878"/>
      <c r="C2379" s="878"/>
      <c r="F2379" s="878"/>
      <c r="H2379" s="878"/>
      <c r="I2379" s="878"/>
      <c r="J2379" s="878"/>
      <c r="K2379" s="990"/>
      <c r="L2379" s="990"/>
      <c r="M2379" s="990"/>
      <c r="N2379" s="990"/>
      <c r="O2379" s="878"/>
      <c r="P2379" s="878"/>
      <c r="Q2379" s="878"/>
      <c r="R2379" s="878"/>
      <c r="S2379" s="878"/>
      <c r="T2379" s="878"/>
      <c r="U2379" s="878"/>
      <c r="V2379" s="878"/>
      <c r="W2379" s="878"/>
      <c r="X2379" s="1015"/>
      <c r="Y2379" s="878"/>
      <c r="Z2379" s="975"/>
    </row>
    <row r="2380" spans="1:26">
      <c r="A2380" s="878"/>
      <c r="B2380" s="878"/>
      <c r="C2380" s="878"/>
      <c r="F2380" s="878"/>
      <c r="H2380" s="878"/>
      <c r="I2380" s="878"/>
      <c r="J2380" s="878"/>
      <c r="K2380" s="990"/>
      <c r="L2380" s="990"/>
      <c r="M2380" s="990"/>
      <c r="N2380" s="990"/>
      <c r="O2380" s="878"/>
      <c r="P2380" s="878"/>
      <c r="Q2380" s="878"/>
      <c r="R2380" s="878"/>
      <c r="S2380" s="878"/>
      <c r="T2380" s="878"/>
      <c r="U2380" s="878"/>
      <c r="V2380" s="878"/>
      <c r="W2380" s="878"/>
      <c r="X2380" s="1015"/>
      <c r="Y2380" s="878"/>
      <c r="Z2380" s="975"/>
    </row>
    <row r="2381" spans="1:26">
      <c r="A2381" s="878"/>
      <c r="B2381" s="878"/>
      <c r="C2381" s="878"/>
      <c r="F2381" s="878"/>
      <c r="H2381" s="878"/>
      <c r="I2381" s="878"/>
      <c r="J2381" s="878"/>
      <c r="K2381" s="990"/>
      <c r="L2381" s="990"/>
      <c r="M2381" s="990"/>
      <c r="N2381" s="990"/>
      <c r="O2381" s="878"/>
      <c r="P2381" s="878"/>
      <c r="Q2381" s="878"/>
      <c r="R2381" s="878"/>
      <c r="S2381" s="878"/>
      <c r="T2381" s="878"/>
      <c r="U2381" s="878"/>
      <c r="V2381" s="878"/>
      <c r="W2381" s="878"/>
      <c r="X2381" s="1015"/>
      <c r="Y2381" s="878"/>
      <c r="Z2381" s="975"/>
    </row>
    <row r="2382" spans="1:26">
      <c r="A2382" s="878"/>
      <c r="B2382" s="878"/>
      <c r="C2382" s="878"/>
      <c r="F2382" s="878"/>
      <c r="H2382" s="878"/>
      <c r="I2382" s="878"/>
      <c r="J2382" s="878"/>
      <c r="K2382" s="990"/>
      <c r="L2382" s="990"/>
      <c r="M2382" s="990"/>
      <c r="N2382" s="990"/>
      <c r="O2382" s="878"/>
      <c r="P2382" s="878"/>
      <c r="Q2382" s="878"/>
      <c r="R2382" s="878"/>
      <c r="S2382" s="878"/>
      <c r="T2382" s="878"/>
      <c r="U2382" s="878"/>
      <c r="V2382" s="878"/>
      <c r="W2382" s="878"/>
      <c r="X2382" s="1015"/>
      <c r="Y2382" s="878"/>
      <c r="Z2382" s="975"/>
    </row>
    <row r="2383" spans="1:26">
      <c r="A2383" s="878"/>
      <c r="B2383" s="878"/>
      <c r="C2383" s="878"/>
      <c r="F2383" s="878"/>
      <c r="H2383" s="878"/>
      <c r="I2383" s="878"/>
      <c r="J2383" s="878"/>
      <c r="K2383" s="990"/>
      <c r="L2383" s="990"/>
      <c r="M2383" s="990"/>
      <c r="N2383" s="990"/>
      <c r="O2383" s="878"/>
      <c r="P2383" s="878"/>
      <c r="Q2383" s="878"/>
      <c r="R2383" s="878"/>
      <c r="S2383" s="878"/>
      <c r="T2383" s="878"/>
      <c r="U2383" s="878"/>
      <c r="V2383" s="878"/>
      <c r="W2383" s="878"/>
      <c r="X2383" s="1015"/>
      <c r="Y2383" s="878"/>
      <c r="Z2383" s="975"/>
    </row>
    <row r="2384" spans="1:26">
      <c r="A2384" s="878"/>
      <c r="B2384" s="878"/>
      <c r="C2384" s="878"/>
      <c r="F2384" s="878"/>
      <c r="H2384" s="878"/>
      <c r="I2384" s="878"/>
      <c r="J2384" s="878"/>
      <c r="K2384" s="990"/>
      <c r="L2384" s="990"/>
      <c r="M2384" s="990"/>
      <c r="N2384" s="990"/>
      <c r="O2384" s="878"/>
      <c r="P2384" s="878"/>
      <c r="Q2384" s="878"/>
      <c r="R2384" s="878"/>
      <c r="S2384" s="878"/>
      <c r="T2384" s="878"/>
      <c r="U2384" s="878"/>
      <c r="V2384" s="878"/>
      <c r="W2384" s="878"/>
      <c r="X2384" s="1015"/>
      <c r="Y2384" s="878"/>
      <c r="Z2384" s="975"/>
    </row>
    <row r="2385" spans="1:26">
      <c r="A2385" s="878"/>
      <c r="B2385" s="878"/>
      <c r="C2385" s="878"/>
      <c r="F2385" s="878"/>
      <c r="H2385" s="878"/>
      <c r="I2385" s="878"/>
      <c r="J2385" s="878"/>
      <c r="K2385" s="990"/>
      <c r="L2385" s="990"/>
      <c r="M2385" s="990"/>
      <c r="N2385" s="990"/>
      <c r="O2385" s="878"/>
      <c r="P2385" s="878"/>
      <c r="Q2385" s="878"/>
      <c r="R2385" s="878"/>
      <c r="S2385" s="878"/>
      <c r="T2385" s="878"/>
      <c r="U2385" s="878"/>
      <c r="V2385" s="878"/>
      <c r="W2385" s="878"/>
      <c r="X2385" s="1015"/>
      <c r="Y2385" s="878"/>
      <c r="Z2385" s="975"/>
    </row>
    <row r="2386" spans="1:26">
      <c r="A2386" s="878"/>
      <c r="B2386" s="878"/>
      <c r="C2386" s="878"/>
      <c r="F2386" s="878"/>
      <c r="H2386" s="878"/>
      <c r="I2386" s="878"/>
      <c r="J2386" s="878"/>
      <c r="K2386" s="990"/>
      <c r="L2386" s="990"/>
      <c r="M2386" s="990"/>
      <c r="N2386" s="990"/>
      <c r="O2386" s="878"/>
      <c r="P2386" s="878"/>
      <c r="Q2386" s="878"/>
      <c r="R2386" s="878"/>
      <c r="S2386" s="878"/>
      <c r="T2386" s="878"/>
      <c r="U2386" s="878"/>
      <c r="V2386" s="878"/>
      <c r="W2386" s="878"/>
      <c r="X2386" s="1015"/>
      <c r="Y2386" s="878"/>
      <c r="Z2386" s="975"/>
    </row>
    <row r="2387" spans="1:26">
      <c r="A2387" s="878"/>
      <c r="B2387" s="878"/>
      <c r="C2387" s="878"/>
      <c r="F2387" s="878"/>
      <c r="H2387" s="878"/>
      <c r="I2387" s="878"/>
      <c r="J2387" s="878"/>
      <c r="K2387" s="990"/>
      <c r="L2387" s="990"/>
      <c r="M2387" s="990"/>
      <c r="N2387" s="990"/>
      <c r="O2387" s="878"/>
      <c r="P2387" s="878"/>
      <c r="Q2387" s="878"/>
      <c r="R2387" s="878"/>
      <c r="S2387" s="878"/>
      <c r="T2387" s="878"/>
      <c r="U2387" s="878"/>
      <c r="V2387" s="878"/>
      <c r="W2387" s="878"/>
      <c r="X2387" s="1015"/>
      <c r="Y2387" s="878"/>
      <c r="Z2387" s="975"/>
    </row>
    <row r="2388" spans="1:26">
      <c r="A2388" s="878"/>
      <c r="B2388" s="878"/>
      <c r="C2388" s="878"/>
      <c r="F2388" s="878"/>
      <c r="H2388" s="878"/>
      <c r="I2388" s="878"/>
      <c r="J2388" s="878"/>
      <c r="K2388" s="990"/>
      <c r="L2388" s="990"/>
      <c r="M2388" s="990"/>
      <c r="N2388" s="990"/>
      <c r="O2388" s="878"/>
      <c r="P2388" s="878"/>
      <c r="Q2388" s="878"/>
      <c r="R2388" s="878"/>
      <c r="S2388" s="878"/>
      <c r="T2388" s="878"/>
      <c r="U2388" s="878"/>
      <c r="V2388" s="878"/>
      <c r="W2388" s="878"/>
      <c r="X2388" s="1015"/>
      <c r="Y2388" s="878"/>
      <c r="Z2388" s="975"/>
    </row>
    <row r="2389" spans="1:26">
      <c r="A2389" s="878"/>
      <c r="B2389" s="878"/>
      <c r="C2389" s="878"/>
      <c r="F2389" s="878"/>
      <c r="H2389" s="878"/>
      <c r="I2389" s="878"/>
      <c r="J2389" s="878"/>
      <c r="K2389" s="990"/>
      <c r="L2389" s="990"/>
      <c r="M2389" s="990"/>
      <c r="N2389" s="990"/>
      <c r="O2389" s="878"/>
      <c r="P2389" s="878"/>
      <c r="Q2389" s="878"/>
      <c r="R2389" s="878"/>
      <c r="S2389" s="878"/>
      <c r="T2389" s="878"/>
      <c r="U2389" s="878"/>
      <c r="V2389" s="878"/>
      <c r="W2389" s="878"/>
      <c r="X2389" s="1015"/>
      <c r="Y2389" s="878"/>
      <c r="Z2389" s="975"/>
    </row>
    <row r="2390" spans="1:26">
      <c r="A2390" s="878"/>
      <c r="B2390" s="878"/>
      <c r="C2390" s="878"/>
      <c r="F2390" s="878"/>
      <c r="H2390" s="878"/>
      <c r="I2390" s="878"/>
      <c r="J2390" s="878"/>
      <c r="K2390" s="990"/>
      <c r="L2390" s="990"/>
      <c r="M2390" s="990"/>
      <c r="N2390" s="990"/>
      <c r="O2390" s="878"/>
      <c r="P2390" s="878"/>
      <c r="Q2390" s="878"/>
      <c r="R2390" s="878"/>
      <c r="S2390" s="878"/>
      <c r="T2390" s="878"/>
      <c r="U2390" s="878"/>
      <c r="V2390" s="878"/>
      <c r="W2390" s="878"/>
      <c r="X2390" s="1015"/>
      <c r="Y2390" s="878"/>
      <c r="Z2390" s="975"/>
    </row>
    <row r="2391" spans="1:26">
      <c r="A2391" s="878"/>
      <c r="B2391" s="878"/>
      <c r="C2391" s="878"/>
      <c r="F2391" s="878"/>
      <c r="H2391" s="878"/>
      <c r="I2391" s="878"/>
      <c r="J2391" s="878"/>
      <c r="K2391" s="990"/>
      <c r="L2391" s="990"/>
      <c r="M2391" s="990"/>
      <c r="N2391" s="990"/>
      <c r="O2391" s="878"/>
      <c r="P2391" s="878"/>
      <c r="Q2391" s="878"/>
      <c r="R2391" s="878"/>
      <c r="S2391" s="878"/>
      <c r="T2391" s="878"/>
      <c r="U2391" s="878"/>
      <c r="V2391" s="878"/>
      <c r="W2391" s="878"/>
      <c r="X2391" s="1015"/>
      <c r="Y2391" s="878"/>
      <c r="Z2391" s="975"/>
    </row>
    <row r="2392" spans="1:26">
      <c r="A2392" s="878"/>
      <c r="B2392" s="878"/>
      <c r="C2392" s="878"/>
      <c r="F2392" s="878"/>
      <c r="H2392" s="878"/>
      <c r="I2392" s="878"/>
      <c r="J2392" s="878"/>
      <c r="K2392" s="990"/>
      <c r="L2392" s="990"/>
      <c r="M2392" s="990"/>
      <c r="N2392" s="990"/>
      <c r="O2392" s="878"/>
      <c r="P2392" s="878"/>
      <c r="Q2392" s="878"/>
      <c r="R2392" s="878"/>
      <c r="S2392" s="878"/>
      <c r="T2392" s="878"/>
      <c r="U2392" s="878"/>
      <c r="V2392" s="878"/>
      <c r="W2392" s="878"/>
      <c r="X2392" s="1015"/>
      <c r="Y2392" s="878"/>
      <c r="Z2392" s="975"/>
    </row>
    <row r="2393" spans="1:26">
      <c r="A2393" s="878"/>
      <c r="B2393" s="878"/>
      <c r="C2393" s="878"/>
      <c r="F2393" s="878"/>
      <c r="H2393" s="878"/>
      <c r="I2393" s="878"/>
      <c r="J2393" s="878"/>
      <c r="K2393" s="990"/>
      <c r="L2393" s="990"/>
      <c r="M2393" s="990"/>
      <c r="N2393" s="990"/>
      <c r="O2393" s="878"/>
      <c r="P2393" s="878"/>
      <c r="Q2393" s="878"/>
      <c r="R2393" s="878"/>
      <c r="S2393" s="878"/>
      <c r="T2393" s="878"/>
      <c r="U2393" s="878"/>
      <c r="V2393" s="878"/>
      <c r="W2393" s="878"/>
      <c r="X2393" s="1015"/>
      <c r="Y2393" s="878"/>
      <c r="Z2393" s="975"/>
    </row>
    <row r="2394" spans="1:26">
      <c r="A2394" s="878"/>
      <c r="B2394" s="878"/>
      <c r="C2394" s="878"/>
      <c r="F2394" s="878"/>
      <c r="H2394" s="878"/>
      <c r="I2394" s="878"/>
      <c r="J2394" s="878"/>
      <c r="K2394" s="990"/>
      <c r="L2394" s="990"/>
      <c r="M2394" s="990"/>
      <c r="N2394" s="990"/>
      <c r="O2394" s="878"/>
      <c r="P2394" s="878"/>
      <c r="Q2394" s="878"/>
      <c r="R2394" s="878"/>
      <c r="S2394" s="878"/>
      <c r="T2394" s="878"/>
      <c r="U2394" s="878"/>
      <c r="V2394" s="878"/>
      <c r="W2394" s="878"/>
      <c r="X2394" s="1015"/>
      <c r="Y2394" s="878"/>
      <c r="Z2394" s="975"/>
    </row>
    <row r="2395" spans="1:26">
      <c r="A2395" s="878"/>
      <c r="B2395" s="878"/>
      <c r="C2395" s="878"/>
      <c r="F2395" s="878"/>
      <c r="H2395" s="878"/>
      <c r="I2395" s="878"/>
      <c r="J2395" s="878"/>
      <c r="K2395" s="990"/>
      <c r="L2395" s="990"/>
      <c r="M2395" s="990"/>
      <c r="N2395" s="990"/>
      <c r="O2395" s="878"/>
      <c r="P2395" s="878"/>
      <c r="Q2395" s="878"/>
      <c r="R2395" s="878"/>
      <c r="S2395" s="878"/>
      <c r="T2395" s="878"/>
      <c r="U2395" s="878"/>
      <c r="V2395" s="878"/>
      <c r="W2395" s="878"/>
      <c r="X2395" s="1015"/>
      <c r="Y2395" s="878"/>
      <c r="Z2395" s="975"/>
    </row>
    <row r="2396" spans="1:26">
      <c r="A2396" s="878"/>
      <c r="B2396" s="878"/>
      <c r="C2396" s="878"/>
      <c r="F2396" s="878"/>
      <c r="H2396" s="878"/>
      <c r="I2396" s="878"/>
      <c r="J2396" s="878"/>
      <c r="K2396" s="990"/>
      <c r="L2396" s="990"/>
      <c r="M2396" s="990"/>
      <c r="N2396" s="990"/>
      <c r="O2396" s="878"/>
      <c r="P2396" s="878"/>
      <c r="Q2396" s="878"/>
      <c r="R2396" s="878"/>
      <c r="S2396" s="878"/>
      <c r="T2396" s="878"/>
      <c r="U2396" s="878"/>
      <c r="V2396" s="878"/>
      <c r="W2396" s="878"/>
      <c r="X2396" s="1015"/>
      <c r="Y2396" s="878"/>
      <c r="Z2396" s="975"/>
    </row>
    <row r="2397" spans="1:26">
      <c r="A2397" s="878"/>
      <c r="B2397" s="878"/>
      <c r="C2397" s="878"/>
      <c r="F2397" s="878"/>
      <c r="H2397" s="878"/>
      <c r="I2397" s="878"/>
      <c r="J2397" s="878"/>
      <c r="K2397" s="990"/>
      <c r="L2397" s="990"/>
      <c r="M2397" s="990"/>
      <c r="N2397" s="990"/>
      <c r="O2397" s="878"/>
      <c r="P2397" s="878"/>
      <c r="Q2397" s="878"/>
      <c r="R2397" s="878"/>
      <c r="S2397" s="878"/>
      <c r="T2397" s="878"/>
      <c r="U2397" s="878"/>
      <c r="V2397" s="878"/>
      <c r="W2397" s="878"/>
      <c r="X2397" s="1015"/>
      <c r="Y2397" s="878"/>
      <c r="Z2397" s="975"/>
    </row>
    <row r="2398" spans="1:26">
      <c r="A2398" s="878"/>
      <c r="B2398" s="878"/>
      <c r="C2398" s="878"/>
      <c r="F2398" s="878"/>
      <c r="H2398" s="878"/>
      <c r="I2398" s="878"/>
      <c r="J2398" s="878"/>
      <c r="K2398" s="990"/>
      <c r="L2398" s="990"/>
      <c r="M2398" s="990"/>
      <c r="N2398" s="990"/>
      <c r="O2398" s="878"/>
      <c r="P2398" s="878"/>
      <c r="Q2398" s="878"/>
      <c r="R2398" s="878"/>
      <c r="S2398" s="878"/>
      <c r="T2398" s="878"/>
      <c r="U2398" s="878"/>
      <c r="V2398" s="878"/>
      <c r="W2398" s="878"/>
      <c r="X2398" s="1015"/>
      <c r="Y2398" s="878"/>
      <c r="Z2398" s="975"/>
    </row>
    <row r="2399" spans="1:26">
      <c r="A2399" s="878"/>
      <c r="B2399" s="878"/>
      <c r="C2399" s="878"/>
      <c r="F2399" s="878"/>
      <c r="H2399" s="878"/>
      <c r="I2399" s="878"/>
      <c r="J2399" s="878"/>
      <c r="K2399" s="990"/>
      <c r="L2399" s="990"/>
      <c r="M2399" s="990"/>
      <c r="N2399" s="990"/>
      <c r="O2399" s="878"/>
      <c r="P2399" s="878"/>
      <c r="Q2399" s="878"/>
      <c r="R2399" s="878"/>
      <c r="S2399" s="878"/>
      <c r="T2399" s="878"/>
      <c r="U2399" s="878"/>
      <c r="V2399" s="878"/>
      <c r="W2399" s="878"/>
      <c r="X2399" s="1015"/>
      <c r="Y2399" s="878"/>
      <c r="Z2399" s="975"/>
    </row>
    <row r="2400" spans="1:26">
      <c r="A2400" s="878"/>
      <c r="B2400" s="878"/>
      <c r="C2400" s="878"/>
      <c r="F2400" s="878"/>
      <c r="H2400" s="878"/>
      <c r="I2400" s="878"/>
      <c r="J2400" s="878"/>
      <c r="K2400" s="990"/>
      <c r="L2400" s="990"/>
      <c r="M2400" s="990"/>
      <c r="N2400" s="990"/>
      <c r="O2400" s="878"/>
      <c r="P2400" s="878"/>
      <c r="Q2400" s="878"/>
      <c r="R2400" s="878"/>
      <c r="S2400" s="878"/>
      <c r="T2400" s="878"/>
      <c r="U2400" s="878"/>
      <c r="V2400" s="878"/>
      <c r="W2400" s="878"/>
      <c r="X2400" s="1015"/>
      <c r="Y2400" s="878"/>
      <c r="Z2400" s="975"/>
    </row>
    <row r="2401" spans="1:26">
      <c r="A2401" s="878"/>
      <c r="B2401" s="878"/>
      <c r="C2401" s="878"/>
      <c r="F2401" s="878"/>
      <c r="H2401" s="878"/>
      <c r="I2401" s="878"/>
      <c r="J2401" s="878"/>
      <c r="K2401" s="990"/>
      <c r="L2401" s="990"/>
      <c r="M2401" s="990"/>
      <c r="N2401" s="990"/>
      <c r="O2401" s="878"/>
      <c r="P2401" s="878"/>
      <c r="Q2401" s="878"/>
      <c r="R2401" s="878"/>
      <c r="S2401" s="878"/>
      <c r="T2401" s="878"/>
      <c r="U2401" s="878"/>
      <c r="V2401" s="878"/>
      <c r="W2401" s="878"/>
      <c r="X2401" s="1015"/>
      <c r="Y2401" s="878"/>
      <c r="Z2401" s="975"/>
    </row>
    <row r="2402" spans="1:26">
      <c r="A2402" s="878"/>
      <c r="B2402" s="878"/>
      <c r="C2402" s="878"/>
      <c r="F2402" s="878"/>
      <c r="H2402" s="878"/>
      <c r="I2402" s="878"/>
      <c r="J2402" s="878"/>
      <c r="K2402" s="990"/>
      <c r="L2402" s="990"/>
      <c r="M2402" s="990"/>
      <c r="N2402" s="990"/>
      <c r="O2402" s="878"/>
      <c r="P2402" s="878"/>
      <c r="Q2402" s="878"/>
      <c r="R2402" s="878"/>
      <c r="S2402" s="878"/>
      <c r="T2402" s="878"/>
      <c r="U2402" s="878"/>
      <c r="V2402" s="878"/>
      <c r="W2402" s="878"/>
      <c r="X2402" s="1015"/>
      <c r="Y2402" s="878"/>
      <c r="Z2402" s="975"/>
    </row>
    <row r="2403" spans="1:26">
      <c r="A2403" s="878"/>
      <c r="B2403" s="878"/>
      <c r="C2403" s="878"/>
      <c r="F2403" s="878"/>
      <c r="H2403" s="878"/>
      <c r="I2403" s="878"/>
      <c r="J2403" s="878"/>
      <c r="K2403" s="990"/>
      <c r="L2403" s="990"/>
      <c r="M2403" s="990"/>
      <c r="N2403" s="990"/>
      <c r="O2403" s="878"/>
      <c r="P2403" s="878"/>
      <c r="Q2403" s="878"/>
      <c r="R2403" s="878"/>
      <c r="S2403" s="878"/>
      <c r="T2403" s="878"/>
      <c r="U2403" s="878"/>
      <c r="V2403" s="878"/>
      <c r="W2403" s="878"/>
      <c r="X2403" s="1015"/>
      <c r="Y2403" s="878"/>
      <c r="Z2403" s="975"/>
    </row>
    <row r="2404" spans="1:26">
      <c r="A2404" s="878"/>
      <c r="B2404" s="878"/>
      <c r="C2404" s="878"/>
      <c r="F2404" s="878"/>
      <c r="H2404" s="878"/>
      <c r="I2404" s="878"/>
      <c r="J2404" s="878"/>
      <c r="K2404" s="990"/>
      <c r="L2404" s="990"/>
      <c r="M2404" s="990"/>
      <c r="N2404" s="990"/>
      <c r="O2404" s="878"/>
      <c r="P2404" s="878"/>
      <c r="Q2404" s="878"/>
      <c r="R2404" s="878"/>
      <c r="S2404" s="878"/>
      <c r="T2404" s="878"/>
      <c r="U2404" s="878"/>
      <c r="V2404" s="878"/>
      <c r="W2404" s="878"/>
      <c r="X2404" s="1015"/>
      <c r="Y2404" s="878"/>
      <c r="Z2404" s="975"/>
    </row>
    <row r="2405" spans="1:26">
      <c r="A2405" s="878"/>
      <c r="B2405" s="878"/>
      <c r="C2405" s="878"/>
      <c r="F2405" s="878"/>
      <c r="H2405" s="878"/>
      <c r="I2405" s="878"/>
      <c r="J2405" s="878"/>
      <c r="K2405" s="990"/>
      <c r="L2405" s="990"/>
      <c r="M2405" s="990"/>
      <c r="N2405" s="990"/>
      <c r="O2405" s="878"/>
      <c r="P2405" s="878"/>
      <c r="Q2405" s="878"/>
      <c r="R2405" s="878"/>
      <c r="S2405" s="878"/>
      <c r="T2405" s="878"/>
      <c r="U2405" s="878"/>
      <c r="V2405" s="878"/>
      <c r="W2405" s="878"/>
      <c r="X2405" s="1015"/>
      <c r="Y2405" s="878"/>
      <c r="Z2405" s="975"/>
    </row>
    <row r="2406" spans="1:26">
      <c r="A2406" s="878"/>
      <c r="B2406" s="878"/>
      <c r="C2406" s="878"/>
      <c r="F2406" s="878"/>
      <c r="H2406" s="878"/>
      <c r="I2406" s="878"/>
      <c r="J2406" s="878"/>
      <c r="K2406" s="990"/>
      <c r="L2406" s="990"/>
      <c r="M2406" s="990"/>
      <c r="N2406" s="990"/>
      <c r="O2406" s="878"/>
      <c r="P2406" s="878"/>
      <c r="Q2406" s="878"/>
      <c r="R2406" s="878"/>
      <c r="S2406" s="878"/>
      <c r="T2406" s="878"/>
      <c r="U2406" s="878"/>
      <c r="V2406" s="878"/>
      <c r="W2406" s="878"/>
      <c r="X2406" s="1015"/>
      <c r="Y2406" s="878"/>
      <c r="Z2406" s="975"/>
    </row>
    <row r="2407" spans="1:26">
      <c r="A2407" s="878"/>
      <c r="B2407" s="878"/>
      <c r="C2407" s="878"/>
      <c r="F2407" s="878"/>
      <c r="H2407" s="878"/>
      <c r="I2407" s="878"/>
      <c r="J2407" s="878"/>
      <c r="K2407" s="990"/>
      <c r="L2407" s="990"/>
      <c r="M2407" s="990"/>
      <c r="N2407" s="990"/>
      <c r="O2407" s="878"/>
      <c r="P2407" s="878"/>
      <c r="Q2407" s="878"/>
      <c r="R2407" s="878"/>
      <c r="S2407" s="878"/>
      <c r="T2407" s="878"/>
      <c r="U2407" s="878"/>
      <c r="V2407" s="878"/>
      <c r="W2407" s="878"/>
      <c r="X2407" s="1015"/>
      <c r="Y2407" s="878"/>
      <c r="Z2407" s="975"/>
    </row>
    <row r="2408" spans="1:26">
      <c r="A2408" s="878"/>
      <c r="B2408" s="878"/>
      <c r="C2408" s="878"/>
      <c r="F2408" s="878"/>
      <c r="H2408" s="878"/>
      <c r="I2408" s="878"/>
      <c r="J2408" s="878"/>
      <c r="K2408" s="990"/>
      <c r="L2408" s="990"/>
      <c r="M2408" s="990"/>
      <c r="N2408" s="990"/>
      <c r="O2408" s="878"/>
      <c r="P2408" s="878"/>
      <c r="Q2408" s="878"/>
      <c r="R2408" s="878"/>
      <c r="S2408" s="878"/>
      <c r="T2408" s="878"/>
      <c r="U2408" s="878"/>
      <c r="V2408" s="878"/>
      <c r="W2408" s="878"/>
      <c r="X2408" s="1015"/>
      <c r="Y2408" s="878"/>
      <c r="Z2408" s="975"/>
    </row>
    <row r="2409" spans="1:26">
      <c r="A2409" s="878"/>
      <c r="B2409" s="878"/>
      <c r="C2409" s="878"/>
      <c r="F2409" s="878"/>
      <c r="H2409" s="878"/>
      <c r="I2409" s="878"/>
      <c r="J2409" s="878"/>
      <c r="K2409" s="990"/>
      <c r="L2409" s="990"/>
      <c r="M2409" s="990"/>
      <c r="N2409" s="990"/>
      <c r="O2409" s="878"/>
      <c r="P2409" s="878"/>
      <c r="Q2409" s="878"/>
      <c r="R2409" s="878"/>
      <c r="S2409" s="878"/>
      <c r="T2409" s="878"/>
      <c r="U2409" s="878"/>
      <c r="V2409" s="878"/>
      <c r="W2409" s="878"/>
      <c r="X2409" s="1015"/>
      <c r="Y2409" s="878"/>
      <c r="Z2409" s="975"/>
    </row>
    <row r="2410" spans="1:26">
      <c r="A2410" s="878"/>
      <c r="B2410" s="878"/>
      <c r="C2410" s="878"/>
      <c r="F2410" s="878"/>
      <c r="H2410" s="878"/>
      <c r="I2410" s="878"/>
      <c r="J2410" s="878"/>
      <c r="K2410" s="990"/>
      <c r="L2410" s="990"/>
      <c r="M2410" s="990"/>
      <c r="N2410" s="990"/>
      <c r="O2410" s="878"/>
      <c r="P2410" s="878"/>
      <c r="Q2410" s="878"/>
      <c r="R2410" s="878"/>
      <c r="S2410" s="878"/>
      <c r="T2410" s="878"/>
      <c r="U2410" s="878"/>
      <c r="V2410" s="878"/>
      <c r="W2410" s="878"/>
      <c r="X2410" s="1015"/>
      <c r="Y2410" s="878"/>
      <c r="Z2410" s="975"/>
    </row>
    <row r="2411" spans="1:26">
      <c r="A2411" s="878"/>
      <c r="B2411" s="878"/>
      <c r="C2411" s="878"/>
      <c r="F2411" s="878"/>
      <c r="H2411" s="878"/>
      <c r="I2411" s="878"/>
      <c r="J2411" s="878"/>
      <c r="K2411" s="990"/>
      <c r="L2411" s="990"/>
      <c r="M2411" s="990"/>
      <c r="N2411" s="990"/>
      <c r="O2411" s="878"/>
      <c r="P2411" s="878"/>
      <c r="Q2411" s="878"/>
      <c r="R2411" s="878"/>
      <c r="S2411" s="878"/>
      <c r="T2411" s="878"/>
      <c r="U2411" s="878"/>
      <c r="V2411" s="878"/>
      <c r="W2411" s="878"/>
      <c r="X2411" s="1015"/>
      <c r="Y2411" s="878"/>
      <c r="Z2411" s="975"/>
    </row>
    <row r="2412" spans="1:26">
      <c r="A2412" s="878"/>
      <c r="B2412" s="878"/>
      <c r="C2412" s="878"/>
      <c r="F2412" s="878"/>
      <c r="H2412" s="878"/>
      <c r="I2412" s="878"/>
      <c r="J2412" s="878"/>
      <c r="K2412" s="990"/>
      <c r="L2412" s="990"/>
      <c r="M2412" s="990"/>
      <c r="N2412" s="990"/>
      <c r="O2412" s="878"/>
      <c r="P2412" s="878"/>
      <c r="Q2412" s="878"/>
      <c r="R2412" s="878"/>
      <c r="S2412" s="878"/>
      <c r="T2412" s="878"/>
      <c r="U2412" s="878"/>
      <c r="V2412" s="878"/>
      <c r="W2412" s="878"/>
      <c r="X2412" s="1015"/>
      <c r="Y2412" s="878"/>
      <c r="Z2412" s="975"/>
    </row>
    <row r="2413" spans="1:26">
      <c r="A2413" s="878"/>
      <c r="B2413" s="878"/>
      <c r="C2413" s="878"/>
      <c r="F2413" s="878"/>
      <c r="H2413" s="878"/>
      <c r="I2413" s="878"/>
      <c r="J2413" s="878"/>
      <c r="K2413" s="990"/>
      <c r="L2413" s="990"/>
      <c r="M2413" s="990"/>
      <c r="N2413" s="990"/>
      <c r="O2413" s="878"/>
      <c r="P2413" s="878"/>
      <c r="Q2413" s="878"/>
      <c r="R2413" s="878"/>
      <c r="S2413" s="878"/>
      <c r="T2413" s="878"/>
      <c r="U2413" s="878"/>
      <c r="V2413" s="878"/>
      <c r="W2413" s="878"/>
      <c r="X2413" s="1015"/>
      <c r="Y2413" s="878"/>
      <c r="Z2413" s="975"/>
    </row>
    <row r="2414" spans="1:26">
      <c r="A2414" s="878"/>
      <c r="B2414" s="878"/>
      <c r="C2414" s="878"/>
      <c r="F2414" s="878"/>
      <c r="H2414" s="878"/>
      <c r="I2414" s="878"/>
      <c r="J2414" s="878"/>
      <c r="K2414" s="990"/>
      <c r="L2414" s="990"/>
      <c r="M2414" s="990"/>
      <c r="N2414" s="990"/>
      <c r="O2414" s="878"/>
      <c r="P2414" s="878"/>
      <c r="Q2414" s="878"/>
      <c r="R2414" s="878"/>
      <c r="S2414" s="878"/>
      <c r="T2414" s="878"/>
      <c r="U2414" s="878"/>
      <c r="V2414" s="878"/>
      <c r="W2414" s="878"/>
      <c r="X2414" s="1015"/>
      <c r="Y2414" s="878"/>
      <c r="Z2414" s="975"/>
    </row>
    <row r="2415" spans="1:26">
      <c r="A2415" s="878"/>
      <c r="B2415" s="878"/>
      <c r="C2415" s="878"/>
      <c r="F2415" s="878"/>
      <c r="H2415" s="878"/>
      <c r="I2415" s="878"/>
      <c r="J2415" s="878"/>
      <c r="K2415" s="990"/>
      <c r="L2415" s="990"/>
      <c r="M2415" s="990"/>
      <c r="N2415" s="990"/>
      <c r="O2415" s="878"/>
      <c r="P2415" s="878"/>
      <c r="Q2415" s="878"/>
      <c r="R2415" s="878"/>
      <c r="S2415" s="878"/>
      <c r="T2415" s="878"/>
      <c r="U2415" s="878"/>
      <c r="V2415" s="878"/>
      <c r="W2415" s="878"/>
      <c r="X2415" s="1015"/>
      <c r="Y2415" s="878"/>
      <c r="Z2415" s="975"/>
    </row>
    <row r="2416" spans="1:26">
      <c r="A2416" s="878"/>
      <c r="B2416" s="878"/>
      <c r="C2416" s="878"/>
      <c r="F2416" s="878"/>
      <c r="H2416" s="878"/>
      <c r="I2416" s="878"/>
      <c r="J2416" s="878"/>
      <c r="K2416" s="990"/>
      <c r="L2416" s="990"/>
      <c r="M2416" s="990"/>
      <c r="N2416" s="990"/>
      <c r="O2416" s="878"/>
      <c r="P2416" s="878"/>
      <c r="Q2416" s="878"/>
      <c r="R2416" s="878"/>
      <c r="S2416" s="878"/>
      <c r="T2416" s="878"/>
      <c r="U2416" s="878"/>
      <c r="V2416" s="878"/>
      <c r="W2416" s="878"/>
      <c r="X2416" s="1015"/>
      <c r="Y2416" s="878"/>
      <c r="Z2416" s="975"/>
    </row>
    <row r="2417" spans="1:26">
      <c r="A2417" s="878"/>
      <c r="B2417" s="878"/>
      <c r="C2417" s="878"/>
      <c r="F2417" s="878"/>
      <c r="H2417" s="878"/>
      <c r="I2417" s="878"/>
      <c r="J2417" s="878"/>
      <c r="K2417" s="990"/>
      <c r="L2417" s="990"/>
      <c r="M2417" s="990"/>
      <c r="N2417" s="990"/>
      <c r="O2417" s="878"/>
      <c r="P2417" s="878"/>
      <c r="Q2417" s="878"/>
      <c r="R2417" s="878"/>
      <c r="S2417" s="878"/>
      <c r="T2417" s="878"/>
      <c r="U2417" s="878"/>
      <c r="V2417" s="878"/>
      <c r="W2417" s="878"/>
      <c r="X2417" s="1015"/>
      <c r="Y2417" s="878"/>
      <c r="Z2417" s="975"/>
    </row>
    <row r="2418" spans="1:26">
      <c r="A2418" s="878"/>
      <c r="B2418" s="878"/>
      <c r="C2418" s="878"/>
      <c r="F2418" s="878"/>
      <c r="H2418" s="878"/>
      <c r="I2418" s="878"/>
      <c r="J2418" s="878"/>
      <c r="K2418" s="990"/>
      <c r="L2418" s="990"/>
      <c r="M2418" s="990"/>
      <c r="N2418" s="990"/>
      <c r="O2418" s="878"/>
      <c r="P2418" s="878"/>
      <c r="Q2418" s="878"/>
      <c r="R2418" s="878"/>
      <c r="S2418" s="878"/>
      <c r="T2418" s="878"/>
      <c r="U2418" s="878"/>
      <c r="V2418" s="878"/>
      <c r="W2418" s="878"/>
      <c r="X2418" s="1015"/>
      <c r="Y2418" s="878"/>
      <c r="Z2418" s="975"/>
    </row>
    <row r="2419" spans="1:26">
      <c r="A2419" s="878"/>
      <c r="B2419" s="878"/>
      <c r="C2419" s="878"/>
      <c r="F2419" s="878"/>
      <c r="H2419" s="878"/>
      <c r="I2419" s="878"/>
      <c r="J2419" s="878"/>
      <c r="K2419" s="990"/>
      <c r="L2419" s="990"/>
      <c r="M2419" s="990"/>
      <c r="N2419" s="990"/>
      <c r="O2419" s="878"/>
      <c r="P2419" s="878"/>
      <c r="Q2419" s="878"/>
      <c r="R2419" s="878"/>
      <c r="S2419" s="878"/>
      <c r="T2419" s="878"/>
      <c r="U2419" s="878"/>
      <c r="V2419" s="878"/>
      <c r="W2419" s="878"/>
      <c r="X2419" s="1015"/>
      <c r="Y2419" s="878"/>
      <c r="Z2419" s="975"/>
    </row>
    <row r="2420" spans="1:26">
      <c r="A2420" s="878"/>
      <c r="B2420" s="878"/>
      <c r="C2420" s="878"/>
      <c r="F2420" s="878"/>
      <c r="H2420" s="878"/>
      <c r="I2420" s="878"/>
      <c r="J2420" s="878"/>
      <c r="K2420" s="990"/>
      <c r="L2420" s="990"/>
      <c r="M2420" s="990"/>
      <c r="N2420" s="990"/>
      <c r="O2420" s="878"/>
      <c r="P2420" s="878"/>
      <c r="Q2420" s="878"/>
      <c r="R2420" s="878"/>
      <c r="S2420" s="878"/>
      <c r="T2420" s="878"/>
      <c r="U2420" s="878"/>
      <c r="V2420" s="878"/>
      <c r="W2420" s="878"/>
      <c r="X2420" s="1015"/>
      <c r="Y2420" s="878"/>
      <c r="Z2420" s="975"/>
    </row>
    <row r="2421" spans="1:26">
      <c r="A2421" s="878"/>
      <c r="B2421" s="878"/>
      <c r="C2421" s="878"/>
      <c r="F2421" s="878"/>
      <c r="H2421" s="878"/>
      <c r="I2421" s="878"/>
      <c r="J2421" s="878"/>
      <c r="K2421" s="990"/>
      <c r="L2421" s="990"/>
      <c r="M2421" s="990"/>
      <c r="N2421" s="990"/>
      <c r="O2421" s="878"/>
      <c r="P2421" s="878"/>
      <c r="Q2421" s="878"/>
      <c r="R2421" s="878"/>
      <c r="S2421" s="878"/>
      <c r="T2421" s="878"/>
      <c r="U2421" s="878"/>
      <c r="V2421" s="878"/>
      <c r="W2421" s="878"/>
      <c r="X2421" s="1015"/>
      <c r="Y2421" s="878"/>
      <c r="Z2421" s="975"/>
    </row>
    <row r="2422" spans="1:26">
      <c r="A2422" s="878"/>
      <c r="B2422" s="878"/>
      <c r="C2422" s="878"/>
      <c r="F2422" s="878"/>
      <c r="H2422" s="878"/>
      <c r="I2422" s="878"/>
      <c r="J2422" s="878"/>
      <c r="K2422" s="990"/>
      <c r="L2422" s="990"/>
      <c r="M2422" s="990"/>
      <c r="N2422" s="990"/>
      <c r="O2422" s="878"/>
      <c r="P2422" s="878"/>
      <c r="Q2422" s="878"/>
      <c r="R2422" s="878"/>
      <c r="S2422" s="878"/>
      <c r="T2422" s="878"/>
      <c r="U2422" s="878"/>
      <c r="V2422" s="878"/>
      <c r="W2422" s="878"/>
      <c r="X2422" s="1015"/>
      <c r="Y2422" s="878"/>
      <c r="Z2422" s="975"/>
    </row>
    <row r="2423" spans="1:26">
      <c r="A2423" s="878"/>
      <c r="B2423" s="878"/>
      <c r="C2423" s="878"/>
      <c r="F2423" s="878"/>
      <c r="H2423" s="878"/>
      <c r="I2423" s="878"/>
      <c r="J2423" s="878"/>
      <c r="K2423" s="990"/>
      <c r="L2423" s="990"/>
      <c r="M2423" s="990"/>
      <c r="N2423" s="990"/>
      <c r="O2423" s="878"/>
      <c r="P2423" s="878"/>
      <c r="Q2423" s="878"/>
      <c r="R2423" s="878"/>
      <c r="S2423" s="878"/>
      <c r="T2423" s="878"/>
      <c r="U2423" s="878"/>
      <c r="V2423" s="878"/>
      <c r="W2423" s="878"/>
      <c r="X2423" s="1015"/>
      <c r="Y2423" s="878"/>
      <c r="Z2423" s="975"/>
    </row>
    <row r="2424" spans="1:26">
      <c r="A2424" s="878"/>
      <c r="B2424" s="878"/>
      <c r="C2424" s="878"/>
      <c r="F2424" s="878"/>
      <c r="H2424" s="878"/>
      <c r="I2424" s="878"/>
      <c r="J2424" s="878"/>
      <c r="K2424" s="990"/>
      <c r="L2424" s="990"/>
      <c r="M2424" s="990"/>
      <c r="N2424" s="990"/>
      <c r="O2424" s="878"/>
      <c r="P2424" s="878"/>
      <c r="Q2424" s="878"/>
      <c r="R2424" s="878"/>
      <c r="S2424" s="878"/>
      <c r="T2424" s="878"/>
      <c r="U2424" s="878"/>
      <c r="V2424" s="878"/>
      <c r="W2424" s="878"/>
      <c r="X2424" s="1015"/>
      <c r="Y2424" s="878"/>
      <c r="Z2424" s="975"/>
    </row>
    <row r="2425" spans="1:26">
      <c r="A2425" s="878"/>
      <c r="B2425" s="878"/>
      <c r="C2425" s="878"/>
      <c r="F2425" s="878"/>
      <c r="H2425" s="878"/>
      <c r="I2425" s="878"/>
      <c r="J2425" s="878"/>
      <c r="K2425" s="990"/>
      <c r="L2425" s="990"/>
      <c r="M2425" s="990"/>
      <c r="N2425" s="990"/>
      <c r="O2425" s="878"/>
      <c r="P2425" s="878"/>
      <c r="Q2425" s="878"/>
      <c r="R2425" s="878"/>
      <c r="S2425" s="878"/>
      <c r="T2425" s="878"/>
      <c r="U2425" s="878"/>
      <c r="V2425" s="878"/>
      <c r="W2425" s="878"/>
      <c r="X2425" s="1015"/>
      <c r="Y2425" s="878"/>
      <c r="Z2425" s="975"/>
    </row>
    <row r="2426" spans="1:26">
      <c r="A2426" s="878"/>
      <c r="B2426" s="878"/>
      <c r="C2426" s="878"/>
      <c r="F2426" s="878"/>
      <c r="H2426" s="878"/>
      <c r="I2426" s="878"/>
      <c r="J2426" s="878"/>
      <c r="K2426" s="990"/>
      <c r="L2426" s="990"/>
      <c r="M2426" s="990"/>
      <c r="N2426" s="990"/>
      <c r="O2426" s="878"/>
      <c r="P2426" s="878"/>
      <c r="Q2426" s="878"/>
      <c r="R2426" s="878"/>
      <c r="S2426" s="878"/>
      <c r="T2426" s="878"/>
      <c r="U2426" s="878"/>
      <c r="V2426" s="878"/>
      <c r="W2426" s="878"/>
      <c r="X2426" s="1015"/>
      <c r="Y2426" s="878"/>
      <c r="Z2426" s="975"/>
    </row>
    <row r="2427" spans="1:26">
      <c r="A2427" s="878"/>
      <c r="B2427" s="878"/>
      <c r="C2427" s="878"/>
      <c r="F2427" s="878"/>
      <c r="H2427" s="878"/>
      <c r="I2427" s="878"/>
      <c r="J2427" s="878"/>
      <c r="K2427" s="990"/>
      <c r="L2427" s="990"/>
      <c r="M2427" s="990"/>
      <c r="N2427" s="990"/>
      <c r="O2427" s="878"/>
      <c r="P2427" s="878"/>
      <c r="Q2427" s="878"/>
      <c r="R2427" s="878"/>
      <c r="S2427" s="878"/>
      <c r="T2427" s="878"/>
      <c r="U2427" s="878"/>
      <c r="V2427" s="878"/>
      <c r="W2427" s="878"/>
      <c r="X2427" s="1015"/>
      <c r="Y2427" s="878"/>
      <c r="Z2427" s="975"/>
    </row>
    <row r="2428" spans="1:26">
      <c r="A2428" s="878"/>
      <c r="B2428" s="878"/>
      <c r="C2428" s="878"/>
      <c r="F2428" s="878"/>
      <c r="H2428" s="878"/>
      <c r="I2428" s="878"/>
      <c r="J2428" s="878"/>
      <c r="K2428" s="990"/>
      <c r="L2428" s="990"/>
      <c r="M2428" s="990"/>
      <c r="N2428" s="990"/>
      <c r="O2428" s="878"/>
      <c r="P2428" s="878"/>
      <c r="Q2428" s="878"/>
      <c r="R2428" s="878"/>
      <c r="S2428" s="878"/>
      <c r="T2428" s="878"/>
      <c r="U2428" s="878"/>
      <c r="V2428" s="878"/>
      <c r="W2428" s="878"/>
      <c r="X2428" s="1015"/>
      <c r="Y2428" s="878"/>
      <c r="Z2428" s="975"/>
    </row>
    <row r="2429" spans="1:26">
      <c r="A2429" s="878"/>
      <c r="B2429" s="878"/>
      <c r="C2429" s="878"/>
      <c r="F2429" s="878"/>
      <c r="H2429" s="878"/>
      <c r="I2429" s="878"/>
      <c r="J2429" s="878"/>
      <c r="K2429" s="990"/>
      <c r="L2429" s="990"/>
      <c r="M2429" s="990"/>
      <c r="N2429" s="990"/>
      <c r="O2429" s="878"/>
      <c r="P2429" s="878"/>
      <c r="Q2429" s="878"/>
      <c r="R2429" s="878"/>
      <c r="S2429" s="878"/>
      <c r="T2429" s="878"/>
      <c r="U2429" s="878"/>
      <c r="V2429" s="878"/>
      <c r="W2429" s="878"/>
      <c r="X2429" s="1015"/>
      <c r="Y2429" s="878"/>
      <c r="Z2429" s="975"/>
    </row>
    <row r="2430" spans="1:26">
      <c r="A2430" s="878"/>
      <c r="B2430" s="878"/>
      <c r="C2430" s="878"/>
      <c r="F2430" s="878"/>
      <c r="H2430" s="878"/>
      <c r="I2430" s="878"/>
      <c r="J2430" s="878"/>
      <c r="K2430" s="990"/>
      <c r="L2430" s="990"/>
      <c r="M2430" s="990"/>
      <c r="N2430" s="990"/>
      <c r="O2430" s="878"/>
      <c r="P2430" s="878"/>
      <c r="Q2430" s="878"/>
      <c r="R2430" s="878"/>
      <c r="S2430" s="878"/>
      <c r="T2430" s="878"/>
      <c r="U2430" s="878"/>
      <c r="V2430" s="878"/>
      <c r="W2430" s="878"/>
      <c r="X2430" s="1015"/>
      <c r="Y2430" s="878"/>
      <c r="Z2430" s="975"/>
    </row>
    <row r="2431" spans="1:26">
      <c r="A2431" s="878"/>
      <c r="B2431" s="878"/>
      <c r="C2431" s="878"/>
      <c r="F2431" s="878"/>
      <c r="H2431" s="878"/>
      <c r="I2431" s="878"/>
      <c r="J2431" s="878"/>
      <c r="K2431" s="990"/>
      <c r="L2431" s="990"/>
      <c r="M2431" s="990"/>
      <c r="N2431" s="990"/>
      <c r="O2431" s="878"/>
      <c r="P2431" s="878"/>
      <c r="Q2431" s="878"/>
      <c r="R2431" s="878"/>
      <c r="S2431" s="878"/>
      <c r="T2431" s="878"/>
      <c r="U2431" s="878"/>
      <c r="V2431" s="878"/>
      <c r="W2431" s="878"/>
      <c r="X2431" s="1015"/>
      <c r="Y2431" s="878"/>
      <c r="Z2431" s="975"/>
    </row>
    <row r="2432" spans="1:26">
      <c r="A2432" s="878"/>
      <c r="B2432" s="878"/>
      <c r="C2432" s="878"/>
      <c r="F2432" s="878"/>
      <c r="H2432" s="878"/>
      <c r="I2432" s="878"/>
      <c r="J2432" s="878"/>
      <c r="K2432" s="990"/>
      <c r="L2432" s="990"/>
      <c r="M2432" s="990"/>
      <c r="N2432" s="990"/>
      <c r="O2432" s="878"/>
      <c r="P2432" s="878"/>
      <c r="Q2432" s="878"/>
      <c r="R2432" s="878"/>
      <c r="S2432" s="878"/>
      <c r="T2432" s="878"/>
      <c r="U2432" s="878"/>
      <c r="V2432" s="878"/>
      <c r="W2432" s="878"/>
      <c r="X2432" s="1015"/>
      <c r="Y2432" s="878"/>
      <c r="Z2432" s="975"/>
    </row>
    <row r="2433" spans="1:26">
      <c r="A2433" s="878"/>
      <c r="B2433" s="878"/>
      <c r="C2433" s="878"/>
      <c r="F2433" s="878"/>
      <c r="H2433" s="878"/>
      <c r="I2433" s="878"/>
      <c r="J2433" s="878"/>
      <c r="K2433" s="990"/>
      <c r="L2433" s="990"/>
      <c r="M2433" s="990"/>
      <c r="N2433" s="990"/>
      <c r="O2433" s="878"/>
      <c r="P2433" s="878"/>
      <c r="Q2433" s="878"/>
      <c r="R2433" s="878"/>
      <c r="S2433" s="878"/>
      <c r="T2433" s="878"/>
      <c r="U2433" s="878"/>
      <c r="V2433" s="878"/>
      <c r="W2433" s="878"/>
      <c r="X2433" s="1015"/>
      <c r="Y2433" s="878"/>
      <c r="Z2433" s="975"/>
    </row>
    <row r="2434" spans="1:26">
      <c r="A2434" s="878"/>
      <c r="B2434" s="878"/>
      <c r="C2434" s="878"/>
      <c r="F2434" s="878"/>
      <c r="H2434" s="878"/>
      <c r="I2434" s="878"/>
      <c r="J2434" s="878"/>
      <c r="K2434" s="990"/>
      <c r="L2434" s="990"/>
      <c r="M2434" s="990"/>
      <c r="N2434" s="990"/>
      <c r="O2434" s="878"/>
      <c r="P2434" s="878"/>
      <c r="Q2434" s="878"/>
      <c r="R2434" s="878"/>
      <c r="S2434" s="878"/>
      <c r="T2434" s="878"/>
      <c r="U2434" s="878"/>
      <c r="V2434" s="878"/>
      <c r="W2434" s="878"/>
      <c r="X2434" s="1015"/>
      <c r="Y2434" s="878"/>
      <c r="Z2434" s="975"/>
    </row>
    <row r="2435" spans="1:26">
      <c r="A2435" s="878"/>
      <c r="B2435" s="878"/>
      <c r="C2435" s="878"/>
      <c r="F2435" s="878"/>
      <c r="H2435" s="878"/>
      <c r="I2435" s="878"/>
      <c r="J2435" s="878"/>
      <c r="K2435" s="990"/>
      <c r="L2435" s="990"/>
      <c r="M2435" s="990"/>
      <c r="N2435" s="990"/>
      <c r="O2435" s="878"/>
      <c r="P2435" s="878"/>
      <c r="Q2435" s="878"/>
      <c r="R2435" s="878"/>
      <c r="S2435" s="878"/>
      <c r="T2435" s="878"/>
      <c r="U2435" s="878"/>
      <c r="V2435" s="878"/>
      <c r="W2435" s="878"/>
      <c r="X2435" s="1015"/>
      <c r="Y2435" s="878"/>
      <c r="Z2435" s="975"/>
    </row>
    <row r="2436" spans="1:26">
      <c r="A2436" s="878"/>
      <c r="B2436" s="878"/>
      <c r="C2436" s="878"/>
      <c r="F2436" s="878"/>
      <c r="H2436" s="878"/>
      <c r="I2436" s="878"/>
      <c r="J2436" s="878"/>
      <c r="K2436" s="990"/>
      <c r="L2436" s="990"/>
      <c r="M2436" s="990"/>
      <c r="N2436" s="990"/>
      <c r="O2436" s="878"/>
      <c r="P2436" s="878"/>
      <c r="Q2436" s="878"/>
      <c r="R2436" s="878"/>
      <c r="S2436" s="878"/>
      <c r="T2436" s="878"/>
      <c r="U2436" s="878"/>
      <c r="V2436" s="878"/>
      <c r="W2436" s="878"/>
      <c r="X2436" s="1015"/>
      <c r="Y2436" s="878"/>
      <c r="Z2436" s="975"/>
    </row>
    <row r="2437" spans="1:26">
      <c r="A2437" s="878"/>
      <c r="B2437" s="878"/>
      <c r="C2437" s="878"/>
      <c r="F2437" s="878"/>
      <c r="H2437" s="878"/>
      <c r="I2437" s="878"/>
      <c r="J2437" s="878"/>
      <c r="K2437" s="990"/>
      <c r="L2437" s="990"/>
      <c r="M2437" s="990"/>
      <c r="N2437" s="990"/>
      <c r="O2437" s="878"/>
      <c r="P2437" s="878"/>
      <c r="Q2437" s="878"/>
      <c r="R2437" s="878"/>
      <c r="S2437" s="878"/>
      <c r="T2437" s="878"/>
      <c r="U2437" s="878"/>
      <c r="V2437" s="878"/>
      <c r="W2437" s="878"/>
      <c r="X2437" s="1015"/>
      <c r="Y2437" s="878"/>
      <c r="Z2437" s="975"/>
    </row>
    <row r="2438" spans="1:26">
      <c r="A2438" s="878"/>
      <c r="B2438" s="878"/>
      <c r="C2438" s="878"/>
      <c r="F2438" s="878"/>
      <c r="H2438" s="878"/>
      <c r="I2438" s="878"/>
      <c r="J2438" s="878"/>
      <c r="K2438" s="990"/>
      <c r="L2438" s="990"/>
      <c r="M2438" s="990"/>
      <c r="N2438" s="990"/>
      <c r="O2438" s="878"/>
      <c r="P2438" s="878"/>
      <c r="Q2438" s="878"/>
      <c r="R2438" s="878"/>
      <c r="S2438" s="878"/>
      <c r="T2438" s="878"/>
      <c r="U2438" s="878"/>
      <c r="V2438" s="878"/>
      <c r="W2438" s="878"/>
      <c r="X2438" s="1015"/>
      <c r="Y2438" s="878"/>
      <c r="Z2438" s="975"/>
    </row>
    <row r="2439" spans="1:26">
      <c r="A2439" s="878"/>
      <c r="B2439" s="878"/>
      <c r="C2439" s="878"/>
      <c r="F2439" s="878"/>
      <c r="H2439" s="878"/>
      <c r="I2439" s="878"/>
      <c r="J2439" s="878"/>
      <c r="K2439" s="990"/>
      <c r="L2439" s="990"/>
      <c r="M2439" s="990"/>
      <c r="N2439" s="990"/>
      <c r="O2439" s="878"/>
      <c r="P2439" s="878"/>
      <c r="Q2439" s="878"/>
      <c r="R2439" s="878"/>
      <c r="S2439" s="878"/>
      <c r="T2439" s="878"/>
      <c r="U2439" s="878"/>
      <c r="V2439" s="878"/>
      <c r="W2439" s="878"/>
      <c r="X2439" s="1015"/>
      <c r="Y2439" s="878"/>
      <c r="Z2439" s="975"/>
    </row>
    <row r="2440" spans="1:26">
      <c r="A2440" s="878"/>
      <c r="B2440" s="878"/>
      <c r="C2440" s="878"/>
      <c r="F2440" s="878"/>
      <c r="H2440" s="878"/>
      <c r="I2440" s="878"/>
      <c r="J2440" s="878"/>
      <c r="K2440" s="990"/>
      <c r="L2440" s="990"/>
      <c r="M2440" s="990"/>
      <c r="N2440" s="990"/>
      <c r="O2440" s="878"/>
      <c r="P2440" s="878"/>
      <c r="Q2440" s="878"/>
      <c r="R2440" s="878"/>
      <c r="S2440" s="878"/>
      <c r="T2440" s="878"/>
      <c r="U2440" s="878"/>
      <c r="V2440" s="878"/>
      <c r="W2440" s="878"/>
      <c r="X2440" s="1015"/>
      <c r="Y2440" s="878"/>
      <c r="Z2440" s="975"/>
    </row>
    <row r="2441" spans="1:26">
      <c r="A2441" s="878"/>
      <c r="B2441" s="878"/>
      <c r="C2441" s="878"/>
      <c r="F2441" s="878"/>
      <c r="H2441" s="878"/>
      <c r="I2441" s="878"/>
      <c r="J2441" s="878"/>
      <c r="K2441" s="990"/>
      <c r="L2441" s="990"/>
      <c r="M2441" s="990"/>
      <c r="N2441" s="990"/>
      <c r="O2441" s="878"/>
      <c r="P2441" s="878"/>
      <c r="Q2441" s="878"/>
      <c r="R2441" s="878"/>
      <c r="S2441" s="878"/>
      <c r="T2441" s="878"/>
      <c r="U2441" s="878"/>
      <c r="V2441" s="878"/>
      <c r="W2441" s="878"/>
      <c r="X2441" s="1015"/>
      <c r="Y2441" s="878"/>
      <c r="Z2441" s="975"/>
    </row>
    <row r="2442" spans="1:26">
      <c r="A2442" s="878"/>
      <c r="B2442" s="878"/>
      <c r="C2442" s="878"/>
      <c r="F2442" s="878"/>
      <c r="H2442" s="878"/>
      <c r="I2442" s="878"/>
      <c r="J2442" s="878"/>
      <c r="K2442" s="990"/>
      <c r="L2442" s="990"/>
      <c r="M2442" s="990"/>
      <c r="N2442" s="990"/>
      <c r="O2442" s="878"/>
      <c r="P2442" s="878"/>
      <c r="Q2442" s="878"/>
      <c r="R2442" s="878"/>
      <c r="S2442" s="878"/>
      <c r="T2442" s="878"/>
      <c r="U2442" s="878"/>
      <c r="V2442" s="878"/>
      <c r="W2442" s="878"/>
      <c r="X2442" s="1015"/>
      <c r="Y2442" s="878"/>
      <c r="Z2442" s="975"/>
    </row>
    <row r="2443" spans="1:26">
      <c r="A2443" s="878"/>
      <c r="B2443" s="878"/>
      <c r="C2443" s="878"/>
      <c r="F2443" s="878"/>
      <c r="H2443" s="878"/>
      <c r="I2443" s="878"/>
      <c r="J2443" s="878"/>
      <c r="K2443" s="990"/>
      <c r="L2443" s="990"/>
      <c r="M2443" s="990"/>
      <c r="N2443" s="990"/>
      <c r="O2443" s="878"/>
      <c r="P2443" s="878"/>
      <c r="Q2443" s="878"/>
      <c r="R2443" s="878"/>
      <c r="S2443" s="878"/>
      <c r="T2443" s="878"/>
      <c r="U2443" s="878"/>
      <c r="V2443" s="878"/>
      <c r="W2443" s="878"/>
      <c r="X2443" s="1015"/>
      <c r="Y2443" s="878"/>
      <c r="Z2443" s="975"/>
    </row>
    <row r="2444" spans="1:26">
      <c r="A2444" s="878"/>
      <c r="B2444" s="878"/>
      <c r="C2444" s="878"/>
      <c r="F2444" s="878"/>
      <c r="H2444" s="878"/>
      <c r="I2444" s="878"/>
      <c r="J2444" s="878"/>
      <c r="K2444" s="990"/>
      <c r="L2444" s="990"/>
      <c r="M2444" s="990"/>
      <c r="N2444" s="990"/>
      <c r="O2444" s="878"/>
      <c r="P2444" s="878"/>
      <c r="Q2444" s="878"/>
      <c r="R2444" s="878"/>
      <c r="S2444" s="878"/>
      <c r="T2444" s="878"/>
      <c r="U2444" s="878"/>
      <c r="V2444" s="878"/>
      <c r="W2444" s="878"/>
      <c r="X2444" s="1015"/>
      <c r="Y2444" s="878"/>
      <c r="Z2444" s="975"/>
    </row>
    <row r="2445" spans="1:26">
      <c r="A2445" s="878"/>
      <c r="B2445" s="878"/>
      <c r="C2445" s="878"/>
      <c r="F2445" s="878"/>
      <c r="H2445" s="878"/>
      <c r="I2445" s="878"/>
      <c r="J2445" s="878"/>
      <c r="K2445" s="990"/>
      <c r="L2445" s="990"/>
      <c r="M2445" s="990"/>
      <c r="N2445" s="990"/>
      <c r="O2445" s="878"/>
      <c r="P2445" s="878"/>
      <c r="Q2445" s="878"/>
      <c r="R2445" s="878"/>
      <c r="S2445" s="878"/>
      <c r="T2445" s="878"/>
      <c r="U2445" s="878"/>
      <c r="V2445" s="878"/>
      <c r="W2445" s="878"/>
      <c r="X2445" s="1015"/>
      <c r="Y2445" s="878"/>
      <c r="Z2445" s="975"/>
    </row>
    <row r="2446" spans="1:26">
      <c r="A2446" s="878"/>
      <c r="B2446" s="878"/>
      <c r="C2446" s="878"/>
      <c r="F2446" s="878"/>
      <c r="H2446" s="878"/>
      <c r="I2446" s="878"/>
      <c r="J2446" s="878"/>
      <c r="K2446" s="990"/>
      <c r="L2446" s="990"/>
      <c r="M2446" s="990"/>
      <c r="N2446" s="990"/>
      <c r="O2446" s="878"/>
      <c r="P2446" s="878"/>
      <c r="Q2446" s="878"/>
      <c r="R2446" s="878"/>
      <c r="S2446" s="878"/>
      <c r="T2446" s="878"/>
      <c r="U2446" s="878"/>
      <c r="V2446" s="878"/>
      <c r="W2446" s="878"/>
      <c r="X2446" s="1015"/>
      <c r="Y2446" s="878"/>
      <c r="Z2446" s="975"/>
    </row>
    <row r="2447" spans="1:26">
      <c r="A2447" s="878"/>
      <c r="B2447" s="878"/>
      <c r="C2447" s="878"/>
      <c r="F2447" s="878"/>
      <c r="H2447" s="878"/>
      <c r="I2447" s="878"/>
      <c r="J2447" s="878"/>
      <c r="K2447" s="990"/>
      <c r="L2447" s="990"/>
      <c r="M2447" s="990"/>
      <c r="N2447" s="990"/>
      <c r="O2447" s="878"/>
      <c r="P2447" s="878"/>
      <c r="Q2447" s="878"/>
      <c r="R2447" s="878"/>
      <c r="S2447" s="878"/>
      <c r="T2447" s="878"/>
      <c r="U2447" s="878"/>
      <c r="V2447" s="878"/>
      <c r="W2447" s="878"/>
      <c r="X2447" s="1015"/>
      <c r="Y2447" s="878"/>
      <c r="Z2447" s="975"/>
    </row>
    <row r="2448" spans="1:26">
      <c r="A2448" s="878"/>
      <c r="B2448" s="878"/>
      <c r="C2448" s="878"/>
      <c r="F2448" s="878"/>
      <c r="H2448" s="878"/>
      <c r="I2448" s="878"/>
      <c r="J2448" s="878"/>
      <c r="K2448" s="990"/>
      <c r="L2448" s="990"/>
      <c r="M2448" s="990"/>
      <c r="N2448" s="990"/>
      <c r="O2448" s="878"/>
      <c r="P2448" s="878"/>
      <c r="Q2448" s="878"/>
      <c r="R2448" s="878"/>
      <c r="S2448" s="878"/>
      <c r="T2448" s="878"/>
      <c r="U2448" s="878"/>
      <c r="V2448" s="878"/>
      <c r="W2448" s="878"/>
      <c r="X2448" s="1015"/>
      <c r="Y2448" s="878"/>
      <c r="Z2448" s="975"/>
    </row>
    <row r="2449" spans="1:26">
      <c r="A2449" s="878"/>
      <c r="B2449" s="878"/>
      <c r="C2449" s="878"/>
      <c r="F2449" s="878"/>
      <c r="H2449" s="878"/>
      <c r="I2449" s="878"/>
      <c r="J2449" s="878"/>
      <c r="K2449" s="990"/>
      <c r="L2449" s="990"/>
      <c r="M2449" s="990"/>
      <c r="N2449" s="990"/>
      <c r="O2449" s="878"/>
      <c r="P2449" s="878"/>
      <c r="Q2449" s="878"/>
      <c r="R2449" s="878"/>
      <c r="S2449" s="878"/>
      <c r="T2449" s="878"/>
      <c r="U2449" s="878"/>
      <c r="V2449" s="878"/>
      <c r="W2449" s="878"/>
      <c r="X2449" s="1015"/>
      <c r="Y2449" s="878"/>
      <c r="Z2449" s="975"/>
    </row>
    <row r="2450" spans="1:26">
      <c r="A2450" s="878"/>
      <c r="B2450" s="878"/>
      <c r="C2450" s="878"/>
      <c r="F2450" s="878"/>
      <c r="H2450" s="878"/>
      <c r="I2450" s="878"/>
      <c r="J2450" s="878"/>
      <c r="K2450" s="990"/>
      <c r="L2450" s="990"/>
      <c r="M2450" s="990"/>
      <c r="N2450" s="990"/>
      <c r="O2450" s="878"/>
      <c r="P2450" s="878"/>
      <c r="Q2450" s="878"/>
      <c r="R2450" s="878"/>
      <c r="S2450" s="878"/>
      <c r="T2450" s="878"/>
      <c r="U2450" s="878"/>
      <c r="V2450" s="878"/>
      <c r="W2450" s="878"/>
      <c r="X2450" s="1015"/>
      <c r="Y2450" s="878"/>
      <c r="Z2450" s="975"/>
    </row>
    <row r="2451" spans="1:26">
      <c r="A2451" s="878"/>
      <c r="B2451" s="878"/>
      <c r="C2451" s="878"/>
      <c r="F2451" s="878"/>
      <c r="H2451" s="878"/>
      <c r="I2451" s="878"/>
      <c r="J2451" s="878"/>
      <c r="K2451" s="990"/>
      <c r="L2451" s="990"/>
      <c r="M2451" s="990"/>
      <c r="N2451" s="990"/>
      <c r="O2451" s="878"/>
      <c r="P2451" s="878"/>
      <c r="Q2451" s="878"/>
      <c r="R2451" s="878"/>
      <c r="S2451" s="878"/>
      <c r="T2451" s="878"/>
      <c r="U2451" s="878"/>
      <c r="V2451" s="878"/>
      <c r="W2451" s="878"/>
      <c r="X2451" s="1015"/>
      <c r="Y2451" s="878"/>
      <c r="Z2451" s="975"/>
    </row>
    <row r="2452" spans="1:26">
      <c r="A2452" s="878"/>
      <c r="B2452" s="878"/>
      <c r="C2452" s="878"/>
      <c r="F2452" s="878"/>
      <c r="H2452" s="878"/>
      <c r="I2452" s="878"/>
      <c r="J2452" s="878"/>
      <c r="K2452" s="990"/>
      <c r="L2452" s="990"/>
      <c r="M2452" s="990"/>
      <c r="N2452" s="990"/>
      <c r="O2452" s="878"/>
      <c r="P2452" s="878"/>
      <c r="Q2452" s="878"/>
      <c r="R2452" s="878"/>
      <c r="S2452" s="878"/>
      <c r="T2452" s="878"/>
      <c r="U2452" s="878"/>
      <c r="V2452" s="878"/>
      <c r="W2452" s="878"/>
      <c r="X2452" s="1015"/>
      <c r="Y2452" s="878"/>
      <c r="Z2452" s="975"/>
    </row>
    <row r="2453" spans="1:26">
      <c r="A2453" s="878"/>
      <c r="B2453" s="878"/>
      <c r="C2453" s="878"/>
      <c r="F2453" s="878"/>
      <c r="H2453" s="878"/>
      <c r="I2453" s="878"/>
      <c r="J2453" s="878"/>
      <c r="K2453" s="990"/>
      <c r="L2453" s="990"/>
      <c r="M2453" s="990"/>
      <c r="N2453" s="990"/>
      <c r="O2453" s="878"/>
      <c r="P2453" s="878"/>
      <c r="Q2453" s="878"/>
      <c r="R2453" s="878"/>
      <c r="S2453" s="878"/>
      <c r="T2453" s="878"/>
      <c r="U2453" s="878"/>
      <c r="V2453" s="878"/>
      <c r="W2453" s="878"/>
      <c r="X2453" s="1015"/>
      <c r="Y2453" s="878"/>
      <c r="Z2453" s="975"/>
    </row>
    <row r="2454" spans="1:26">
      <c r="A2454" s="878"/>
      <c r="B2454" s="878"/>
      <c r="C2454" s="878"/>
      <c r="F2454" s="878"/>
      <c r="H2454" s="878"/>
      <c r="I2454" s="878"/>
      <c r="J2454" s="878"/>
      <c r="K2454" s="990"/>
      <c r="L2454" s="990"/>
      <c r="M2454" s="990"/>
      <c r="N2454" s="990"/>
      <c r="O2454" s="878"/>
      <c r="P2454" s="878"/>
      <c r="Q2454" s="878"/>
      <c r="R2454" s="878"/>
      <c r="S2454" s="878"/>
      <c r="T2454" s="878"/>
      <c r="U2454" s="878"/>
      <c r="V2454" s="878"/>
      <c r="W2454" s="878"/>
      <c r="X2454" s="1015"/>
      <c r="Y2454" s="878"/>
      <c r="Z2454" s="975"/>
    </row>
    <row r="2455" spans="1:26">
      <c r="A2455" s="878"/>
      <c r="B2455" s="878"/>
      <c r="C2455" s="878"/>
      <c r="F2455" s="878"/>
      <c r="H2455" s="878"/>
      <c r="I2455" s="878"/>
      <c r="J2455" s="878"/>
      <c r="K2455" s="990"/>
      <c r="L2455" s="990"/>
      <c r="M2455" s="990"/>
      <c r="N2455" s="990"/>
      <c r="O2455" s="878"/>
      <c r="P2455" s="878"/>
      <c r="Q2455" s="878"/>
      <c r="R2455" s="878"/>
      <c r="S2455" s="878"/>
      <c r="T2455" s="878"/>
      <c r="U2455" s="878"/>
      <c r="V2455" s="878"/>
      <c r="W2455" s="878"/>
      <c r="X2455" s="1015"/>
      <c r="Y2455" s="878"/>
      <c r="Z2455" s="975"/>
    </row>
    <row r="2456" spans="1:26">
      <c r="A2456" s="878"/>
      <c r="B2456" s="878"/>
      <c r="C2456" s="878"/>
      <c r="F2456" s="878"/>
      <c r="H2456" s="878"/>
      <c r="I2456" s="878"/>
      <c r="J2456" s="878"/>
      <c r="K2456" s="990"/>
      <c r="L2456" s="990"/>
      <c r="M2456" s="990"/>
      <c r="N2456" s="990"/>
      <c r="O2456" s="878"/>
      <c r="P2456" s="878"/>
      <c r="Q2456" s="878"/>
      <c r="R2456" s="878"/>
      <c r="S2456" s="878"/>
      <c r="T2456" s="878"/>
      <c r="U2456" s="878"/>
      <c r="V2456" s="878"/>
      <c r="W2456" s="878"/>
      <c r="X2456" s="1015"/>
      <c r="Y2456" s="878"/>
      <c r="Z2456" s="975"/>
    </row>
    <row r="2457" spans="1:26">
      <c r="A2457" s="878"/>
      <c r="B2457" s="878"/>
      <c r="C2457" s="878"/>
      <c r="F2457" s="878"/>
      <c r="H2457" s="878"/>
      <c r="I2457" s="878"/>
      <c r="J2457" s="878"/>
      <c r="K2457" s="990"/>
      <c r="L2457" s="990"/>
      <c r="M2457" s="990"/>
      <c r="N2457" s="990"/>
      <c r="O2457" s="878"/>
      <c r="P2457" s="878"/>
      <c r="Q2457" s="878"/>
      <c r="R2457" s="878"/>
      <c r="S2457" s="878"/>
      <c r="T2457" s="878"/>
      <c r="U2457" s="878"/>
      <c r="V2457" s="878"/>
      <c r="W2457" s="878"/>
      <c r="X2457" s="1015"/>
      <c r="Y2457" s="878"/>
      <c r="Z2457" s="975"/>
    </row>
    <row r="2458" spans="1:26">
      <c r="A2458" s="878"/>
      <c r="B2458" s="878"/>
      <c r="C2458" s="878"/>
      <c r="F2458" s="878"/>
      <c r="H2458" s="878"/>
      <c r="I2458" s="878"/>
      <c r="J2458" s="878"/>
      <c r="K2458" s="990"/>
      <c r="L2458" s="990"/>
      <c r="M2458" s="990"/>
      <c r="N2458" s="990"/>
      <c r="O2458" s="878"/>
      <c r="P2458" s="878"/>
      <c r="Q2458" s="878"/>
      <c r="R2458" s="878"/>
      <c r="S2458" s="878"/>
      <c r="T2458" s="878"/>
      <c r="U2458" s="878"/>
      <c r="V2458" s="878"/>
      <c r="W2458" s="878"/>
      <c r="X2458" s="1015"/>
      <c r="Y2458" s="878"/>
      <c r="Z2458" s="975"/>
    </row>
    <row r="2459" spans="1:26">
      <c r="A2459" s="878"/>
      <c r="B2459" s="878"/>
      <c r="C2459" s="878"/>
      <c r="F2459" s="878"/>
      <c r="H2459" s="878"/>
      <c r="I2459" s="878"/>
      <c r="J2459" s="878"/>
      <c r="K2459" s="990"/>
      <c r="L2459" s="990"/>
      <c r="M2459" s="990"/>
      <c r="N2459" s="990"/>
      <c r="O2459" s="878"/>
      <c r="P2459" s="878"/>
      <c r="Q2459" s="878"/>
      <c r="R2459" s="878"/>
      <c r="S2459" s="878"/>
      <c r="T2459" s="878"/>
      <c r="U2459" s="878"/>
      <c r="V2459" s="878"/>
      <c r="W2459" s="878"/>
      <c r="X2459" s="1015"/>
      <c r="Y2459" s="878"/>
      <c r="Z2459" s="975"/>
    </row>
    <row r="2460" spans="1:26">
      <c r="A2460" s="878"/>
      <c r="B2460" s="878"/>
      <c r="C2460" s="878"/>
      <c r="F2460" s="878"/>
      <c r="H2460" s="878"/>
      <c r="I2460" s="878"/>
      <c r="J2460" s="878"/>
      <c r="K2460" s="990"/>
      <c r="L2460" s="990"/>
      <c r="M2460" s="990"/>
      <c r="N2460" s="990"/>
      <c r="O2460" s="878"/>
      <c r="P2460" s="878"/>
      <c r="Q2460" s="878"/>
      <c r="R2460" s="878"/>
      <c r="S2460" s="878"/>
      <c r="T2460" s="878"/>
      <c r="U2460" s="878"/>
      <c r="V2460" s="878"/>
      <c r="W2460" s="878"/>
      <c r="X2460" s="1015"/>
      <c r="Y2460" s="878"/>
      <c r="Z2460" s="975"/>
    </row>
    <row r="2461" spans="1:26">
      <c r="A2461" s="878"/>
      <c r="B2461" s="878"/>
      <c r="C2461" s="878"/>
      <c r="F2461" s="878"/>
      <c r="H2461" s="878"/>
      <c r="I2461" s="878"/>
      <c r="J2461" s="878"/>
      <c r="K2461" s="990"/>
      <c r="L2461" s="990"/>
      <c r="M2461" s="990"/>
      <c r="N2461" s="990"/>
      <c r="O2461" s="878"/>
      <c r="P2461" s="878"/>
      <c r="Q2461" s="878"/>
      <c r="R2461" s="878"/>
      <c r="S2461" s="878"/>
      <c r="T2461" s="878"/>
      <c r="U2461" s="878"/>
      <c r="V2461" s="878"/>
      <c r="W2461" s="878"/>
      <c r="X2461" s="1015"/>
      <c r="Y2461" s="878"/>
      <c r="Z2461" s="975"/>
    </row>
    <row r="2462" spans="1:26">
      <c r="A2462" s="878"/>
      <c r="B2462" s="878"/>
      <c r="C2462" s="878"/>
      <c r="F2462" s="878"/>
      <c r="H2462" s="878"/>
      <c r="I2462" s="878"/>
      <c r="J2462" s="878"/>
      <c r="K2462" s="990"/>
      <c r="L2462" s="990"/>
      <c r="M2462" s="990"/>
      <c r="N2462" s="990"/>
      <c r="O2462" s="878"/>
      <c r="P2462" s="878"/>
      <c r="Q2462" s="878"/>
      <c r="R2462" s="878"/>
      <c r="S2462" s="878"/>
      <c r="T2462" s="878"/>
      <c r="U2462" s="878"/>
      <c r="V2462" s="878"/>
      <c r="W2462" s="878"/>
      <c r="X2462" s="1015"/>
      <c r="Y2462" s="878"/>
      <c r="Z2462" s="975"/>
    </row>
    <row r="2463" spans="1:26">
      <c r="A2463" s="878"/>
      <c r="B2463" s="878"/>
      <c r="C2463" s="878"/>
      <c r="F2463" s="878"/>
      <c r="H2463" s="878"/>
      <c r="I2463" s="878"/>
      <c r="J2463" s="878"/>
      <c r="K2463" s="990"/>
      <c r="L2463" s="990"/>
      <c r="M2463" s="990"/>
      <c r="N2463" s="990"/>
      <c r="O2463" s="878"/>
      <c r="P2463" s="878"/>
      <c r="Q2463" s="878"/>
      <c r="R2463" s="878"/>
      <c r="S2463" s="878"/>
      <c r="T2463" s="878"/>
      <c r="U2463" s="878"/>
      <c r="V2463" s="878"/>
      <c r="W2463" s="878"/>
      <c r="X2463" s="1015"/>
      <c r="Y2463" s="878"/>
      <c r="Z2463" s="975"/>
    </row>
    <row r="2464" spans="1:26">
      <c r="A2464" s="878"/>
      <c r="B2464" s="878"/>
      <c r="C2464" s="878"/>
      <c r="F2464" s="878"/>
      <c r="H2464" s="878"/>
      <c r="I2464" s="878"/>
      <c r="J2464" s="878"/>
      <c r="K2464" s="990"/>
      <c r="L2464" s="990"/>
      <c r="M2464" s="990"/>
      <c r="N2464" s="990"/>
      <c r="O2464" s="878"/>
      <c r="P2464" s="878"/>
      <c r="Q2464" s="878"/>
      <c r="R2464" s="878"/>
      <c r="S2464" s="878"/>
      <c r="T2464" s="878"/>
      <c r="U2464" s="878"/>
      <c r="V2464" s="878"/>
      <c r="W2464" s="878"/>
      <c r="X2464" s="1015"/>
      <c r="Y2464" s="878"/>
      <c r="Z2464" s="975"/>
    </row>
    <row r="2465" spans="1:26">
      <c r="A2465" s="878"/>
      <c r="B2465" s="878"/>
      <c r="C2465" s="878"/>
      <c r="F2465" s="878"/>
      <c r="H2465" s="878"/>
      <c r="I2465" s="878"/>
      <c r="J2465" s="878"/>
      <c r="K2465" s="990"/>
      <c r="L2465" s="990"/>
      <c r="M2465" s="990"/>
      <c r="N2465" s="990"/>
      <c r="O2465" s="878"/>
      <c r="P2465" s="878"/>
      <c r="Q2465" s="878"/>
      <c r="R2465" s="878"/>
      <c r="S2465" s="878"/>
      <c r="T2465" s="878"/>
      <c r="U2465" s="878"/>
      <c r="V2465" s="878"/>
      <c r="W2465" s="878"/>
      <c r="X2465" s="1015"/>
      <c r="Y2465" s="878"/>
      <c r="Z2465" s="975"/>
    </row>
    <row r="2466" spans="1:26">
      <c r="A2466" s="878"/>
      <c r="B2466" s="878"/>
      <c r="C2466" s="878"/>
      <c r="F2466" s="878"/>
      <c r="H2466" s="878"/>
      <c r="I2466" s="878"/>
      <c r="J2466" s="878"/>
      <c r="K2466" s="990"/>
      <c r="L2466" s="990"/>
      <c r="M2466" s="990"/>
      <c r="N2466" s="990"/>
      <c r="O2466" s="878"/>
      <c r="P2466" s="878"/>
      <c r="Q2466" s="878"/>
      <c r="R2466" s="878"/>
      <c r="S2466" s="878"/>
      <c r="T2466" s="878"/>
      <c r="U2466" s="878"/>
      <c r="V2466" s="878"/>
      <c r="W2466" s="878"/>
      <c r="X2466" s="1015"/>
      <c r="Y2466" s="878"/>
      <c r="Z2466" s="975"/>
    </row>
    <row r="2467" spans="1:26">
      <c r="A2467" s="878"/>
      <c r="B2467" s="878"/>
      <c r="C2467" s="878"/>
      <c r="F2467" s="878"/>
      <c r="H2467" s="878"/>
      <c r="I2467" s="878"/>
      <c r="J2467" s="878"/>
      <c r="K2467" s="990"/>
      <c r="L2467" s="990"/>
      <c r="M2467" s="990"/>
      <c r="N2467" s="990"/>
      <c r="O2467" s="878"/>
      <c r="P2467" s="878"/>
      <c r="Q2467" s="878"/>
      <c r="R2467" s="878"/>
      <c r="S2467" s="878"/>
      <c r="T2467" s="878"/>
      <c r="U2467" s="878"/>
      <c r="V2467" s="878"/>
      <c r="W2467" s="878"/>
      <c r="X2467" s="1015"/>
      <c r="Y2467" s="878"/>
      <c r="Z2467" s="975"/>
    </row>
    <row r="2468" spans="1:26">
      <c r="A2468" s="878"/>
      <c r="B2468" s="878"/>
      <c r="C2468" s="878"/>
      <c r="F2468" s="878"/>
      <c r="H2468" s="878"/>
      <c r="I2468" s="878"/>
      <c r="J2468" s="878"/>
      <c r="K2468" s="990"/>
      <c r="L2468" s="990"/>
      <c r="M2468" s="990"/>
      <c r="N2468" s="990"/>
      <c r="O2468" s="878"/>
      <c r="P2468" s="878"/>
      <c r="Q2468" s="878"/>
      <c r="R2468" s="878"/>
      <c r="S2468" s="878"/>
      <c r="T2468" s="878"/>
      <c r="U2468" s="878"/>
      <c r="V2468" s="878"/>
      <c r="W2468" s="878"/>
      <c r="X2468" s="1015"/>
      <c r="Y2468" s="878"/>
      <c r="Z2468" s="975"/>
    </row>
    <row r="2469" spans="1:26">
      <c r="A2469" s="878"/>
      <c r="B2469" s="878"/>
      <c r="C2469" s="878"/>
      <c r="F2469" s="878"/>
      <c r="H2469" s="878"/>
      <c r="I2469" s="878"/>
      <c r="J2469" s="878"/>
      <c r="K2469" s="990"/>
      <c r="L2469" s="990"/>
      <c r="M2469" s="990"/>
      <c r="N2469" s="990"/>
      <c r="O2469" s="878"/>
      <c r="P2469" s="878"/>
      <c r="Q2469" s="878"/>
      <c r="R2469" s="878"/>
      <c r="S2469" s="878"/>
      <c r="T2469" s="878"/>
      <c r="U2469" s="878"/>
      <c r="V2469" s="878"/>
      <c r="W2469" s="878"/>
      <c r="X2469" s="1015"/>
      <c r="Y2469" s="878"/>
      <c r="Z2469" s="975"/>
    </row>
    <row r="2470" spans="1:26">
      <c r="A2470" s="878"/>
      <c r="B2470" s="878"/>
      <c r="C2470" s="878"/>
      <c r="F2470" s="878"/>
      <c r="H2470" s="878"/>
      <c r="I2470" s="878"/>
      <c r="J2470" s="878"/>
      <c r="K2470" s="990"/>
      <c r="L2470" s="990"/>
      <c r="M2470" s="990"/>
      <c r="N2470" s="990"/>
      <c r="O2470" s="878"/>
      <c r="P2470" s="878"/>
      <c r="Q2470" s="878"/>
      <c r="R2470" s="878"/>
      <c r="S2470" s="878"/>
      <c r="T2470" s="878"/>
      <c r="U2470" s="878"/>
      <c r="V2470" s="878"/>
      <c r="W2470" s="878"/>
      <c r="X2470" s="1015"/>
      <c r="Y2470" s="878"/>
      <c r="Z2470" s="975"/>
    </row>
    <row r="2471" spans="1:26">
      <c r="A2471" s="878"/>
      <c r="B2471" s="878"/>
      <c r="C2471" s="878"/>
      <c r="F2471" s="878"/>
      <c r="H2471" s="878"/>
      <c r="I2471" s="878"/>
      <c r="J2471" s="878"/>
      <c r="K2471" s="990"/>
      <c r="L2471" s="990"/>
      <c r="M2471" s="990"/>
      <c r="N2471" s="990"/>
      <c r="O2471" s="878"/>
      <c r="P2471" s="878"/>
      <c r="Q2471" s="878"/>
      <c r="R2471" s="878"/>
      <c r="S2471" s="878"/>
      <c r="T2471" s="878"/>
      <c r="U2471" s="878"/>
      <c r="V2471" s="878"/>
      <c r="W2471" s="878"/>
      <c r="X2471" s="1015"/>
      <c r="Y2471" s="878"/>
      <c r="Z2471" s="975"/>
    </row>
    <row r="2472" spans="1:26">
      <c r="A2472" s="878"/>
      <c r="B2472" s="878"/>
      <c r="C2472" s="878"/>
      <c r="F2472" s="878"/>
      <c r="H2472" s="878"/>
      <c r="I2472" s="878"/>
      <c r="J2472" s="878"/>
      <c r="K2472" s="990"/>
      <c r="L2472" s="990"/>
      <c r="M2472" s="990"/>
      <c r="N2472" s="990"/>
      <c r="O2472" s="878"/>
      <c r="P2472" s="878"/>
      <c r="Q2472" s="878"/>
      <c r="R2472" s="878"/>
      <c r="S2472" s="878"/>
      <c r="T2472" s="878"/>
      <c r="U2472" s="878"/>
      <c r="V2472" s="878"/>
      <c r="W2472" s="878"/>
      <c r="X2472" s="1015"/>
      <c r="Y2472" s="878"/>
      <c r="Z2472" s="975"/>
    </row>
    <row r="2473" spans="1:26">
      <c r="A2473" s="878"/>
      <c r="B2473" s="878"/>
      <c r="C2473" s="878"/>
      <c r="F2473" s="878"/>
      <c r="H2473" s="878"/>
      <c r="I2473" s="878"/>
      <c r="J2473" s="878"/>
      <c r="K2473" s="990"/>
      <c r="L2473" s="990"/>
      <c r="M2473" s="990"/>
      <c r="N2473" s="990"/>
      <c r="O2473" s="878"/>
      <c r="P2473" s="878"/>
      <c r="Q2473" s="878"/>
      <c r="R2473" s="878"/>
      <c r="S2473" s="878"/>
      <c r="T2473" s="878"/>
      <c r="U2473" s="878"/>
      <c r="V2473" s="878"/>
      <c r="W2473" s="878"/>
      <c r="X2473" s="1015"/>
      <c r="Y2473" s="878"/>
      <c r="Z2473" s="975"/>
    </row>
    <row r="2474" spans="1:26">
      <c r="A2474" s="878"/>
      <c r="B2474" s="878"/>
      <c r="C2474" s="878"/>
      <c r="F2474" s="878"/>
      <c r="H2474" s="878"/>
      <c r="I2474" s="878"/>
      <c r="J2474" s="878"/>
      <c r="K2474" s="990"/>
      <c r="L2474" s="990"/>
      <c r="M2474" s="990"/>
      <c r="N2474" s="990"/>
      <c r="O2474" s="878"/>
      <c r="P2474" s="878"/>
      <c r="Q2474" s="878"/>
      <c r="R2474" s="878"/>
      <c r="S2474" s="878"/>
      <c r="T2474" s="878"/>
      <c r="U2474" s="878"/>
      <c r="V2474" s="878"/>
      <c r="W2474" s="878"/>
      <c r="X2474" s="1015"/>
      <c r="Y2474" s="878"/>
      <c r="Z2474" s="975"/>
    </row>
    <row r="2475" spans="1:26">
      <c r="A2475" s="878"/>
      <c r="B2475" s="878"/>
      <c r="C2475" s="878"/>
      <c r="F2475" s="878"/>
      <c r="H2475" s="878"/>
      <c r="I2475" s="878"/>
      <c r="J2475" s="878"/>
      <c r="K2475" s="990"/>
      <c r="L2475" s="990"/>
      <c r="M2475" s="990"/>
      <c r="N2475" s="990"/>
      <c r="O2475" s="878"/>
      <c r="P2475" s="878"/>
      <c r="Q2475" s="878"/>
      <c r="R2475" s="878"/>
      <c r="S2475" s="878"/>
      <c r="T2475" s="878"/>
      <c r="U2475" s="878"/>
      <c r="V2475" s="878"/>
      <c r="W2475" s="878"/>
      <c r="X2475" s="1015"/>
      <c r="Y2475" s="878"/>
      <c r="Z2475" s="975"/>
    </row>
    <row r="2476" spans="1:26">
      <c r="A2476" s="878"/>
      <c r="B2476" s="878"/>
      <c r="C2476" s="878"/>
      <c r="F2476" s="878"/>
      <c r="H2476" s="878"/>
      <c r="I2476" s="878"/>
      <c r="J2476" s="878"/>
      <c r="K2476" s="990"/>
      <c r="L2476" s="990"/>
      <c r="M2476" s="990"/>
      <c r="N2476" s="990"/>
      <c r="O2476" s="878"/>
      <c r="P2476" s="878"/>
      <c r="Q2476" s="878"/>
      <c r="R2476" s="878"/>
      <c r="S2476" s="878"/>
      <c r="T2476" s="878"/>
      <c r="U2476" s="878"/>
      <c r="V2476" s="878"/>
      <c r="W2476" s="878"/>
      <c r="X2476" s="1015"/>
      <c r="Y2476" s="878"/>
      <c r="Z2476" s="975"/>
    </row>
    <row r="2477" spans="1:26">
      <c r="A2477" s="878"/>
      <c r="B2477" s="878"/>
      <c r="C2477" s="878"/>
      <c r="F2477" s="878"/>
      <c r="H2477" s="878"/>
      <c r="I2477" s="878"/>
      <c r="J2477" s="878"/>
      <c r="K2477" s="990"/>
      <c r="L2477" s="990"/>
      <c r="M2477" s="990"/>
      <c r="N2477" s="990"/>
      <c r="O2477" s="878"/>
      <c r="P2477" s="878"/>
      <c r="Q2477" s="878"/>
      <c r="R2477" s="878"/>
      <c r="S2477" s="878"/>
      <c r="T2477" s="878"/>
      <c r="U2477" s="878"/>
      <c r="V2477" s="878"/>
      <c r="W2477" s="878"/>
      <c r="X2477" s="1015"/>
      <c r="Y2477" s="878"/>
      <c r="Z2477" s="975"/>
    </row>
    <row r="2478" spans="1:26">
      <c r="A2478" s="878"/>
      <c r="B2478" s="878"/>
      <c r="C2478" s="878"/>
      <c r="F2478" s="878"/>
      <c r="H2478" s="878"/>
      <c r="I2478" s="878"/>
      <c r="J2478" s="878"/>
      <c r="K2478" s="990"/>
      <c r="L2478" s="990"/>
      <c r="M2478" s="990"/>
      <c r="N2478" s="990"/>
      <c r="O2478" s="878"/>
      <c r="P2478" s="878"/>
      <c r="Q2478" s="878"/>
      <c r="R2478" s="878"/>
      <c r="S2478" s="878"/>
      <c r="T2478" s="878"/>
      <c r="U2478" s="878"/>
      <c r="V2478" s="878"/>
      <c r="W2478" s="878"/>
      <c r="X2478" s="1015"/>
      <c r="Y2478" s="878"/>
      <c r="Z2478" s="975"/>
    </row>
    <row r="2479" spans="1:26">
      <c r="A2479" s="878"/>
      <c r="B2479" s="878"/>
      <c r="C2479" s="878"/>
      <c r="F2479" s="878"/>
      <c r="H2479" s="878"/>
      <c r="I2479" s="878"/>
      <c r="J2479" s="878"/>
      <c r="K2479" s="990"/>
      <c r="L2479" s="990"/>
      <c r="M2479" s="990"/>
      <c r="N2479" s="990"/>
      <c r="O2479" s="878"/>
      <c r="P2479" s="878"/>
      <c r="Q2479" s="878"/>
      <c r="R2479" s="878"/>
      <c r="S2479" s="878"/>
      <c r="T2479" s="878"/>
      <c r="U2479" s="878"/>
      <c r="V2479" s="878"/>
      <c r="W2479" s="878"/>
      <c r="X2479" s="1015"/>
      <c r="Y2479" s="878"/>
      <c r="Z2479" s="975"/>
    </row>
    <row r="2480" spans="1:26">
      <c r="A2480" s="878"/>
      <c r="B2480" s="878"/>
      <c r="C2480" s="878"/>
      <c r="F2480" s="878"/>
      <c r="H2480" s="878"/>
      <c r="I2480" s="878"/>
      <c r="J2480" s="878"/>
      <c r="K2480" s="990"/>
      <c r="L2480" s="990"/>
      <c r="M2480" s="990"/>
      <c r="N2480" s="990"/>
      <c r="O2480" s="878"/>
      <c r="P2480" s="878"/>
      <c r="Q2480" s="878"/>
      <c r="R2480" s="878"/>
      <c r="S2480" s="878"/>
      <c r="T2480" s="878"/>
      <c r="U2480" s="878"/>
      <c r="V2480" s="878"/>
      <c r="W2480" s="878"/>
      <c r="X2480" s="1015"/>
      <c r="Y2480" s="878"/>
      <c r="Z2480" s="975"/>
    </row>
    <row r="2481" spans="1:26">
      <c r="A2481" s="878"/>
      <c r="B2481" s="878"/>
      <c r="C2481" s="878"/>
      <c r="F2481" s="878"/>
      <c r="H2481" s="878"/>
      <c r="I2481" s="878"/>
      <c r="J2481" s="878"/>
      <c r="K2481" s="990"/>
      <c r="L2481" s="990"/>
      <c r="M2481" s="990"/>
      <c r="N2481" s="990"/>
      <c r="O2481" s="878"/>
      <c r="P2481" s="878"/>
      <c r="Q2481" s="878"/>
      <c r="R2481" s="878"/>
      <c r="S2481" s="878"/>
      <c r="T2481" s="878"/>
      <c r="U2481" s="878"/>
      <c r="V2481" s="878"/>
      <c r="W2481" s="878"/>
      <c r="X2481" s="1015"/>
      <c r="Y2481" s="878"/>
      <c r="Z2481" s="975"/>
    </row>
    <row r="2482" spans="1:26">
      <c r="A2482" s="878"/>
      <c r="B2482" s="878"/>
      <c r="C2482" s="878"/>
      <c r="F2482" s="878"/>
      <c r="H2482" s="878"/>
      <c r="I2482" s="878"/>
      <c r="J2482" s="878"/>
      <c r="K2482" s="990"/>
      <c r="L2482" s="990"/>
      <c r="M2482" s="990"/>
      <c r="N2482" s="990"/>
      <c r="O2482" s="878"/>
      <c r="P2482" s="878"/>
      <c r="Q2482" s="878"/>
      <c r="R2482" s="878"/>
      <c r="S2482" s="878"/>
      <c r="T2482" s="878"/>
      <c r="U2482" s="878"/>
      <c r="V2482" s="878"/>
      <c r="W2482" s="878"/>
      <c r="X2482" s="1015"/>
      <c r="Y2482" s="878"/>
      <c r="Z2482" s="975"/>
    </row>
    <row r="2483" spans="1:26">
      <c r="A2483" s="878"/>
      <c r="B2483" s="878"/>
      <c r="C2483" s="878"/>
      <c r="F2483" s="878"/>
      <c r="H2483" s="878"/>
      <c r="I2483" s="878"/>
      <c r="J2483" s="878"/>
      <c r="K2483" s="990"/>
      <c r="L2483" s="990"/>
      <c r="M2483" s="990"/>
      <c r="N2483" s="990"/>
      <c r="O2483" s="878"/>
      <c r="P2483" s="878"/>
      <c r="Q2483" s="878"/>
      <c r="R2483" s="878"/>
      <c r="S2483" s="878"/>
      <c r="T2483" s="878"/>
      <c r="U2483" s="878"/>
      <c r="V2483" s="878"/>
      <c r="W2483" s="878"/>
      <c r="X2483" s="1015"/>
      <c r="Y2483" s="878"/>
      <c r="Z2483" s="975"/>
    </row>
    <row r="2484" spans="1:26">
      <c r="A2484" s="878"/>
      <c r="B2484" s="878"/>
      <c r="C2484" s="878"/>
      <c r="F2484" s="878"/>
      <c r="H2484" s="878"/>
      <c r="I2484" s="878"/>
      <c r="J2484" s="878"/>
      <c r="K2484" s="990"/>
      <c r="L2484" s="990"/>
      <c r="M2484" s="990"/>
      <c r="N2484" s="990"/>
      <c r="O2484" s="878"/>
      <c r="P2484" s="878"/>
      <c r="Q2484" s="878"/>
      <c r="R2484" s="878"/>
      <c r="S2484" s="878"/>
      <c r="T2484" s="878"/>
      <c r="U2484" s="878"/>
      <c r="V2484" s="878"/>
      <c r="W2484" s="878"/>
      <c r="X2484" s="1015"/>
      <c r="Y2484" s="878"/>
      <c r="Z2484" s="975"/>
    </row>
    <row r="2485" spans="1:26">
      <c r="A2485" s="878"/>
      <c r="B2485" s="878"/>
      <c r="C2485" s="878"/>
      <c r="F2485" s="878"/>
      <c r="H2485" s="878"/>
      <c r="I2485" s="878"/>
      <c r="J2485" s="878"/>
      <c r="K2485" s="990"/>
      <c r="L2485" s="990"/>
      <c r="M2485" s="990"/>
      <c r="N2485" s="990"/>
      <c r="O2485" s="878"/>
      <c r="P2485" s="878"/>
      <c r="Q2485" s="878"/>
      <c r="R2485" s="878"/>
      <c r="S2485" s="878"/>
      <c r="T2485" s="878"/>
      <c r="U2485" s="878"/>
      <c r="V2485" s="878"/>
      <c r="W2485" s="878"/>
      <c r="X2485" s="1015"/>
      <c r="Y2485" s="878"/>
      <c r="Z2485" s="975"/>
    </row>
    <row r="2486" spans="1:26">
      <c r="A2486" s="878"/>
      <c r="B2486" s="878"/>
      <c r="C2486" s="878"/>
      <c r="F2486" s="878"/>
      <c r="H2486" s="878"/>
      <c r="I2486" s="878"/>
      <c r="J2486" s="878"/>
      <c r="K2486" s="990"/>
      <c r="L2486" s="990"/>
      <c r="M2486" s="990"/>
      <c r="N2486" s="990"/>
      <c r="O2486" s="878"/>
      <c r="P2486" s="878"/>
      <c r="Q2486" s="878"/>
      <c r="R2486" s="878"/>
      <c r="S2486" s="878"/>
      <c r="T2486" s="878"/>
      <c r="U2486" s="878"/>
      <c r="V2486" s="878"/>
      <c r="W2486" s="878"/>
      <c r="X2486" s="1015"/>
      <c r="Y2486" s="878"/>
      <c r="Z2486" s="975"/>
    </row>
    <row r="2487" spans="1:26">
      <c r="A2487" s="878"/>
      <c r="B2487" s="878"/>
      <c r="C2487" s="878"/>
      <c r="F2487" s="878"/>
      <c r="H2487" s="878"/>
      <c r="I2487" s="878"/>
      <c r="J2487" s="878"/>
      <c r="K2487" s="990"/>
      <c r="L2487" s="990"/>
      <c r="M2487" s="990"/>
      <c r="N2487" s="990"/>
      <c r="O2487" s="878"/>
      <c r="P2487" s="878"/>
      <c r="Q2487" s="878"/>
      <c r="R2487" s="878"/>
      <c r="S2487" s="878"/>
      <c r="T2487" s="878"/>
      <c r="U2487" s="878"/>
      <c r="V2487" s="878"/>
      <c r="W2487" s="878"/>
      <c r="X2487" s="1015"/>
      <c r="Y2487" s="878"/>
      <c r="Z2487" s="975"/>
    </row>
    <row r="2488" spans="1:26">
      <c r="A2488" s="878"/>
      <c r="B2488" s="878"/>
      <c r="C2488" s="878"/>
      <c r="F2488" s="878"/>
      <c r="H2488" s="878"/>
      <c r="I2488" s="878"/>
      <c r="J2488" s="878"/>
      <c r="K2488" s="990"/>
      <c r="L2488" s="990"/>
      <c r="M2488" s="990"/>
      <c r="N2488" s="990"/>
      <c r="O2488" s="878"/>
      <c r="P2488" s="878"/>
      <c r="Q2488" s="878"/>
      <c r="R2488" s="878"/>
      <c r="S2488" s="878"/>
      <c r="T2488" s="878"/>
      <c r="U2488" s="878"/>
      <c r="V2488" s="878"/>
      <c r="W2488" s="878"/>
      <c r="X2488" s="1015"/>
      <c r="Y2488" s="878"/>
      <c r="Z2488" s="975"/>
    </row>
    <row r="2489" spans="1:26">
      <c r="A2489" s="878"/>
      <c r="B2489" s="878"/>
      <c r="C2489" s="878"/>
      <c r="F2489" s="878"/>
      <c r="H2489" s="878"/>
      <c r="I2489" s="878"/>
      <c r="J2489" s="878"/>
      <c r="K2489" s="990"/>
      <c r="L2489" s="990"/>
      <c r="M2489" s="990"/>
      <c r="N2489" s="990"/>
      <c r="O2489" s="878"/>
      <c r="P2489" s="878"/>
      <c r="Q2489" s="878"/>
      <c r="R2489" s="878"/>
      <c r="S2489" s="878"/>
      <c r="T2489" s="878"/>
      <c r="U2489" s="878"/>
      <c r="V2489" s="878"/>
      <c r="W2489" s="878"/>
      <c r="X2489" s="1015"/>
      <c r="Y2489" s="878"/>
      <c r="Z2489" s="975"/>
    </row>
    <row r="2490" spans="1:26">
      <c r="A2490" s="878"/>
      <c r="B2490" s="878"/>
      <c r="C2490" s="878"/>
      <c r="F2490" s="878"/>
      <c r="H2490" s="878"/>
      <c r="I2490" s="878"/>
      <c r="J2490" s="878"/>
      <c r="K2490" s="990"/>
      <c r="L2490" s="990"/>
      <c r="M2490" s="990"/>
      <c r="N2490" s="990"/>
      <c r="O2490" s="878"/>
      <c r="P2490" s="878"/>
      <c r="Q2490" s="878"/>
      <c r="R2490" s="878"/>
      <c r="S2490" s="878"/>
      <c r="T2490" s="878"/>
      <c r="U2490" s="878"/>
      <c r="V2490" s="878"/>
      <c r="W2490" s="878"/>
      <c r="X2490" s="1015"/>
      <c r="Y2490" s="878"/>
      <c r="Z2490" s="975"/>
    </row>
    <row r="2491" spans="1:26">
      <c r="A2491" s="878"/>
      <c r="B2491" s="878"/>
      <c r="C2491" s="878"/>
      <c r="F2491" s="878"/>
      <c r="H2491" s="878"/>
      <c r="I2491" s="878"/>
      <c r="J2491" s="878"/>
      <c r="K2491" s="990"/>
      <c r="L2491" s="990"/>
      <c r="M2491" s="990"/>
      <c r="N2491" s="990"/>
      <c r="O2491" s="878"/>
      <c r="P2491" s="878"/>
      <c r="Q2491" s="878"/>
      <c r="R2491" s="878"/>
      <c r="S2491" s="878"/>
      <c r="T2491" s="878"/>
      <c r="U2491" s="878"/>
      <c r="V2491" s="878"/>
      <c r="W2491" s="878"/>
      <c r="X2491" s="1015"/>
      <c r="Y2491" s="878"/>
      <c r="Z2491" s="975"/>
    </row>
    <row r="2492" spans="1:26">
      <c r="A2492" s="878"/>
      <c r="B2492" s="878"/>
      <c r="C2492" s="878"/>
      <c r="F2492" s="878"/>
      <c r="H2492" s="878"/>
      <c r="I2492" s="878"/>
      <c r="J2492" s="878"/>
      <c r="K2492" s="990"/>
      <c r="L2492" s="990"/>
      <c r="M2492" s="990"/>
      <c r="N2492" s="990"/>
      <c r="O2492" s="878"/>
      <c r="P2492" s="878"/>
      <c r="Q2492" s="878"/>
      <c r="R2492" s="878"/>
      <c r="S2492" s="878"/>
      <c r="T2492" s="878"/>
      <c r="U2492" s="878"/>
      <c r="V2492" s="878"/>
      <c r="W2492" s="878"/>
      <c r="X2492" s="1015"/>
      <c r="Y2492" s="878"/>
      <c r="Z2492" s="975"/>
    </row>
    <row r="2493" spans="1:26">
      <c r="A2493" s="878"/>
      <c r="B2493" s="878"/>
      <c r="C2493" s="878"/>
      <c r="F2493" s="878"/>
      <c r="H2493" s="878"/>
      <c r="I2493" s="878"/>
      <c r="J2493" s="878"/>
      <c r="K2493" s="990"/>
      <c r="L2493" s="990"/>
      <c r="M2493" s="990"/>
      <c r="N2493" s="990"/>
      <c r="O2493" s="878"/>
      <c r="P2493" s="878"/>
      <c r="Q2493" s="878"/>
      <c r="R2493" s="878"/>
      <c r="S2493" s="878"/>
      <c r="T2493" s="878"/>
      <c r="U2493" s="878"/>
      <c r="V2493" s="878"/>
      <c r="W2493" s="878"/>
      <c r="X2493" s="1015"/>
      <c r="Y2493" s="878"/>
      <c r="Z2493" s="975"/>
    </row>
    <row r="2494" spans="1:26">
      <c r="A2494" s="878"/>
      <c r="B2494" s="878"/>
      <c r="C2494" s="878"/>
      <c r="F2494" s="878"/>
      <c r="H2494" s="878"/>
      <c r="I2494" s="878"/>
      <c r="J2494" s="878"/>
      <c r="K2494" s="990"/>
      <c r="L2494" s="990"/>
      <c r="M2494" s="990"/>
      <c r="N2494" s="990"/>
      <c r="O2494" s="878"/>
      <c r="P2494" s="878"/>
      <c r="Q2494" s="878"/>
      <c r="R2494" s="878"/>
      <c r="S2494" s="878"/>
      <c r="T2494" s="878"/>
      <c r="U2494" s="878"/>
      <c r="V2494" s="878"/>
      <c r="W2494" s="878"/>
      <c r="X2494" s="1015"/>
      <c r="Y2494" s="878"/>
      <c r="Z2494" s="975"/>
    </row>
    <row r="2495" spans="1:26">
      <c r="A2495" s="878"/>
      <c r="B2495" s="878"/>
      <c r="C2495" s="878"/>
      <c r="F2495" s="878"/>
      <c r="H2495" s="878"/>
      <c r="I2495" s="878"/>
      <c r="J2495" s="878"/>
      <c r="K2495" s="990"/>
      <c r="L2495" s="990"/>
      <c r="M2495" s="990"/>
      <c r="N2495" s="990"/>
      <c r="O2495" s="878"/>
      <c r="P2495" s="878"/>
      <c r="Q2495" s="878"/>
      <c r="R2495" s="878"/>
      <c r="S2495" s="878"/>
      <c r="T2495" s="878"/>
      <c r="U2495" s="878"/>
      <c r="V2495" s="878"/>
      <c r="W2495" s="878"/>
      <c r="X2495" s="1015"/>
      <c r="Y2495" s="878"/>
      <c r="Z2495" s="975"/>
    </row>
    <row r="2496" spans="1:26">
      <c r="A2496" s="878"/>
      <c r="B2496" s="878"/>
      <c r="C2496" s="878"/>
      <c r="F2496" s="878"/>
      <c r="H2496" s="878"/>
      <c r="I2496" s="878"/>
      <c r="J2496" s="878"/>
      <c r="K2496" s="990"/>
      <c r="L2496" s="990"/>
      <c r="M2496" s="990"/>
      <c r="N2496" s="990"/>
      <c r="O2496" s="878"/>
      <c r="P2496" s="878"/>
      <c r="Q2496" s="878"/>
      <c r="R2496" s="878"/>
      <c r="S2496" s="878"/>
      <c r="T2496" s="878"/>
      <c r="U2496" s="878"/>
      <c r="V2496" s="878"/>
      <c r="W2496" s="878"/>
      <c r="X2496" s="1015"/>
      <c r="Y2496" s="878"/>
      <c r="Z2496" s="975"/>
    </row>
    <row r="2497" spans="1:26">
      <c r="A2497" s="878"/>
      <c r="B2497" s="878"/>
      <c r="C2497" s="878"/>
      <c r="F2497" s="878"/>
      <c r="H2497" s="878"/>
      <c r="I2497" s="878"/>
      <c r="J2497" s="878"/>
      <c r="K2497" s="990"/>
      <c r="L2497" s="990"/>
      <c r="M2497" s="990"/>
      <c r="N2497" s="990"/>
      <c r="O2497" s="878"/>
      <c r="P2497" s="878"/>
      <c r="Q2497" s="878"/>
      <c r="R2497" s="878"/>
      <c r="S2497" s="878"/>
      <c r="T2497" s="878"/>
      <c r="U2497" s="878"/>
      <c r="V2497" s="878"/>
      <c r="W2497" s="878"/>
      <c r="X2497" s="1015"/>
      <c r="Y2497" s="878"/>
      <c r="Z2497" s="975"/>
    </row>
    <row r="2498" spans="1:26">
      <c r="A2498" s="878"/>
      <c r="B2498" s="878"/>
      <c r="C2498" s="878"/>
      <c r="F2498" s="878"/>
      <c r="H2498" s="878"/>
      <c r="I2498" s="878"/>
      <c r="J2498" s="878"/>
      <c r="K2498" s="990"/>
      <c r="L2498" s="990"/>
      <c r="M2498" s="990"/>
      <c r="N2498" s="990"/>
      <c r="O2498" s="878"/>
      <c r="P2498" s="878"/>
      <c r="Q2498" s="878"/>
      <c r="R2498" s="878"/>
      <c r="S2498" s="878"/>
      <c r="T2498" s="878"/>
      <c r="U2498" s="878"/>
      <c r="V2498" s="878"/>
      <c r="W2498" s="878"/>
      <c r="X2498" s="1015"/>
      <c r="Y2498" s="878"/>
      <c r="Z2498" s="975"/>
    </row>
    <row r="2499" spans="1:26">
      <c r="A2499" s="878"/>
      <c r="B2499" s="878"/>
      <c r="C2499" s="878"/>
      <c r="F2499" s="878"/>
      <c r="H2499" s="878"/>
      <c r="I2499" s="878"/>
      <c r="J2499" s="878"/>
      <c r="K2499" s="990"/>
      <c r="L2499" s="990"/>
      <c r="M2499" s="990"/>
      <c r="N2499" s="990"/>
      <c r="O2499" s="878"/>
      <c r="P2499" s="878"/>
      <c r="Q2499" s="878"/>
      <c r="R2499" s="878"/>
      <c r="S2499" s="878"/>
      <c r="T2499" s="878"/>
      <c r="U2499" s="878"/>
      <c r="V2499" s="878"/>
      <c r="W2499" s="878"/>
      <c r="X2499" s="1015"/>
      <c r="Y2499" s="878"/>
      <c r="Z2499" s="975"/>
    </row>
    <row r="2500" spans="1:26">
      <c r="A2500" s="878"/>
      <c r="B2500" s="878"/>
      <c r="C2500" s="878"/>
      <c r="F2500" s="878"/>
      <c r="H2500" s="878"/>
      <c r="I2500" s="878"/>
      <c r="J2500" s="878"/>
      <c r="K2500" s="990"/>
      <c r="L2500" s="990"/>
      <c r="M2500" s="990"/>
      <c r="N2500" s="990"/>
      <c r="O2500" s="878"/>
      <c r="P2500" s="878"/>
      <c r="Q2500" s="878"/>
      <c r="R2500" s="878"/>
      <c r="S2500" s="878"/>
      <c r="T2500" s="878"/>
      <c r="U2500" s="878"/>
      <c r="V2500" s="878"/>
      <c r="W2500" s="878"/>
      <c r="X2500" s="1015"/>
      <c r="Y2500" s="878"/>
      <c r="Z2500" s="975"/>
    </row>
    <row r="2501" spans="1:26">
      <c r="A2501" s="878"/>
      <c r="B2501" s="878"/>
      <c r="C2501" s="878"/>
      <c r="F2501" s="878"/>
      <c r="H2501" s="878"/>
      <c r="I2501" s="878"/>
      <c r="J2501" s="878"/>
      <c r="K2501" s="990"/>
      <c r="L2501" s="990"/>
      <c r="M2501" s="990"/>
      <c r="N2501" s="990"/>
      <c r="O2501" s="878"/>
      <c r="P2501" s="878"/>
      <c r="Q2501" s="878"/>
      <c r="R2501" s="878"/>
      <c r="S2501" s="878"/>
      <c r="T2501" s="878"/>
      <c r="U2501" s="878"/>
      <c r="V2501" s="878"/>
      <c r="W2501" s="878"/>
      <c r="X2501" s="1015"/>
      <c r="Y2501" s="878"/>
      <c r="Z2501" s="975"/>
    </row>
    <row r="2502" spans="1:26">
      <c r="A2502" s="878"/>
      <c r="B2502" s="878"/>
      <c r="C2502" s="878"/>
      <c r="F2502" s="878"/>
      <c r="H2502" s="878"/>
      <c r="I2502" s="878"/>
      <c r="J2502" s="878"/>
      <c r="K2502" s="990"/>
      <c r="L2502" s="990"/>
      <c r="M2502" s="990"/>
      <c r="N2502" s="990"/>
      <c r="O2502" s="878"/>
      <c r="P2502" s="878"/>
      <c r="Q2502" s="878"/>
      <c r="R2502" s="878"/>
      <c r="S2502" s="878"/>
      <c r="T2502" s="878"/>
      <c r="U2502" s="878"/>
      <c r="V2502" s="878"/>
      <c r="W2502" s="878"/>
      <c r="X2502" s="1015"/>
      <c r="Y2502" s="878"/>
      <c r="Z2502" s="975"/>
    </row>
    <row r="2503" spans="1:26">
      <c r="A2503" s="878"/>
      <c r="B2503" s="878"/>
      <c r="C2503" s="878"/>
      <c r="F2503" s="878"/>
      <c r="H2503" s="878"/>
      <c r="I2503" s="878"/>
      <c r="J2503" s="878"/>
      <c r="K2503" s="990"/>
      <c r="L2503" s="990"/>
      <c r="M2503" s="990"/>
      <c r="N2503" s="990"/>
      <c r="O2503" s="878"/>
      <c r="P2503" s="878"/>
      <c r="Q2503" s="878"/>
      <c r="R2503" s="878"/>
      <c r="S2503" s="878"/>
      <c r="T2503" s="878"/>
      <c r="U2503" s="878"/>
      <c r="V2503" s="878"/>
      <c r="W2503" s="878"/>
      <c r="X2503" s="1015"/>
      <c r="Y2503" s="878"/>
      <c r="Z2503" s="975"/>
    </row>
    <row r="2504" spans="1:26">
      <c r="A2504" s="878"/>
      <c r="B2504" s="878"/>
      <c r="C2504" s="878"/>
      <c r="F2504" s="878"/>
      <c r="H2504" s="878"/>
      <c r="I2504" s="878"/>
      <c r="J2504" s="878"/>
      <c r="K2504" s="990"/>
      <c r="L2504" s="990"/>
      <c r="M2504" s="990"/>
      <c r="N2504" s="990"/>
      <c r="O2504" s="878"/>
      <c r="P2504" s="878"/>
      <c r="Q2504" s="878"/>
      <c r="R2504" s="878"/>
      <c r="S2504" s="878"/>
      <c r="T2504" s="878"/>
      <c r="U2504" s="878"/>
      <c r="V2504" s="878"/>
      <c r="W2504" s="878"/>
      <c r="X2504" s="1015"/>
      <c r="Y2504" s="878"/>
      <c r="Z2504" s="975"/>
    </row>
    <row r="2505" spans="1:26">
      <c r="A2505" s="878"/>
      <c r="B2505" s="878"/>
      <c r="C2505" s="878"/>
      <c r="F2505" s="878"/>
      <c r="H2505" s="878"/>
      <c r="I2505" s="878"/>
      <c r="J2505" s="878"/>
      <c r="K2505" s="990"/>
      <c r="L2505" s="990"/>
      <c r="M2505" s="990"/>
      <c r="N2505" s="990"/>
      <c r="O2505" s="878"/>
      <c r="P2505" s="878"/>
      <c r="Q2505" s="878"/>
      <c r="R2505" s="878"/>
      <c r="S2505" s="878"/>
      <c r="T2505" s="878"/>
      <c r="U2505" s="878"/>
      <c r="V2505" s="878"/>
      <c r="W2505" s="878"/>
      <c r="X2505" s="1015"/>
      <c r="Y2505" s="878"/>
      <c r="Z2505" s="975"/>
    </row>
    <row r="2506" spans="1:26">
      <c r="A2506" s="878"/>
      <c r="B2506" s="878"/>
      <c r="C2506" s="878"/>
      <c r="F2506" s="878"/>
      <c r="H2506" s="878"/>
      <c r="I2506" s="878"/>
      <c r="J2506" s="878"/>
      <c r="K2506" s="990"/>
      <c r="L2506" s="990"/>
      <c r="M2506" s="990"/>
      <c r="N2506" s="990"/>
      <c r="O2506" s="878"/>
      <c r="P2506" s="878"/>
      <c r="Q2506" s="878"/>
      <c r="R2506" s="878"/>
      <c r="S2506" s="878"/>
      <c r="T2506" s="878"/>
      <c r="U2506" s="878"/>
      <c r="V2506" s="878"/>
      <c r="W2506" s="878"/>
      <c r="X2506" s="1015"/>
      <c r="Y2506" s="878"/>
      <c r="Z2506" s="975"/>
    </row>
    <row r="2507" spans="1:26">
      <c r="A2507" s="878"/>
      <c r="B2507" s="878"/>
      <c r="C2507" s="878"/>
      <c r="F2507" s="878"/>
      <c r="H2507" s="878"/>
      <c r="I2507" s="878"/>
      <c r="J2507" s="878"/>
      <c r="K2507" s="990"/>
      <c r="L2507" s="990"/>
      <c r="M2507" s="990"/>
      <c r="N2507" s="990"/>
      <c r="O2507" s="878"/>
      <c r="P2507" s="878"/>
      <c r="Q2507" s="878"/>
      <c r="R2507" s="878"/>
      <c r="S2507" s="878"/>
      <c r="T2507" s="878"/>
      <c r="U2507" s="878"/>
      <c r="V2507" s="878"/>
      <c r="W2507" s="878"/>
      <c r="X2507" s="1015"/>
      <c r="Y2507" s="878"/>
      <c r="Z2507" s="975"/>
    </row>
    <row r="2508" spans="1:26">
      <c r="A2508" s="878"/>
      <c r="B2508" s="878"/>
      <c r="C2508" s="878"/>
      <c r="F2508" s="878"/>
      <c r="H2508" s="878"/>
      <c r="I2508" s="878"/>
      <c r="J2508" s="878"/>
      <c r="K2508" s="990"/>
      <c r="L2508" s="990"/>
      <c r="M2508" s="990"/>
      <c r="N2508" s="990"/>
      <c r="O2508" s="878"/>
      <c r="P2508" s="878"/>
      <c r="Q2508" s="878"/>
      <c r="R2508" s="878"/>
      <c r="S2508" s="878"/>
      <c r="T2508" s="878"/>
      <c r="U2508" s="878"/>
      <c r="V2508" s="878"/>
      <c r="W2508" s="878"/>
      <c r="X2508" s="1015"/>
      <c r="Y2508" s="878"/>
      <c r="Z2508" s="975"/>
    </row>
    <row r="2509" spans="1:26">
      <c r="A2509" s="878"/>
      <c r="B2509" s="878"/>
      <c r="C2509" s="878"/>
      <c r="F2509" s="878"/>
      <c r="H2509" s="878"/>
      <c r="I2509" s="878"/>
      <c r="J2509" s="878"/>
      <c r="K2509" s="990"/>
      <c r="L2509" s="990"/>
      <c r="M2509" s="990"/>
      <c r="N2509" s="990"/>
      <c r="O2509" s="878"/>
      <c r="P2509" s="878"/>
      <c r="Q2509" s="878"/>
      <c r="R2509" s="878"/>
      <c r="S2509" s="878"/>
      <c r="T2509" s="878"/>
      <c r="U2509" s="878"/>
      <c r="V2509" s="878"/>
      <c r="W2509" s="878"/>
      <c r="X2509" s="1015"/>
      <c r="Y2509" s="878"/>
      <c r="Z2509" s="975"/>
    </row>
    <row r="2510" spans="1:26">
      <c r="A2510" s="878"/>
      <c r="B2510" s="878"/>
      <c r="C2510" s="878"/>
      <c r="F2510" s="878"/>
      <c r="H2510" s="878"/>
      <c r="I2510" s="878"/>
      <c r="J2510" s="878"/>
      <c r="K2510" s="990"/>
      <c r="L2510" s="990"/>
      <c r="M2510" s="990"/>
      <c r="N2510" s="990"/>
      <c r="O2510" s="878"/>
      <c r="P2510" s="878"/>
      <c r="Q2510" s="878"/>
      <c r="R2510" s="878"/>
      <c r="S2510" s="878"/>
      <c r="T2510" s="878"/>
      <c r="U2510" s="878"/>
      <c r="V2510" s="878"/>
      <c r="W2510" s="878"/>
      <c r="X2510" s="1015"/>
      <c r="Y2510" s="878"/>
      <c r="Z2510" s="975"/>
    </row>
    <row r="2511" spans="1:26">
      <c r="A2511" s="878"/>
      <c r="B2511" s="878"/>
      <c r="C2511" s="878"/>
      <c r="F2511" s="878"/>
      <c r="H2511" s="878"/>
      <c r="I2511" s="878"/>
      <c r="J2511" s="878"/>
      <c r="K2511" s="990"/>
      <c r="L2511" s="990"/>
      <c r="M2511" s="990"/>
      <c r="N2511" s="990"/>
      <c r="O2511" s="878"/>
      <c r="P2511" s="878"/>
      <c r="Q2511" s="878"/>
      <c r="R2511" s="878"/>
      <c r="S2511" s="878"/>
      <c r="T2511" s="878"/>
      <c r="U2511" s="878"/>
      <c r="V2511" s="878"/>
      <c r="W2511" s="878"/>
      <c r="X2511" s="1015"/>
      <c r="Y2511" s="878"/>
      <c r="Z2511" s="975"/>
    </row>
    <row r="2512" spans="1:26">
      <c r="A2512" s="878"/>
      <c r="B2512" s="878"/>
      <c r="C2512" s="878"/>
      <c r="F2512" s="878"/>
      <c r="H2512" s="878"/>
      <c r="I2512" s="878"/>
      <c r="J2512" s="878"/>
      <c r="K2512" s="990"/>
      <c r="L2512" s="990"/>
      <c r="M2512" s="990"/>
      <c r="N2512" s="990"/>
      <c r="O2512" s="878"/>
      <c r="P2512" s="878"/>
      <c r="Q2512" s="878"/>
      <c r="R2512" s="878"/>
      <c r="S2512" s="878"/>
      <c r="T2512" s="878"/>
      <c r="U2512" s="878"/>
      <c r="V2512" s="878"/>
      <c r="W2512" s="878"/>
      <c r="X2512" s="1015"/>
      <c r="Y2512" s="878"/>
      <c r="Z2512" s="975"/>
    </row>
    <row r="2513" spans="1:26">
      <c r="A2513" s="878"/>
      <c r="B2513" s="878"/>
      <c r="C2513" s="878"/>
      <c r="F2513" s="878"/>
      <c r="H2513" s="878"/>
      <c r="I2513" s="878"/>
      <c r="J2513" s="878"/>
      <c r="K2513" s="990"/>
      <c r="L2513" s="990"/>
      <c r="M2513" s="990"/>
      <c r="N2513" s="990"/>
      <c r="O2513" s="878"/>
      <c r="P2513" s="878"/>
      <c r="Q2513" s="878"/>
      <c r="R2513" s="878"/>
      <c r="S2513" s="878"/>
      <c r="T2513" s="878"/>
      <c r="U2513" s="878"/>
      <c r="V2513" s="878"/>
      <c r="W2513" s="878"/>
      <c r="X2513" s="1015"/>
      <c r="Y2513" s="878"/>
      <c r="Z2513" s="975"/>
    </row>
    <row r="2514" spans="1:26">
      <c r="A2514" s="878"/>
      <c r="B2514" s="878"/>
      <c r="C2514" s="878"/>
      <c r="F2514" s="878"/>
      <c r="H2514" s="878"/>
      <c r="I2514" s="878"/>
      <c r="J2514" s="878"/>
      <c r="K2514" s="990"/>
      <c r="L2514" s="990"/>
      <c r="M2514" s="990"/>
      <c r="N2514" s="990"/>
      <c r="O2514" s="878"/>
      <c r="P2514" s="878"/>
      <c r="Q2514" s="878"/>
      <c r="R2514" s="878"/>
      <c r="S2514" s="878"/>
      <c r="T2514" s="878"/>
      <c r="U2514" s="878"/>
      <c r="V2514" s="878"/>
      <c r="W2514" s="878"/>
      <c r="X2514" s="1015"/>
      <c r="Y2514" s="878"/>
      <c r="Z2514" s="975"/>
    </row>
    <row r="2515" spans="1:26">
      <c r="A2515" s="878"/>
      <c r="B2515" s="878"/>
      <c r="C2515" s="878"/>
      <c r="F2515" s="878"/>
      <c r="H2515" s="878"/>
      <c r="I2515" s="878"/>
      <c r="J2515" s="878"/>
      <c r="K2515" s="990"/>
      <c r="L2515" s="990"/>
      <c r="M2515" s="990"/>
      <c r="N2515" s="990"/>
      <c r="O2515" s="878"/>
      <c r="P2515" s="878"/>
      <c r="Q2515" s="878"/>
      <c r="R2515" s="878"/>
      <c r="S2515" s="878"/>
      <c r="T2515" s="878"/>
      <c r="U2515" s="878"/>
      <c r="V2515" s="878"/>
      <c r="W2515" s="878"/>
      <c r="X2515" s="1015"/>
      <c r="Y2515" s="878"/>
      <c r="Z2515" s="975"/>
    </row>
    <row r="2516" spans="1:26">
      <c r="A2516" s="878"/>
      <c r="B2516" s="878"/>
      <c r="C2516" s="878"/>
      <c r="F2516" s="878"/>
      <c r="H2516" s="878"/>
      <c r="I2516" s="878"/>
      <c r="J2516" s="878"/>
      <c r="K2516" s="990"/>
      <c r="L2516" s="990"/>
      <c r="M2516" s="990"/>
      <c r="N2516" s="990"/>
      <c r="O2516" s="878"/>
      <c r="P2516" s="878"/>
      <c r="Q2516" s="878"/>
      <c r="R2516" s="878"/>
      <c r="S2516" s="878"/>
      <c r="T2516" s="878"/>
      <c r="U2516" s="878"/>
      <c r="V2516" s="878"/>
      <c r="W2516" s="878"/>
      <c r="X2516" s="1015"/>
      <c r="Y2516" s="878"/>
      <c r="Z2516" s="975"/>
    </row>
    <row r="2517" spans="1:26">
      <c r="A2517" s="878"/>
      <c r="B2517" s="878"/>
      <c r="C2517" s="878"/>
      <c r="F2517" s="878"/>
      <c r="H2517" s="878"/>
      <c r="I2517" s="878"/>
      <c r="J2517" s="878"/>
      <c r="K2517" s="990"/>
      <c r="L2517" s="990"/>
      <c r="M2517" s="990"/>
      <c r="N2517" s="990"/>
      <c r="O2517" s="878"/>
      <c r="P2517" s="878"/>
      <c r="Q2517" s="878"/>
      <c r="R2517" s="878"/>
      <c r="S2517" s="878"/>
      <c r="T2517" s="878"/>
      <c r="U2517" s="878"/>
      <c r="V2517" s="878"/>
      <c r="W2517" s="878"/>
      <c r="X2517" s="1015"/>
      <c r="Y2517" s="878"/>
      <c r="Z2517" s="975"/>
    </row>
    <row r="2518" spans="1:26">
      <c r="A2518" s="878"/>
      <c r="B2518" s="878"/>
      <c r="C2518" s="878"/>
      <c r="F2518" s="878"/>
      <c r="H2518" s="878"/>
      <c r="I2518" s="878"/>
      <c r="J2518" s="878"/>
      <c r="K2518" s="990"/>
      <c r="L2518" s="990"/>
      <c r="M2518" s="990"/>
      <c r="N2518" s="990"/>
      <c r="O2518" s="878"/>
      <c r="P2518" s="878"/>
      <c r="Q2518" s="878"/>
      <c r="R2518" s="878"/>
      <c r="S2518" s="878"/>
      <c r="T2518" s="878"/>
      <c r="U2518" s="878"/>
      <c r="V2518" s="878"/>
      <c r="W2518" s="878"/>
      <c r="X2518" s="1015"/>
      <c r="Y2518" s="878"/>
      <c r="Z2518" s="975"/>
    </row>
    <row r="2519" spans="1:26">
      <c r="A2519" s="878"/>
      <c r="B2519" s="878"/>
      <c r="C2519" s="878"/>
      <c r="F2519" s="878"/>
      <c r="H2519" s="878"/>
      <c r="I2519" s="878"/>
      <c r="J2519" s="878"/>
      <c r="K2519" s="990"/>
      <c r="L2519" s="990"/>
      <c r="M2519" s="990"/>
      <c r="N2519" s="990"/>
      <c r="O2519" s="878"/>
      <c r="P2519" s="878"/>
      <c r="Q2519" s="878"/>
      <c r="R2519" s="878"/>
      <c r="S2519" s="878"/>
      <c r="T2519" s="878"/>
      <c r="U2519" s="878"/>
      <c r="V2519" s="878"/>
      <c r="W2519" s="878"/>
      <c r="X2519" s="1015"/>
      <c r="Y2519" s="878"/>
      <c r="Z2519" s="975"/>
    </row>
    <row r="2520" spans="1:26">
      <c r="A2520" s="878"/>
      <c r="B2520" s="878"/>
      <c r="C2520" s="878"/>
      <c r="F2520" s="878"/>
      <c r="H2520" s="878"/>
      <c r="I2520" s="878"/>
      <c r="J2520" s="878"/>
      <c r="K2520" s="990"/>
      <c r="L2520" s="990"/>
      <c r="M2520" s="990"/>
      <c r="N2520" s="990"/>
      <c r="O2520" s="878"/>
      <c r="P2520" s="878"/>
      <c r="Q2520" s="878"/>
      <c r="R2520" s="878"/>
      <c r="S2520" s="878"/>
      <c r="T2520" s="878"/>
      <c r="U2520" s="878"/>
      <c r="V2520" s="878"/>
      <c r="W2520" s="878"/>
      <c r="X2520" s="1015"/>
      <c r="Y2520" s="878"/>
      <c r="Z2520" s="975"/>
    </row>
    <row r="2521" spans="1:26">
      <c r="A2521" s="878"/>
      <c r="B2521" s="878"/>
      <c r="C2521" s="878"/>
      <c r="F2521" s="878"/>
      <c r="H2521" s="878"/>
      <c r="I2521" s="878"/>
      <c r="J2521" s="878"/>
      <c r="K2521" s="990"/>
      <c r="L2521" s="990"/>
      <c r="M2521" s="990"/>
      <c r="N2521" s="990"/>
      <c r="O2521" s="878"/>
      <c r="P2521" s="878"/>
      <c r="Q2521" s="878"/>
      <c r="R2521" s="878"/>
      <c r="S2521" s="878"/>
      <c r="T2521" s="878"/>
      <c r="U2521" s="878"/>
      <c r="V2521" s="878"/>
      <c r="W2521" s="878"/>
      <c r="X2521" s="1015"/>
      <c r="Y2521" s="878"/>
      <c r="Z2521" s="975"/>
    </row>
    <row r="2522" spans="1:26">
      <c r="A2522" s="878"/>
      <c r="B2522" s="878"/>
      <c r="C2522" s="878"/>
      <c r="F2522" s="878"/>
      <c r="H2522" s="878"/>
      <c r="I2522" s="878"/>
      <c r="J2522" s="878"/>
      <c r="K2522" s="990"/>
      <c r="L2522" s="990"/>
      <c r="M2522" s="990"/>
      <c r="N2522" s="990"/>
      <c r="O2522" s="878"/>
      <c r="P2522" s="878"/>
      <c r="Q2522" s="878"/>
      <c r="R2522" s="878"/>
      <c r="S2522" s="878"/>
      <c r="T2522" s="878"/>
      <c r="U2522" s="878"/>
      <c r="V2522" s="878"/>
      <c r="W2522" s="878"/>
      <c r="X2522" s="1015"/>
      <c r="Y2522" s="878"/>
      <c r="Z2522" s="975"/>
    </row>
    <row r="2523" spans="1:26">
      <c r="A2523" s="878"/>
      <c r="B2523" s="878"/>
      <c r="C2523" s="878"/>
      <c r="F2523" s="878"/>
      <c r="H2523" s="878"/>
      <c r="I2523" s="878"/>
      <c r="J2523" s="878"/>
      <c r="K2523" s="990"/>
      <c r="L2523" s="990"/>
      <c r="M2523" s="990"/>
      <c r="N2523" s="990"/>
      <c r="O2523" s="878"/>
      <c r="P2523" s="878"/>
      <c r="Q2523" s="878"/>
      <c r="R2523" s="878"/>
      <c r="S2523" s="878"/>
      <c r="T2523" s="878"/>
      <c r="U2523" s="878"/>
      <c r="V2523" s="878"/>
      <c r="W2523" s="878"/>
      <c r="X2523" s="1015"/>
      <c r="Y2523" s="878"/>
      <c r="Z2523" s="975"/>
    </row>
    <row r="2524" spans="1:26">
      <c r="A2524" s="878"/>
      <c r="B2524" s="878"/>
      <c r="C2524" s="878"/>
      <c r="F2524" s="878"/>
      <c r="H2524" s="878"/>
      <c r="I2524" s="878"/>
      <c r="J2524" s="878"/>
      <c r="K2524" s="990"/>
      <c r="L2524" s="990"/>
      <c r="M2524" s="990"/>
      <c r="N2524" s="990"/>
      <c r="O2524" s="878"/>
      <c r="P2524" s="878"/>
      <c r="Q2524" s="878"/>
      <c r="R2524" s="878"/>
      <c r="S2524" s="878"/>
      <c r="T2524" s="878"/>
      <c r="U2524" s="878"/>
      <c r="V2524" s="878"/>
      <c r="W2524" s="878"/>
      <c r="X2524" s="1015"/>
      <c r="Y2524" s="878"/>
      <c r="Z2524" s="975"/>
    </row>
    <row r="2525" spans="1:26">
      <c r="A2525" s="878"/>
      <c r="B2525" s="878"/>
      <c r="C2525" s="878"/>
      <c r="F2525" s="878"/>
      <c r="H2525" s="878"/>
      <c r="I2525" s="878"/>
      <c r="J2525" s="878"/>
      <c r="K2525" s="990"/>
      <c r="L2525" s="990"/>
      <c r="M2525" s="990"/>
      <c r="N2525" s="990"/>
      <c r="O2525" s="878"/>
      <c r="P2525" s="878"/>
      <c r="Q2525" s="878"/>
      <c r="R2525" s="878"/>
      <c r="S2525" s="878"/>
      <c r="T2525" s="878"/>
      <c r="U2525" s="878"/>
      <c r="V2525" s="878"/>
      <c r="W2525" s="878"/>
      <c r="X2525" s="1015"/>
      <c r="Y2525" s="878"/>
      <c r="Z2525" s="975"/>
    </row>
    <row r="2526" spans="1:26">
      <c r="A2526" s="878"/>
      <c r="B2526" s="878"/>
      <c r="C2526" s="878"/>
      <c r="F2526" s="878"/>
      <c r="H2526" s="878"/>
      <c r="I2526" s="878"/>
      <c r="J2526" s="878"/>
      <c r="K2526" s="990"/>
      <c r="L2526" s="990"/>
      <c r="M2526" s="990"/>
      <c r="N2526" s="990"/>
      <c r="O2526" s="878"/>
      <c r="P2526" s="878"/>
      <c r="Q2526" s="878"/>
      <c r="R2526" s="878"/>
      <c r="S2526" s="878"/>
      <c r="T2526" s="878"/>
      <c r="U2526" s="878"/>
      <c r="V2526" s="878"/>
      <c r="W2526" s="878"/>
      <c r="X2526" s="1015"/>
      <c r="Y2526" s="878"/>
      <c r="Z2526" s="975"/>
    </row>
    <row r="2527" spans="1:26">
      <c r="A2527" s="878"/>
      <c r="B2527" s="878"/>
      <c r="C2527" s="878"/>
      <c r="F2527" s="878"/>
      <c r="H2527" s="878"/>
      <c r="I2527" s="878"/>
      <c r="J2527" s="878"/>
      <c r="K2527" s="990"/>
      <c r="L2527" s="990"/>
      <c r="M2527" s="990"/>
      <c r="N2527" s="990"/>
      <c r="O2527" s="878"/>
      <c r="P2527" s="878"/>
      <c r="Q2527" s="878"/>
      <c r="R2527" s="878"/>
      <c r="S2527" s="878"/>
      <c r="T2527" s="878"/>
      <c r="U2527" s="878"/>
      <c r="V2527" s="878"/>
      <c r="W2527" s="878"/>
      <c r="X2527" s="1015"/>
      <c r="Y2527" s="878"/>
      <c r="Z2527" s="975"/>
    </row>
    <row r="2528" spans="1:26">
      <c r="A2528" s="878"/>
      <c r="B2528" s="878"/>
      <c r="C2528" s="878"/>
      <c r="F2528" s="878"/>
      <c r="H2528" s="878"/>
      <c r="I2528" s="878"/>
      <c r="J2528" s="878"/>
      <c r="K2528" s="990"/>
      <c r="L2528" s="990"/>
      <c r="M2528" s="990"/>
      <c r="N2528" s="990"/>
      <c r="O2528" s="878"/>
      <c r="P2528" s="878"/>
      <c r="Q2528" s="878"/>
      <c r="R2528" s="878"/>
      <c r="S2528" s="878"/>
      <c r="T2528" s="878"/>
      <c r="U2528" s="878"/>
      <c r="V2528" s="878"/>
      <c r="W2528" s="878"/>
      <c r="X2528" s="1015"/>
      <c r="Y2528" s="878"/>
      <c r="Z2528" s="975"/>
    </row>
    <row r="2529" spans="1:26">
      <c r="A2529" s="878"/>
      <c r="B2529" s="878"/>
      <c r="C2529" s="878"/>
      <c r="F2529" s="878"/>
      <c r="H2529" s="878"/>
      <c r="I2529" s="878"/>
      <c r="J2529" s="878"/>
      <c r="K2529" s="990"/>
      <c r="L2529" s="990"/>
      <c r="M2529" s="990"/>
      <c r="N2529" s="990"/>
      <c r="O2529" s="878"/>
      <c r="P2529" s="878"/>
      <c r="Q2529" s="878"/>
      <c r="R2529" s="878"/>
      <c r="S2529" s="878"/>
      <c r="T2529" s="878"/>
      <c r="U2529" s="878"/>
      <c r="V2529" s="878"/>
      <c r="W2529" s="878"/>
      <c r="X2529" s="1015"/>
      <c r="Y2529" s="878"/>
      <c r="Z2529" s="975"/>
    </row>
    <row r="2530" spans="1:26">
      <c r="A2530" s="878"/>
      <c r="B2530" s="878"/>
      <c r="C2530" s="878"/>
      <c r="F2530" s="878"/>
      <c r="H2530" s="878"/>
      <c r="I2530" s="878"/>
      <c r="J2530" s="878"/>
      <c r="K2530" s="990"/>
      <c r="L2530" s="990"/>
      <c r="M2530" s="990"/>
      <c r="N2530" s="990"/>
      <c r="O2530" s="878"/>
      <c r="P2530" s="878"/>
      <c r="Q2530" s="878"/>
      <c r="R2530" s="878"/>
      <c r="S2530" s="878"/>
      <c r="T2530" s="878"/>
      <c r="U2530" s="878"/>
      <c r="V2530" s="878"/>
      <c r="W2530" s="878"/>
      <c r="X2530" s="1015"/>
      <c r="Y2530" s="878"/>
      <c r="Z2530" s="975"/>
    </row>
    <row r="2531" spans="1:26">
      <c r="A2531" s="878"/>
      <c r="B2531" s="878"/>
      <c r="C2531" s="878"/>
      <c r="F2531" s="878"/>
      <c r="H2531" s="878"/>
      <c r="I2531" s="878"/>
      <c r="J2531" s="878"/>
      <c r="K2531" s="990"/>
      <c r="L2531" s="990"/>
      <c r="M2531" s="990"/>
      <c r="N2531" s="990"/>
      <c r="O2531" s="878"/>
      <c r="P2531" s="878"/>
      <c r="Q2531" s="878"/>
      <c r="R2531" s="878"/>
      <c r="S2531" s="878"/>
      <c r="T2531" s="878"/>
      <c r="U2531" s="878"/>
      <c r="V2531" s="878"/>
      <c r="W2531" s="878"/>
      <c r="X2531" s="1015"/>
      <c r="Y2531" s="878"/>
      <c r="Z2531" s="975"/>
    </row>
    <row r="2532" spans="1:26">
      <c r="A2532" s="878"/>
      <c r="B2532" s="878"/>
      <c r="C2532" s="878"/>
      <c r="F2532" s="878"/>
      <c r="H2532" s="878"/>
      <c r="I2532" s="878"/>
      <c r="J2532" s="878"/>
      <c r="K2532" s="990"/>
      <c r="L2532" s="990"/>
      <c r="M2532" s="990"/>
      <c r="N2532" s="990"/>
      <c r="O2532" s="878"/>
      <c r="P2532" s="878"/>
      <c r="Q2532" s="878"/>
      <c r="R2532" s="878"/>
      <c r="S2532" s="878"/>
      <c r="T2532" s="878"/>
      <c r="U2532" s="878"/>
      <c r="V2532" s="878"/>
      <c r="W2532" s="878"/>
      <c r="X2532" s="1015"/>
      <c r="Y2532" s="878"/>
      <c r="Z2532" s="975"/>
    </row>
    <row r="2533" spans="1:26">
      <c r="A2533" s="878"/>
      <c r="B2533" s="878"/>
      <c r="C2533" s="878"/>
      <c r="F2533" s="878"/>
      <c r="H2533" s="878"/>
      <c r="I2533" s="878"/>
      <c r="J2533" s="878"/>
      <c r="K2533" s="990"/>
      <c r="L2533" s="990"/>
      <c r="M2533" s="990"/>
      <c r="N2533" s="990"/>
      <c r="O2533" s="878"/>
      <c r="P2533" s="878"/>
      <c r="Q2533" s="878"/>
      <c r="R2533" s="878"/>
      <c r="S2533" s="878"/>
      <c r="T2533" s="878"/>
      <c r="U2533" s="878"/>
      <c r="V2533" s="878"/>
      <c r="W2533" s="878"/>
      <c r="X2533" s="1015"/>
      <c r="Y2533" s="878"/>
      <c r="Z2533" s="975"/>
    </row>
    <row r="2534" spans="1:26">
      <c r="A2534" s="878"/>
      <c r="B2534" s="878"/>
      <c r="C2534" s="878"/>
      <c r="F2534" s="878"/>
      <c r="H2534" s="878"/>
      <c r="I2534" s="878"/>
      <c r="J2534" s="878"/>
      <c r="K2534" s="990"/>
      <c r="L2534" s="990"/>
      <c r="M2534" s="990"/>
      <c r="N2534" s="990"/>
      <c r="O2534" s="878"/>
      <c r="P2534" s="878"/>
      <c r="Q2534" s="878"/>
      <c r="R2534" s="878"/>
      <c r="S2534" s="878"/>
      <c r="T2534" s="878"/>
      <c r="U2534" s="878"/>
      <c r="V2534" s="878"/>
      <c r="W2534" s="878"/>
      <c r="X2534" s="1015"/>
      <c r="Y2534" s="878"/>
      <c r="Z2534" s="975"/>
    </row>
    <row r="2535" spans="1:26">
      <c r="A2535" s="878"/>
      <c r="B2535" s="878"/>
      <c r="C2535" s="878"/>
      <c r="F2535" s="878"/>
      <c r="H2535" s="878"/>
      <c r="I2535" s="878"/>
      <c r="J2535" s="878"/>
      <c r="K2535" s="990"/>
      <c r="L2535" s="990"/>
      <c r="M2535" s="990"/>
      <c r="N2535" s="990"/>
      <c r="O2535" s="878"/>
      <c r="P2535" s="878"/>
      <c r="Q2535" s="878"/>
      <c r="R2535" s="878"/>
      <c r="S2535" s="878"/>
      <c r="T2535" s="878"/>
      <c r="U2535" s="878"/>
      <c r="V2535" s="878"/>
      <c r="W2535" s="878"/>
      <c r="X2535" s="1015"/>
      <c r="Y2535" s="878"/>
      <c r="Z2535" s="975"/>
    </row>
    <row r="2536" spans="1:26">
      <c r="A2536" s="878"/>
      <c r="B2536" s="878"/>
      <c r="C2536" s="878"/>
      <c r="F2536" s="878"/>
      <c r="H2536" s="878"/>
      <c r="I2536" s="878"/>
      <c r="J2536" s="878"/>
      <c r="K2536" s="990"/>
      <c r="L2536" s="990"/>
      <c r="M2536" s="990"/>
      <c r="N2536" s="990"/>
      <c r="O2536" s="878"/>
      <c r="P2536" s="878"/>
      <c r="Q2536" s="878"/>
      <c r="R2536" s="878"/>
      <c r="S2536" s="878"/>
      <c r="T2536" s="878"/>
      <c r="U2536" s="878"/>
      <c r="V2536" s="878"/>
      <c r="W2536" s="878"/>
      <c r="X2536" s="1015"/>
      <c r="Y2536" s="878"/>
      <c r="Z2536" s="975"/>
    </row>
    <row r="2537" spans="1:26">
      <c r="A2537" s="878"/>
      <c r="B2537" s="878"/>
      <c r="C2537" s="878"/>
      <c r="F2537" s="878"/>
      <c r="H2537" s="878"/>
      <c r="I2537" s="878"/>
      <c r="J2537" s="878"/>
      <c r="K2537" s="990"/>
      <c r="L2537" s="990"/>
      <c r="M2537" s="990"/>
      <c r="N2537" s="990"/>
      <c r="O2537" s="878"/>
      <c r="P2537" s="878"/>
      <c r="Q2537" s="878"/>
      <c r="R2537" s="878"/>
      <c r="S2537" s="878"/>
      <c r="T2537" s="878"/>
      <c r="U2537" s="878"/>
      <c r="V2537" s="878"/>
      <c r="W2537" s="878"/>
      <c r="X2537" s="1015"/>
      <c r="Y2537" s="878"/>
      <c r="Z2537" s="975"/>
    </row>
    <row r="2538" spans="1:26">
      <c r="A2538" s="878"/>
      <c r="B2538" s="878"/>
      <c r="C2538" s="878"/>
      <c r="F2538" s="878"/>
      <c r="H2538" s="878"/>
      <c r="I2538" s="878"/>
      <c r="J2538" s="878"/>
      <c r="K2538" s="990"/>
      <c r="L2538" s="990"/>
      <c r="M2538" s="990"/>
      <c r="N2538" s="990"/>
      <c r="O2538" s="878"/>
      <c r="P2538" s="878"/>
      <c r="Q2538" s="878"/>
      <c r="R2538" s="878"/>
      <c r="S2538" s="878"/>
      <c r="T2538" s="878"/>
      <c r="U2538" s="878"/>
      <c r="V2538" s="878"/>
      <c r="W2538" s="878"/>
      <c r="X2538" s="1015"/>
      <c r="Y2538" s="878"/>
      <c r="Z2538" s="975"/>
    </row>
    <row r="2539" spans="1:26">
      <c r="A2539" s="878"/>
      <c r="B2539" s="878"/>
      <c r="C2539" s="878"/>
      <c r="F2539" s="878"/>
      <c r="H2539" s="878"/>
      <c r="I2539" s="878"/>
      <c r="J2539" s="878"/>
      <c r="K2539" s="990"/>
      <c r="L2539" s="990"/>
      <c r="M2539" s="990"/>
      <c r="N2539" s="990"/>
      <c r="O2539" s="878"/>
      <c r="P2539" s="878"/>
      <c r="Q2539" s="878"/>
      <c r="R2539" s="878"/>
      <c r="S2539" s="878"/>
      <c r="T2539" s="878"/>
      <c r="U2539" s="878"/>
      <c r="V2539" s="878"/>
      <c r="W2539" s="878"/>
      <c r="X2539" s="1015"/>
      <c r="Y2539" s="878"/>
      <c r="Z2539" s="975"/>
    </row>
    <row r="2540" spans="1:26">
      <c r="A2540" s="878"/>
      <c r="B2540" s="878"/>
      <c r="C2540" s="878"/>
      <c r="F2540" s="878"/>
      <c r="H2540" s="878"/>
      <c r="I2540" s="878"/>
      <c r="J2540" s="878"/>
      <c r="K2540" s="990"/>
      <c r="L2540" s="990"/>
      <c r="M2540" s="990"/>
      <c r="N2540" s="990"/>
      <c r="O2540" s="878"/>
      <c r="P2540" s="878"/>
      <c r="Q2540" s="878"/>
      <c r="R2540" s="878"/>
      <c r="S2540" s="878"/>
      <c r="T2540" s="878"/>
      <c r="U2540" s="878"/>
      <c r="V2540" s="878"/>
      <c r="W2540" s="878"/>
      <c r="X2540" s="1015"/>
      <c r="Y2540" s="878"/>
      <c r="Z2540" s="975"/>
    </row>
    <row r="2541" spans="1:26">
      <c r="A2541" s="878"/>
      <c r="B2541" s="878"/>
      <c r="C2541" s="878"/>
      <c r="F2541" s="878"/>
      <c r="H2541" s="878"/>
      <c r="I2541" s="878"/>
      <c r="J2541" s="878"/>
      <c r="K2541" s="990"/>
      <c r="L2541" s="990"/>
      <c r="M2541" s="990"/>
      <c r="N2541" s="990"/>
      <c r="O2541" s="878"/>
      <c r="P2541" s="878"/>
      <c r="Q2541" s="878"/>
      <c r="R2541" s="878"/>
      <c r="S2541" s="878"/>
      <c r="T2541" s="878"/>
      <c r="U2541" s="878"/>
      <c r="V2541" s="878"/>
      <c r="W2541" s="878"/>
      <c r="X2541" s="1015"/>
      <c r="Y2541" s="878"/>
      <c r="Z2541" s="975"/>
    </row>
    <row r="2542" spans="1:26">
      <c r="A2542" s="878"/>
      <c r="B2542" s="878"/>
      <c r="C2542" s="878"/>
      <c r="F2542" s="878"/>
      <c r="H2542" s="878"/>
      <c r="I2542" s="878"/>
      <c r="J2542" s="878"/>
      <c r="K2542" s="990"/>
      <c r="L2542" s="990"/>
      <c r="M2542" s="990"/>
      <c r="N2542" s="990"/>
      <c r="O2542" s="878"/>
      <c r="P2542" s="878"/>
      <c r="Q2542" s="878"/>
      <c r="R2542" s="878"/>
      <c r="S2542" s="878"/>
      <c r="T2542" s="878"/>
      <c r="U2542" s="878"/>
      <c r="V2542" s="878"/>
      <c r="W2542" s="878"/>
      <c r="X2542" s="1015"/>
      <c r="Y2542" s="878"/>
      <c r="Z2542" s="975"/>
    </row>
    <row r="2543" spans="1:26">
      <c r="A2543" s="878"/>
      <c r="B2543" s="878"/>
      <c r="C2543" s="878"/>
      <c r="F2543" s="878"/>
      <c r="H2543" s="878"/>
      <c r="I2543" s="878"/>
      <c r="J2543" s="878"/>
      <c r="K2543" s="990"/>
      <c r="L2543" s="990"/>
      <c r="M2543" s="990"/>
      <c r="N2543" s="990"/>
      <c r="O2543" s="878"/>
      <c r="P2543" s="878"/>
      <c r="Q2543" s="878"/>
      <c r="R2543" s="878"/>
      <c r="S2543" s="878"/>
      <c r="T2543" s="878"/>
      <c r="U2543" s="878"/>
      <c r="V2543" s="878"/>
      <c r="W2543" s="878"/>
      <c r="X2543" s="1015"/>
      <c r="Y2543" s="878"/>
      <c r="Z2543" s="975"/>
    </row>
    <row r="2544" spans="1:26">
      <c r="A2544" s="878"/>
      <c r="B2544" s="878"/>
      <c r="C2544" s="878"/>
      <c r="F2544" s="878"/>
      <c r="H2544" s="878"/>
      <c r="I2544" s="878"/>
      <c r="J2544" s="878"/>
      <c r="K2544" s="990"/>
      <c r="L2544" s="990"/>
      <c r="M2544" s="990"/>
      <c r="N2544" s="990"/>
      <c r="O2544" s="878"/>
      <c r="P2544" s="878"/>
      <c r="Q2544" s="878"/>
      <c r="R2544" s="878"/>
      <c r="S2544" s="878"/>
      <c r="T2544" s="878"/>
      <c r="U2544" s="878"/>
      <c r="V2544" s="878"/>
      <c r="W2544" s="878"/>
      <c r="X2544" s="1015"/>
      <c r="Y2544" s="878"/>
      <c r="Z2544" s="975"/>
    </row>
    <row r="2545" spans="1:26">
      <c r="A2545" s="878"/>
      <c r="B2545" s="878"/>
      <c r="C2545" s="878"/>
      <c r="F2545" s="878"/>
      <c r="H2545" s="878"/>
      <c r="I2545" s="878"/>
      <c r="J2545" s="878"/>
      <c r="K2545" s="990"/>
      <c r="L2545" s="990"/>
      <c r="M2545" s="990"/>
      <c r="N2545" s="990"/>
      <c r="O2545" s="878"/>
      <c r="P2545" s="878"/>
      <c r="Q2545" s="878"/>
      <c r="R2545" s="878"/>
      <c r="S2545" s="878"/>
      <c r="T2545" s="878"/>
      <c r="U2545" s="878"/>
      <c r="V2545" s="878"/>
      <c r="W2545" s="878"/>
      <c r="X2545" s="1015"/>
      <c r="Y2545" s="878"/>
      <c r="Z2545" s="975"/>
    </row>
    <row r="2546" spans="1:26">
      <c r="A2546" s="878"/>
      <c r="B2546" s="878"/>
      <c r="C2546" s="878"/>
      <c r="F2546" s="878"/>
      <c r="H2546" s="878"/>
      <c r="I2546" s="878"/>
      <c r="J2546" s="878"/>
      <c r="K2546" s="990"/>
      <c r="L2546" s="990"/>
      <c r="M2546" s="990"/>
      <c r="N2546" s="990"/>
      <c r="O2546" s="878"/>
      <c r="P2546" s="878"/>
      <c r="Q2546" s="878"/>
      <c r="R2546" s="878"/>
      <c r="S2546" s="878"/>
      <c r="T2546" s="878"/>
      <c r="U2546" s="878"/>
      <c r="V2546" s="878"/>
      <c r="W2546" s="878"/>
      <c r="X2546" s="1015"/>
      <c r="Y2546" s="878"/>
      <c r="Z2546" s="975"/>
    </row>
    <row r="2547" spans="1:26">
      <c r="A2547" s="878"/>
      <c r="B2547" s="878"/>
      <c r="C2547" s="878"/>
      <c r="F2547" s="878"/>
      <c r="H2547" s="878"/>
      <c r="I2547" s="878"/>
      <c r="J2547" s="878"/>
      <c r="K2547" s="990"/>
      <c r="L2547" s="990"/>
      <c r="M2547" s="990"/>
      <c r="N2547" s="990"/>
      <c r="O2547" s="878"/>
      <c r="P2547" s="878"/>
      <c r="Q2547" s="878"/>
      <c r="R2547" s="878"/>
      <c r="S2547" s="878"/>
      <c r="T2547" s="878"/>
      <c r="U2547" s="878"/>
      <c r="V2547" s="878"/>
      <c r="W2547" s="878"/>
      <c r="X2547" s="1015"/>
      <c r="Y2547" s="878"/>
      <c r="Z2547" s="975"/>
    </row>
    <row r="2548" spans="1:26">
      <c r="A2548" s="878"/>
      <c r="B2548" s="878"/>
      <c r="C2548" s="878"/>
      <c r="F2548" s="878"/>
      <c r="H2548" s="878"/>
      <c r="I2548" s="878"/>
      <c r="J2548" s="878"/>
      <c r="K2548" s="990"/>
      <c r="L2548" s="990"/>
      <c r="M2548" s="990"/>
      <c r="N2548" s="990"/>
      <c r="O2548" s="878"/>
      <c r="P2548" s="878"/>
      <c r="Q2548" s="878"/>
      <c r="R2548" s="878"/>
      <c r="S2548" s="878"/>
      <c r="T2548" s="878"/>
      <c r="U2548" s="878"/>
      <c r="V2548" s="878"/>
      <c r="W2548" s="878"/>
      <c r="X2548" s="1015"/>
      <c r="Y2548" s="878"/>
      <c r="Z2548" s="975"/>
    </row>
    <row r="2549" spans="1:26">
      <c r="A2549" s="878"/>
      <c r="B2549" s="878"/>
      <c r="C2549" s="878"/>
      <c r="F2549" s="878"/>
      <c r="H2549" s="878"/>
      <c r="I2549" s="878"/>
      <c r="J2549" s="878"/>
      <c r="K2549" s="990"/>
      <c r="L2549" s="990"/>
      <c r="M2549" s="990"/>
      <c r="N2549" s="990"/>
      <c r="O2549" s="878"/>
      <c r="P2549" s="878"/>
      <c r="Q2549" s="878"/>
      <c r="R2549" s="878"/>
      <c r="S2549" s="878"/>
      <c r="T2549" s="878"/>
      <c r="U2549" s="878"/>
      <c r="V2549" s="878"/>
      <c r="W2549" s="878"/>
      <c r="X2549" s="1015"/>
      <c r="Y2549" s="878"/>
      <c r="Z2549" s="975"/>
    </row>
    <row r="2550" spans="1:26">
      <c r="A2550" s="878"/>
      <c r="B2550" s="878"/>
      <c r="C2550" s="878"/>
      <c r="F2550" s="878"/>
      <c r="H2550" s="878"/>
      <c r="I2550" s="878"/>
      <c r="J2550" s="878"/>
      <c r="K2550" s="990"/>
      <c r="L2550" s="990"/>
      <c r="M2550" s="990"/>
      <c r="N2550" s="990"/>
      <c r="O2550" s="878"/>
      <c r="P2550" s="878"/>
      <c r="Q2550" s="878"/>
      <c r="R2550" s="878"/>
      <c r="S2550" s="878"/>
      <c r="T2550" s="878"/>
      <c r="U2550" s="878"/>
      <c r="V2550" s="878"/>
      <c r="W2550" s="878"/>
      <c r="X2550" s="1015"/>
      <c r="Y2550" s="878"/>
      <c r="Z2550" s="975"/>
    </row>
    <row r="2551" spans="1:26">
      <c r="A2551" s="878"/>
      <c r="B2551" s="878"/>
      <c r="C2551" s="878"/>
      <c r="F2551" s="878"/>
      <c r="H2551" s="878"/>
      <c r="I2551" s="878"/>
      <c r="J2551" s="878"/>
      <c r="K2551" s="990"/>
      <c r="L2551" s="990"/>
      <c r="M2551" s="990"/>
      <c r="N2551" s="990"/>
      <c r="O2551" s="878"/>
      <c r="P2551" s="878"/>
      <c r="Q2551" s="878"/>
      <c r="R2551" s="878"/>
      <c r="S2551" s="878"/>
      <c r="T2551" s="878"/>
      <c r="U2551" s="878"/>
      <c r="V2551" s="878"/>
      <c r="W2551" s="878"/>
      <c r="X2551" s="1015"/>
      <c r="Y2551" s="878"/>
      <c r="Z2551" s="975"/>
    </row>
    <row r="2552" spans="1:26">
      <c r="A2552" s="878"/>
      <c r="B2552" s="878"/>
      <c r="C2552" s="878"/>
      <c r="F2552" s="878"/>
      <c r="H2552" s="878"/>
      <c r="I2552" s="878"/>
      <c r="J2552" s="878"/>
      <c r="K2552" s="990"/>
      <c r="L2552" s="990"/>
      <c r="M2552" s="990"/>
      <c r="N2552" s="990"/>
      <c r="O2552" s="878"/>
      <c r="P2552" s="878"/>
      <c r="Q2552" s="878"/>
      <c r="R2552" s="878"/>
      <c r="S2552" s="878"/>
      <c r="T2552" s="878"/>
      <c r="U2552" s="878"/>
      <c r="V2552" s="878"/>
      <c r="W2552" s="878"/>
      <c r="X2552" s="1015"/>
      <c r="Y2552" s="878"/>
      <c r="Z2552" s="975"/>
    </row>
    <row r="2553" spans="1:26">
      <c r="A2553" s="878"/>
      <c r="B2553" s="878"/>
      <c r="C2553" s="878"/>
      <c r="F2553" s="878"/>
      <c r="H2553" s="878"/>
      <c r="I2553" s="878"/>
      <c r="J2553" s="878"/>
      <c r="K2553" s="990"/>
      <c r="L2553" s="990"/>
      <c r="M2553" s="990"/>
      <c r="N2553" s="990"/>
      <c r="O2553" s="878"/>
      <c r="P2553" s="878"/>
      <c r="Q2553" s="878"/>
      <c r="R2553" s="878"/>
      <c r="S2553" s="878"/>
      <c r="T2553" s="878"/>
      <c r="U2553" s="878"/>
      <c r="V2553" s="878"/>
      <c r="W2553" s="878"/>
      <c r="X2553" s="1015"/>
      <c r="Y2553" s="878"/>
      <c r="Z2553" s="975"/>
    </row>
    <row r="2554" spans="1:26">
      <c r="A2554" s="878"/>
      <c r="B2554" s="878"/>
      <c r="C2554" s="878"/>
      <c r="F2554" s="878"/>
      <c r="H2554" s="878"/>
      <c r="I2554" s="878"/>
      <c r="J2554" s="878"/>
      <c r="K2554" s="990"/>
      <c r="L2554" s="990"/>
      <c r="M2554" s="990"/>
      <c r="N2554" s="990"/>
      <c r="O2554" s="878"/>
      <c r="P2554" s="878"/>
      <c r="Q2554" s="878"/>
      <c r="R2554" s="878"/>
      <c r="S2554" s="878"/>
      <c r="T2554" s="878"/>
      <c r="U2554" s="878"/>
      <c r="V2554" s="878"/>
      <c r="W2554" s="878"/>
      <c r="X2554" s="1015"/>
      <c r="Y2554" s="878"/>
      <c r="Z2554" s="975"/>
    </row>
    <row r="2555" spans="1:26">
      <c r="A2555" s="878"/>
      <c r="B2555" s="878"/>
      <c r="C2555" s="878"/>
      <c r="F2555" s="878"/>
      <c r="H2555" s="878"/>
      <c r="I2555" s="878"/>
      <c r="J2555" s="878"/>
      <c r="K2555" s="990"/>
      <c r="L2555" s="990"/>
      <c r="M2555" s="990"/>
      <c r="N2555" s="990"/>
      <c r="O2555" s="878"/>
      <c r="P2555" s="878"/>
      <c r="Q2555" s="878"/>
      <c r="R2555" s="878"/>
      <c r="S2555" s="878"/>
      <c r="T2555" s="878"/>
      <c r="U2555" s="878"/>
      <c r="V2555" s="878"/>
      <c r="W2555" s="878"/>
      <c r="X2555" s="1015"/>
      <c r="Y2555" s="878"/>
      <c r="Z2555" s="975"/>
    </row>
    <row r="2556" spans="1:26">
      <c r="A2556" s="878"/>
      <c r="B2556" s="878"/>
      <c r="C2556" s="878"/>
      <c r="F2556" s="878"/>
      <c r="H2556" s="878"/>
      <c r="I2556" s="878"/>
      <c r="J2556" s="878"/>
      <c r="K2556" s="990"/>
      <c r="L2556" s="990"/>
      <c r="M2556" s="990"/>
      <c r="N2556" s="990"/>
      <c r="O2556" s="878"/>
      <c r="P2556" s="878"/>
      <c r="Q2556" s="878"/>
      <c r="R2556" s="878"/>
      <c r="S2556" s="878"/>
      <c r="T2556" s="878"/>
      <c r="U2556" s="878"/>
      <c r="V2556" s="878"/>
      <c r="W2556" s="878"/>
      <c r="X2556" s="1015"/>
      <c r="Y2556" s="878"/>
      <c r="Z2556" s="975"/>
    </row>
    <row r="2557" spans="1:26">
      <c r="A2557" s="878"/>
      <c r="B2557" s="878"/>
      <c r="C2557" s="878"/>
      <c r="F2557" s="878"/>
      <c r="H2557" s="878"/>
      <c r="I2557" s="878"/>
      <c r="J2557" s="878"/>
      <c r="K2557" s="990"/>
      <c r="L2557" s="990"/>
      <c r="M2557" s="990"/>
      <c r="N2557" s="990"/>
      <c r="O2557" s="878"/>
      <c r="P2557" s="878"/>
      <c r="Q2557" s="878"/>
      <c r="R2557" s="878"/>
      <c r="S2557" s="878"/>
      <c r="T2557" s="878"/>
      <c r="U2557" s="878"/>
      <c r="V2557" s="878"/>
      <c r="W2557" s="878"/>
      <c r="X2557" s="1015"/>
      <c r="Y2557" s="878"/>
      <c r="Z2557" s="975"/>
    </row>
    <row r="2558" spans="1:26">
      <c r="A2558" s="878"/>
      <c r="B2558" s="878"/>
      <c r="C2558" s="878"/>
      <c r="F2558" s="878"/>
      <c r="H2558" s="878"/>
      <c r="I2558" s="878"/>
      <c r="J2558" s="878"/>
      <c r="K2558" s="990"/>
      <c r="L2558" s="990"/>
      <c r="M2558" s="990"/>
      <c r="N2558" s="990"/>
      <c r="O2558" s="878"/>
      <c r="P2558" s="878"/>
      <c r="Q2558" s="878"/>
      <c r="R2558" s="878"/>
      <c r="S2558" s="878"/>
      <c r="T2558" s="878"/>
      <c r="U2558" s="878"/>
      <c r="V2558" s="878"/>
      <c r="W2558" s="878"/>
      <c r="X2558" s="1015"/>
      <c r="Y2558" s="878"/>
      <c r="Z2558" s="975"/>
    </row>
    <row r="2559" spans="1:26">
      <c r="A2559" s="878"/>
      <c r="B2559" s="878"/>
      <c r="C2559" s="878"/>
      <c r="F2559" s="878"/>
      <c r="H2559" s="878"/>
      <c r="I2559" s="878"/>
      <c r="J2559" s="878"/>
      <c r="K2559" s="990"/>
      <c r="L2559" s="990"/>
      <c r="M2559" s="990"/>
      <c r="N2559" s="990"/>
      <c r="O2559" s="878"/>
      <c r="P2559" s="878"/>
      <c r="Q2559" s="878"/>
      <c r="R2559" s="878"/>
      <c r="S2559" s="878"/>
      <c r="T2559" s="878"/>
      <c r="U2559" s="878"/>
      <c r="V2559" s="878"/>
      <c r="W2559" s="878"/>
      <c r="X2559" s="1015"/>
      <c r="Y2559" s="878"/>
      <c r="Z2559" s="975"/>
    </row>
    <row r="2560" spans="1:26">
      <c r="A2560" s="878"/>
      <c r="B2560" s="878"/>
      <c r="C2560" s="878"/>
      <c r="F2560" s="878"/>
      <c r="H2560" s="878"/>
      <c r="I2560" s="878"/>
      <c r="J2560" s="878"/>
      <c r="K2560" s="990"/>
      <c r="L2560" s="990"/>
      <c r="M2560" s="990"/>
      <c r="N2560" s="990"/>
      <c r="O2560" s="878"/>
      <c r="P2560" s="878"/>
      <c r="Q2560" s="878"/>
      <c r="R2560" s="878"/>
      <c r="S2560" s="878"/>
      <c r="T2560" s="878"/>
      <c r="U2560" s="878"/>
      <c r="V2560" s="878"/>
      <c r="W2560" s="878"/>
      <c r="X2560" s="1015"/>
      <c r="Y2560" s="878"/>
      <c r="Z2560" s="975"/>
    </row>
    <row r="2561" spans="1:26">
      <c r="A2561" s="878"/>
      <c r="B2561" s="878"/>
      <c r="C2561" s="878"/>
      <c r="F2561" s="878"/>
      <c r="H2561" s="878"/>
      <c r="I2561" s="878"/>
      <c r="J2561" s="878"/>
      <c r="K2561" s="990"/>
      <c r="L2561" s="990"/>
      <c r="M2561" s="990"/>
      <c r="N2561" s="990"/>
      <c r="O2561" s="878"/>
      <c r="P2561" s="878"/>
      <c r="Q2561" s="878"/>
      <c r="R2561" s="878"/>
      <c r="S2561" s="878"/>
      <c r="T2561" s="878"/>
      <c r="U2561" s="878"/>
      <c r="V2561" s="878"/>
      <c r="W2561" s="878"/>
      <c r="X2561" s="1015"/>
      <c r="Y2561" s="878"/>
      <c r="Z2561" s="975"/>
    </row>
    <row r="2562" spans="1:26">
      <c r="A2562" s="878"/>
      <c r="B2562" s="878"/>
      <c r="C2562" s="878"/>
      <c r="F2562" s="878"/>
      <c r="H2562" s="878"/>
      <c r="I2562" s="878"/>
      <c r="J2562" s="878"/>
      <c r="K2562" s="990"/>
      <c r="L2562" s="990"/>
      <c r="M2562" s="990"/>
      <c r="N2562" s="990"/>
      <c r="O2562" s="878"/>
      <c r="P2562" s="878"/>
      <c r="Q2562" s="878"/>
      <c r="R2562" s="878"/>
      <c r="S2562" s="878"/>
      <c r="T2562" s="878"/>
      <c r="U2562" s="878"/>
      <c r="V2562" s="878"/>
      <c r="W2562" s="878"/>
      <c r="X2562" s="1015"/>
      <c r="Y2562" s="878"/>
      <c r="Z2562" s="975"/>
    </row>
    <row r="2563" spans="1:26">
      <c r="A2563" s="878"/>
      <c r="B2563" s="878"/>
      <c r="C2563" s="878"/>
      <c r="F2563" s="878"/>
      <c r="H2563" s="878"/>
      <c r="I2563" s="878"/>
      <c r="J2563" s="878"/>
      <c r="K2563" s="990"/>
      <c r="L2563" s="990"/>
      <c r="M2563" s="990"/>
      <c r="N2563" s="990"/>
      <c r="O2563" s="878"/>
      <c r="P2563" s="878"/>
      <c r="Q2563" s="878"/>
      <c r="R2563" s="878"/>
      <c r="S2563" s="878"/>
      <c r="T2563" s="878"/>
      <c r="U2563" s="878"/>
      <c r="V2563" s="878"/>
      <c r="W2563" s="878"/>
      <c r="X2563" s="1015"/>
      <c r="Y2563" s="878"/>
      <c r="Z2563" s="975"/>
    </row>
    <row r="2564" spans="1:26">
      <c r="A2564" s="878"/>
      <c r="B2564" s="878"/>
      <c r="C2564" s="878"/>
      <c r="F2564" s="878"/>
      <c r="H2564" s="878"/>
      <c r="I2564" s="878"/>
      <c r="J2564" s="878"/>
      <c r="K2564" s="990"/>
      <c r="L2564" s="990"/>
      <c r="M2564" s="990"/>
      <c r="N2564" s="990"/>
      <c r="O2564" s="878"/>
      <c r="P2564" s="878"/>
      <c r="Q2564" s="878"/>
      <c r="R2564" s="878"/>
      <c r="S2564" s="878"/>
      <c r="T2564" s="878"/>
      <c r="U2564" s="878"/>
      <c r="V2564" s="878"/>
      <c r="W2564" s="878"/>
      <c r="X2564" s="1015"/>
      <c r="Y2564" s="878"/>
      <c r="Z2564" s="975"/>
    </row>
    <row r="2565" spans="1:26">
      <c r="A2565" s="878"/>
      <c r="B2565" s="878"/>
      <c r="C2565" s="878"/>
      <c r="F2565" s="878"/>
      <c r="H2565" s="878"/>
      <c r="I2565" s="878"/>
      <c r="J2565" s="878"/>
      <c r="K2565" s="990"/>
      <c r="L2565" s="990"/>
      <c r="M2565" s="990"/>
      <c r="N2565" s="990"/>
      <c r="O2565" s="878"/>
      <c r="P2565" s="878"/>
      <c r="Q2565" s="878"/>
      <c r="R2565" s="878"/>
      <c r="S2565" s="878"/>
      <c r="T2565" s="878"/>
      <c r="U2565" s="878"/>
      <c r="V2565" s="878"/>
      <c r="W2565" s="878"/>
      <c r="X2565" s="1015"/>
      <c r="Y2565" s="878"/>
      <c r="Z2565" s="975"/>
    </row>
    <row r="2566" spans="1:26">
      <c r="A2566" s="878"/>
      <c r="B2566" s="878"/>
      <c r="C2566" s="878"/>
      <c r="F2566" s="878"/>
      <c r="H2566" s="878"/>
      <c r="I2566" s="878"/>
      <c r="J2566" s="878"/>
      <c r="K2566" s="990"/>
      <c r="L2566" s="990"/>
      <c r="M2566" s="990"/>
      <c r="N2566" s="990"/>
      <c r="O2566" s="878"/>
      <c r="P2566" s="878"/>
      <c r="Q2566" s="878"/>
      <c r="R2566" s="878"/>
      <c r="S2566" s="878"/>
      <c r="T2566" s="878"/>
      <c r="U2566" s="878"/>
      <c r="V2566" s="878"/>
      <c r="W2566" s="878"/>
      <c r="X2566" s="1015"/>
      <c r="Y2566" s="878"/>
      <c r="Z2566" s="975"/>
    </row>
    <row r="2567" spans="1:26">
      <c r="A2567" s="878"/>
      <c r="B2567" s="878"/>
      <c r="C2567" s="878"/>
      <c r="F2567" s="878"/>
      <c r="H2567" s="878"/>
      <c r="I2567" s="878"/>
      <c r="J2567" s="878"/>
      <c r="K2567" s="990"/>
      <c r="L2567" s="990"/>
      <c r="M2567" s="990"/>
      <c r="N2567" s="990"/>
      <c r="O2567" s="878"/>
      <c r="P2567" s="878"/>
      <c r="Q2567" s="878"/>
      <c r="R2567" s="878"/>
      <c r="S2567" s="878"/>
      <c r="T2567" s="878"/>
      <c r="U2567" s="878"/>
      <c r="V2567" s="878"/>
      <c r="W2567" s="878"/>
      <c r="X2567" s="1015"/>
      <c r="Y2567" s="878"/>
      <c r="Z2567" s="975"/>
    </row>
    <row r="2568" spans="1:26">
      <c r="A2568" s="878"/>
      <c r="B2568" s="878"/>
      <c r="C2568" s="878"/>
      <c r="F2568" s="878"/>
      <c r="H2568" s="878"/>
      <c r="I2568" s="878"/>
      <c r="J2568" s="878"/>
      <c r="K2568" s="990"/>
      <c r="L2568" s="990"/>
      <c r="M2568" s="990"/>
      <c r="N2568" s="990"/>
      <c r="O2568" s="878"/>
      <c r="P2568" s="878"/>
      <c r="Q2568" s="878"/>
      <c r="R2568" s="878"/>
      <c r="S2568" s="878"/>
      <c r="T2568" s="878"/>
      <c r="U2568" s="878"/>
      <c r="V2568" s="878"/>
      <c r="W2568" s="878"/>
      <c r="X2568" s="1015"/>
      <c r="Y2568" s="878"/>
      <c r="Z2568" s="975"/>
    </row>
    <row r="2569" spans="1:26">
      <c r="A2569" s="878"/>
      <c r="B2569" s="878"/>
      <c r="C2569" s="878"/>
      <c r="F2569" s="878"/>
      <c r="H2569" s="878"/>
      <c r="I2569" s="878"/>
      <c r="J2569" s="878"/>
      <c r="K2569" s="990"/>
      <c r="L2569" s="990"/>
      <c r="M2569" s="990"/>
      <c r="N2569" s="990"/>
      <c r="O2569" s="878"/>
      <c r="P2569" s="878"/>
      <c r="Q2569" s="878"/>
      <c r="R2569" s="878"/>
      <c r="S2569" s="878"/>
      <c r="T2569" s="878"/>
      <c r="U2569" s="878"/>
      <c r="V2569" s="878"/>
      <c r="W2569" s="878"/>
      <c r="X2569" s="1015"/>
      <c r="Y2569" s="878"/>
      <c r="Z2569" s="975"/>
    </row>
    <row r="2570" spans="1:26">
      <c r="A2570" s="878"/>
      <c r="B2570" s="878"/>
      <c r="C2570" s="878"/>
      <c r="F2570" s="878"/>
      <c r="H2570" s="878"/>
      <c r="I2570" s="878"/>
      <c r="J2570" s="878"/>
      <c r="K2570" s="990"/>
      <c r="L2570" s="990"/>
      <c r="M2570" s="990"/>
      <c r="N2570" s="990"/>
      <c r="O2570" s="878"/>
      <c r="P2570" s="878"/>
      <c r="Q2570" s="878"/>
      <c r="R2570" s="878"/>
      <c r="S2570" s="878"/>
      <c r="T2570" s="878"/>
      <c r="U2570" s="878"/>
      <c r="V2570" s="878"/>
      <c r="W2570" s="878"/>
      <c r="X2570" s="1015"/>
      <c r="Y2570" s="878"/>
      <c r="Z2570" s="975"/>
    </row>
    <row r="2571" spans="1:26">
      <c r="A2571" s="878"/>
      <c r="B2571" s="878"/>
      <c r="C2571" s="878"/>
      <c r="F2571" s="878"/>
      <c r="H2571" s="878"/>
      <c r="I2571" s="878"/>
      <c r="J2571" s="878"/>
      <c r="K2571" s="990"/>
      <c r="L2571" s="990"/>
      <c r="M2571" s="990"/>
      <c r="N2571" s="990"/>
      <c r="O2571" s="878"/>
      <c r="P2571" s="878"/>
      <c r="Q2571" s="878"/>
      <c r="R2571" s="878"/>
      <c r="S2571" s="878"/>
      <c r="T2571" s="878"/>
      <c r="U2571" s="878"/>
      <c r="V2571" s="878"/>
      <c r="W2571" s="878"/>
      <c r="X2571" s="1015"/>
      <c r="Y2571" s="878"/>
      <c r="Z2571" s="975"/>
    </row>
    <row r="2572" spans="1:26">
      <c r="A2572" s="878"/>
      <c r="B2572" s="878"/>
      <c r="C2572" s="878"/>
      <c r="F2572" s="878"/>
      <c r="H2572" s="878"/>
      <c r="I2572" s="878"/>
      <c r="J2572" s="878"/>
      <c r="K2572" s="990"/>
      <c r="L2572" s="990"/>
      <c r="M2572" s="990"/>
      <c r="N2572" s="990"/>
      <c r="O2572" s="878"/>
      <c r="P2572" s="878"/>
      <c r="Q2572" s="878"/>
      <c r="R2572" s="878"/>
      <c r="S2572" s="878"/>
      <c r="T2572" s="878"/>
      <c r="U2572" s="878"/>
      <c r="V2572" s="878"/>
      <c r="W2572" s="878"/>
      <c r="X2572" s="1015"/>
      <c r="Y2572" s="878"/>
      <c r="Z2572" s="975"/>
    </row>
    <row r="2573" spans="1:26">
      <c r="A2573" s="878"/>
      <c r="B2573" s="878"/>
      <c r="C2573" s="878"/>
      <c r="F2573" s="878"/>
      <c r="H2573" s="878"/>
      <c r="I2573" s="878"/>
      <c r="J2573" s="878"/>
      <c r="K2573" s="990"/>
      <c r="L2573" s="990"/>
      <c r="M2573" s="990"/>
      <c r="N2573" s="990"/>
      <c r="O2573" s="878"/>
      <c r="P2573" s="878"/>
      <c r="Q2573" s="878"/>
      <c r="R2573" s="878"/>
      <c r="S2573" s="878"/>
      <c r="T2573" s="878"/>
      <c r="U2573" s="878"/>
      <c r="V2573" s="878"/>
      <c r="W2573" s="878"/>
      <c r="X2573" s="1015"/>
      <c r="Y2573" s="878"/>
      <c r="Z2573" s="975"/>
    </row>
    <row r="2574" spans="1:26">
      <c r="A2574" s="878"/>
      <c r="B2574" s="878"/>
      <c r="C2574" s="878"/>
      <c r="F2574" s="878"/>
      <c r="H2574" s="878"/>
      <c r="I2574" s="878"/>
      <c r="J2574" s="878"/>
      <c r="K2574" s="990"/>
      <c r="L2574" s="990"/>
      <c r="M2574" s="990"/>
      <c r="N2574" s="990"/>
      <c r="O2574" s="878"/>
      <c r="P2574" s="878"/>
      <c r="Q2574" s="878"/>
      <c r="R2574" s="878"/>
      <c r="S2574" s="878"/>
      <c r="T2574" s="878"/>
      <c r="U2574" s="878"/>
      <c r="V2574" s="878"/>
      <c r="W2574" s="878"/>
      <c r="X2574" s="1015"/>
      <c r="Y2574" s="878"/>
      <c r="Z2574" s="975"/>
    </row>
    <row r="2575" spans="1:26">
      <c r="A2575" s="878"/>
      <c r="B2575" s="878"/>
      <c r="C2575" s="878"/>
      <c r="F2575" s="878"/>
      <c r="H2575" s="878"/>
      <c r="I2575" s="878"/>
      <c r="J2575" s="878"/>
      <c r="K2575" s="990"/>
      <c r="L2575" s="990"/>
      <c r="M2575" s="990"/>
      <c r="N2575" s="990"/>
      <c r="O2575" s="878"/>
      <c r="P2575" s="878"/>
      <c r="Q2575" s="878"/>
      <c r="R2575" s="878"/>
      <c r="S2575" s="878"/>
      <c r="T2575" s="878"/>
      <c r="U2575" s="878"/>
      <c r="V2575" s="878"/>
      <c r="W2575" s="878"/>
      <c r="X2575" s="1015"/>
      <c r="Y2575" s="878"/>
      <c r="Z2575" s="975"/>
    </row>
    <row r="2576" spans="1:26">
      <c r="A2576" s="878"/>
      <c r="B2576" s="878"/>
      <c r="C2576" s="878"/>
      <c r="F2576" s="878"/>
      <c r="H2576" s="878"/>
      <c r="I2576" s="878"/>
      <c r="J2576" s="878"/>
      <c r="K2576" s="990"/>
      <c r="L2576" s="990"/>
      <c r="M2576" s="990"/>
      <c r="N2576" s="990"/>
      <c r="O2576" s="878"/>
      <c r="P2576" s="878"/>
      <c r="Q2576" s="878"/>
      <c r="R2576" s="878"/>
      <c r="S2576" s="878"/>
      <c r="T2576" s="878"/>
      <c r="U2576" s="878"/>
      <c r="V2576" s="878"/>
      <c r="W2576" s="878"/>
      <c r="X2576" s="1015"/>
      <c r="Y2576" s="878"/>
      <c r="Z2576" s="975"/>
    </row>
    <row r="2577" spans="1:26">
      <c r="A2577" s="878"/>
      <c r="B2577" s="878"/>
      <c r="C2577" s="878"/>
      <c r="F2577" s="878"/>
      <c r="H2577" s="878"/>
      <c r="I2577" s="878"/>
      <c r="J2577" s="878"/>
      <c r="K2577" s="990"/>
      <c r="L2577" s="990"/>
      <c r="M2577" s="990"/>
      <c r="N2577" s="990"/>
      <c r="O2577" s="878"/>
      <c r="P2577" s="878"/>
      <c r="Q2577" s="878"/>
      <c r="R2577" s="878"/>
      <c r="S2577" s="878"/>
      <c r="T2577" s="878"/>
      <c r="U2577" s="878"/>
      <c r="V2577" s="878"/>
      <c r="W2577" s="878"/>
      <c r="X2577" s="1015"/>
      <c r="Y2577" s="878"/>
      <c r="Z2577" s="975"/>
    </row>
    <row r="2578" spans="1:26">
      <c r="A2578" s="878"/>
      <c r="B2578" s="878"/>
      <c r="C2578" s="878"/>
      <c r="F2578" s="878"/>
      <c r="H2578" s="878"/>
      <c r="I2578" s="878"/>
      <c r="J2578" s="878"/>
      <c r="K2578" s="990"/>
      <c r="L2578" s="990"/>
      <c r="M2578" s="990"/>
      <c r="N2578" s="990"/>
      <c r="O2578" s="878"/>
      <c r="P2578" s="878"/>
      <c r="Q2578" s="878"/>
      <c r="R2578" s="878"/>
      <c r="S2578" s="878"/>
      <c r="T2578" s="878"/>
      <c r="U2578" s="878"/>
      <c r="V2578" s="878"/>
      <c r="W2578" s="878"/>
      <c r="X2578" s="1015"/>
      <c r="Y2578" s="878"/>
      <c r="Z2578" s="975"/>
    </row>
    <row r="2579" spans="1:26">
      <c r="A2579" s="878"/>
      <c r="B2579" s="878"/>
      <c r="C2579" s="878"/>
      <c r="F2579" s="878"/>
      <c r="H2579" s="878"/>
      <c r="I2579" s="878"/>
      <c r="J2579" s="878"/>
      <c r="K2579" s="990"/>
      <c r="L2579" s="990"/>
      <c r="M2579" s="990"/>
      <c r="N2579" s="990"/>
      <c r="O2579" s="878"/>
      <c r="P2579" s="878"/>
      <c r="Q2579" s="878"/>
      <c r="R2579" s="878"/>
      <c r="S2579" s="878"/>
      <c r="T2579" s="878"/>
      <c r="U2579" s="878"/>
      <c r="V2579" s="878"/>
      <c r="W2579" s="878"/>
      <c r="X2579" s="1015"/>
      <c r="Y2579" s="878"/>
      <c r="Z2579" s="975"/>
    </row>
    <row r="2580" spans="1:26">
      <c r="A2580" s="878"/>
      <c r="B2580" s="878"/>
      <c r="C2580" s="878"/>
      <c r="F2580" s="878"/>
      <c r="H2580" s="878"/>
      <c r="I2580" s="878"/>
      <c r="J2580" s="878"/>
      <c r="K2580" s="990"/>
      <c r="L2580" s="990"/>
      <c r="M2580" s="990"/>
      <c r="N2580" s="990"/>
      <c r="O2580" s="878"/>
      <c r="P2580" s="878"/>
      <c r="Q2580" s="878"/>
      <c r="R2580" s="878"/>
      <c r="S2580" s="878"/>
      <c r="T2580" s="878"/>
      <c r="U2580" s="878"/>
      <c r="V2580" s="878"/>
      <c r="W2580" s="878"/>
      <c r="X2580" s="1015"/>
      <c r="Y2580" s="878"/>
      <c r="Z2580" s="975"/>
    </row>
    <row r="2581" spans="1:26">
      <c r="A2581" s="878"/>
      <c r="B2581" s="878"/>
      <c r="C2581" s="878"/>
      <c r="F2581" s="878"/>
      <c r="H2581" s="878"/>
      <c r="I2581" s="878"/>
      <c r="J2581" s="878"/>
      <c r="K2581" s="990"/>
      <c r="L2581" s="990"/>
      <c r="M2581" s="990"/>
      <c r="N2581" s="990"/>
      <c r="O2581" s="878"/>
      <c r="P2581" s="878"/>
      <c r="Q2581" s="878"/>
      <c r="R2581" s="878"/>
      <c r="S2581" s="878"/>
      <c r="T2581" s="878"/>
      <c r="U2581" s="878"/>
      <c r="V2581" s="878"/>
      <c r="W2581" s="878"/>
      <c r="X2581" s="1015"/>
      <c r="Y2581" s="878"/>
      <c r="Z2581" s="975"/>
    </row>
    <row r="2582" spans="1:26">
      <c r="A2582" s="878"/>
      <c r="B2582" s="878"/>
      <c r="C2582" s="878"/>
      <c r="F2582" s="878"/>
      <c r="H2582" s="878"/>
      <c r="I2582" s="878"/>
      <c r="J2582" s="878"/>
      <c r="K2582" s="990"/>
      <c r="L2582" s="990"/>
      <c r="M2582" s="990"/>
      <c r="N2582" s="990"/>
      <c r="O2582" s="878"/>
      <c r="P2582" s="878"/>
      <c r="Q2582" s="878"/>
      <c r="R2582" s="878"/>
      <c r="S2582" s="878"/>
      <c r="T2582" s="878"/>
      <c r="U2582" s="878"/>
      <c r="V2582" s="878"/>
      <c r="W2582" s="878"/>
      <c r="X2582" s="1015"/>
      <c r="Y2582" s="878"/>
      <c r="Z2582" s="975"/>
    </row>
    <row r="2583" spans="1:26">
      <c r="A2583" s="878"/>
      <c r="B2583" s="878"/>
      <c r="C2583" s="878"/>
      <c r="F2583" s="878"/>
      <c r="H2583" s="878"/>
      <c r="I2583" s="878"/>
      <c r="J2583" s="878"/>
      <c r="K2583" s="990"/>
      <c r="L2583" s="990"/>
      <c r="M2583" s="990"/>
      <c r="N2583" s="990"/>
      <c r="O2583" s="878"/>
      <c r="P2583" s="878"/>
      <c r="Q2583" s="878"/>
      <c r="R2583" s="878"/>
      <c r="S2583" s="878"/>
      <c r="T2583" s="878"/>
      <c r="U2583" s="878"/>
      <c r="V2583" s="878"/>
      <c r="W2583" s="878"/>
      <c r="X2583" s="1015"/>
      <c r="Y2583" s="878"/>
      <c r="Z2583" s="975"/>
    </row>
    <row r="2584" spans="1:26">
      <c r="A2584" s="878"/>
      <c r="B2584" s="878"/>
      <c r="C2584" s="878"/>
      <c r="F2584" s="878"/>
      <c r="H2584" s="878"/>
      <c r="I2584" s="878"/>
      <c r="J2584" s="878"/>
      <c r="K2584" s="990"/>
      <c r="L2584" s="990"/>
      <c r="M2584" s="990"/>
      <c r="N2584" s="990"/>
      <c r="O2584" s="878"/>
      <c r="P2584" s="878"/>
      <c r="Q2584" s="878"/>
      <c r="R2584" s="878"/>
      <c r="S2584" s="878"/>
      <c r="T2584" s="878"/>
      <c r="U2584" s="878"/>
      <c r="V2584" s="878"/>
      <c r="W2584" s="878"/>
      <c r="X2584" s="1015"/>
      <c r="Y2584" s="878"/>
      <c r="Z2584" s="975"/>
    </row>
    <row r="2585" spans="1:26">
      <c r="A2585" s="878"/>
      <c r="B2585" s="878"/>
      <c r="C2585" s="878"/>
      <c r="F2585" s="878"/>
      <c r="H2585" s="878"/>
      <c r="I2585" s="878"/>
      <c r="J2585" s="878"/>
      <c r="K2585" s="990"/>
      <c r="L2585" s="990"/>
      <c r="M2585" s="990"/>
      <c r="N2585" s="990"/>
      <c r="O2585" s="878"/>
      <c r="P2585" s="878"/>
      <c r="Q2585" s="878"/>
      <c r="R2585" s="878"/>
      <c r="S2585" s="878"/>
      <c r="T2585" s="878"/>
      <c r="U2585" s="878"/>
      <c r="V2585" s="878"/>
      <c r="W2585" s="878"/>
      <c r="X2585" s="1015"/>
      <c r="Y2585" s="878"/>
      <c r="Z2585" s="975"/>
    </row>
    <row r="2586" spans="1:26">
      <c r="A2586" s="878"/>
      <c r="B2586" s="878"/>
      <c r="C2586" s="878"/>
      <c r="F2586" s="878"/>
      <c r="H2586" s="878"/>
      <c r="I2586" s="878"/>
      <c r="J2586" s="878"/>
      <c r="K2586" s="990"/>
      <c r="L2586" s="990"/>
      <c r="M2586" s="990"/>
      <c r="N2586" s="990"/>
      <c r="O2586" s="878"/>
      <c r="P2586" s="878"/>
      <c r="Q2586" s="878"/>
      <c r="R2586" s="878"/>
      <c r="S2586" s="878"/>
      <c r="T2586" s="878"/>
      <c r="U2586" s="878"/>
      <c r="V2586" s="878"/>
      <c r="W2586" s="878"/>
      <c r="X2586" s="1015"/>
      <c r="Y2586" s="878"/>
      <c r="Z2586" s="975"/>
    </row>
    <row r="2587" spans="1:26">
      <c r="A2587" s="878"/>
      <c r="B2587" s="878"/>
      <c r="C2587" s="878"/>
      <c r="F2587" s="878"/>
      <c r="H2587" s="878"/>
      <c r="I2587" s="878"/>
      <c r="J2587" s="878"/>
      <c r="K2587" s="990"/>
      <c r="L2587" s="990"/>
      <c r="M2587" s="990"/>
      <c r="N2587" s="990"/>
      <c r="O2587" s="878"/>
      <c r="P2587" s="878"/>
      <c r="Q2587" s="878"/>
      <c r="R2587" s="878"/>
      <c r="S2587" s="878"/>
      <c r="T2587" s="878"/>
      <c r="U2587" s="878"/>
      <c r="V2587" s="878"/>
      <c r="W2587" s="878"/>
      <c r="X2587" s="1015"/>
      <c r="Y2587" s="878"/>
      <c r="Z2587" s="975"/>
    </row>
    <row r="2588" spans="1:26">
      <c r="A2588" s="878"/>
      <c r="B2588" s="878"/>
      <c r="C2588" s="878"/>
      <c r="F2588" s="878"/>
      <c r="H2588" s="878"/>
      <c r="I2588" s="878"/>
      <c r="J2588" s="878"/>
      <c r="K2588" s="990"/>
      <c r="L2588" s="990"/>
      <c r="M2588" s="990"/>
      <c r="N2588" s="990"/>
      <c r="O2588" s="878"/>
      <c r="P2588" s="878"/>
      <c r="Q2588" s="878"/>
      <c r="R2588" s="878"/>
      <c r="S2588" s="878"/>
      <c r="T2588" s="878"/>
      <c r="U2588" s="878"/>
      <c r="V2588" s="878"/>
      <c r="W2588" s="878"/>
      <c r="X2588" s="1015"/>
      <c r="Y2588" s="878"/>
      <c r="Z2588" s="975"/>
    </row>
    <row r="2589" spans="1:26">
      <c r="A2589" s="878"/>
      <c r="B2589" s="878"/>
      <c r="C2589" s="878"/>
      <c r="F2589" s="878"/>
      <c r="H2589" s="878"/>
      <c r="I2589" s="878"/>
      <c r="J2589" s="878"/>
      <c r="K2589" s="990"/>
      <c r="L2589" s="990"/>
      <c r="M2589" s="990"/>
      <c r="N2589" s="990"/>
      <c r="O2589" s="878"/>
      <c r="P2589" s="878"/>
      <c r="Q2589" s="878"/>
      <c r="R2589" s="878"/>
      <c r="S2589" s="878"/>
      <c r="T2589" s="878"/>
      <c r="U2589" s="878"/>
      <c r="V2589" s="878"/>
      <c r="W2589" s="878"/>
      <c r="X2589" s="1015"/>
      <c r="Y2589" s="878"/>
      <c r="Z2589" s="975"/>
    </row>
    <row r="2590" spans="1:26">
      <c r="A2590" s="878"/>
      <c r="B2590" s="878"/>
      <c r="C2590" s="878"/>
      <c r="F2590" s="878"/>
      <c r="H2590" s="878"/>
      <c r="I2590" s="878"/>
      <c r="J2590" s="878"/>
      <c r="K2590" s="990"/>
      <c r="L2590" s="990"/>
      <c r="M2590" s="990"/>
      <c r="N2590" s="990"/>
      <c r="O2590" s="878"/>
      <c r="P2590" s="878"/>
      <c r="Q2590" s="878"/>
      <c r="R2590" s="878"/>
      <c r="S2590" s="878"/>
      <c r="T2590" s="878"/>
      <c r="U2590" s="878"/>
      <c r="V2590" s="878"/>
      <c r="W2590" s="878"/>
      <c r="X2590" s="1015"/>
      <c r="Y2590" s="878"/>
      <c r="Z2590" s="975"/>
    </row>
    <row r="2591" spans="1:26">
      <c r="A2591" s="878"/>
      <c r="B2591" s="878"/>
      <c r="C2591" s="878"/>
      <c r="F2591" s="878"/>
      <c r="H2591" s="878"/>
      <c r="I2591" s="878"/>
      <c r="J2591" s="878"/>
      <c r="K2591" s="990"/>
      <c r="L2591" s="990"/>
      <c r="M2591" s="990"/>
      <c r="N2591" s="990"/>
      <c r="O2591" s="878"/>
      <c r="P2591" s="878"/>
      <c r="Q2591" s="878"/>
      <c r="R2591" s="878"/>
      <c r="S2591" s="878"/>
      <c r="T2591" s="878"/>
      <c r="U2591" s="878"/>
      <c r="V2591" s="878"/>
      <c r="W2591" s="878"/>
      <c r="X2591" s="1015"/>
      <c r="Y2591" s="878"/>
      <c r="Z2591" s="975"/>
    </row>
    <row r="2592" spans="1:26">
      <c r="A2592" s="878"/>
      <c r="B2592" s="878"/>
      <c r="C2592" s="878"/>
      <c r="F2592" s="878"/>
      <c r="H2592" s="878"/>
      <c r="I2592" s="878"/>
      <c r="J2592" s="878"/>
      <c r="K2592" s="990"/>
      <c r="L2592" s="990"/>
      <c r="M2592" s="990"/>
      <c r="N2592" s="990"/>
      <c r="O2592" s="878"/>
      <c r="P2592" s="878"/>
      <c r="Q2592" s="878"/>
      <c r="R2592" s="878"/>
      <c r="S2592" s="878"/>
      <c r="T2592" s="878"/>
      <c r="U2592" s="878"/>
      <c r="V2592" s="878"/>
      <c r="W2592" s="878"/>
      <c r="X2592" s="1015"/>
      <c r="Y2592" s="878"/>
      <c r="Z2592" s="975"/>
    </row>
    <row r="2593" spans="1:26">
      <c r="A2593" s="878"/>
      <c r="B2593" s="878"/>
      <c r="C2593" s="878"/>
      <c r="F2593" s="878"/>
      <c r="H2593" s="878"/>
      <c r="I2593" s="878"/>
      <c r="J2593" s="878"/>
      <c r="K2593" s="990"/>
      <c r="L2593" s="990"/>
      <c r="M2593" s="990"/>
      <c r="N2593" s="990"/>
      <c r="O2593" s="878"/>
      <c r="P2593" s="878"/>
      <c r="Q2593" s="878"/>
      <c r="R2593" s="878"/>
      <c r="S2593" s="878"/>
      <c r="T2593" s="878"/>
      <c r="U2593" s="878"/>
      <c r="V2593" s="878"/>
      <c r="W2593" s="878"/>
      <c r="X2593" s="1015"/>
      <c r="Y2593" s="878"/>
      <c r="Z2593" s="975"/>
    </row>
    <row r="2594" spans="1:26">
      <c r="A2594" s="878"/>
      <c r="B2594" s="878"/>
      <c r="C2594" s="878"/>
      <c r="F2594" s="878"/>
      <c r="H2594" s="878"/>
      <c r="I2594" s="878"/>
      <c r="J2594" s="878"/>
      <c r="K2594" s="990"/>
      <c r="L2594" s="990"/>
      <c r="M2594" s="990"/>
      <c r="N2594" s="990"/>
      <c r="O2594" s="878"/>
      <c r="P2594" s="878"/>
      <c r="Q2594" s="878"/>
      <c r="R2594" s="878"/>
      <c r="S2594" s="878"/>
      <c r="T2594" s="878"/>
      <c r="U2594" s="878"/>
      <c r="V2594" s="878"/>
      <c r="W2594" s="878"/>
      <c r="X2594" s="1015"/>
      <c r="Y2594" s="878"/>
      <c r="Z2594" s="975"/>
    </row>
    <row r="2595" spans="1:26">
      <c r="A2595" s="878"/>
      <c r="B2595" s="878"/>
      <c r="C2595" s="878"/>
      <c r="F2595" s="878"/>
      <c r="H2595" s="878"/>
      <c r="I2595" s="878"/>
      <c r="J2595" s="878"/>
      <c r="K2595" s="990"/>
      <c r="L2595" s="990"/>
      <c r="M2595" s="990"/>
      <c r="N2595" s="990"/>
      <c r="O2595" s="878"/>
      <c r="P2595" s="878"/>
      <c r="Q2595" s="878"/>
      <c r="R2595" s="878"/>
      <c r="S2595" s="878"/>
      <c r="T2595" s="878"/>
      <c r="U2595" s="878"/>
      <c r="V2595" s="878"/>
      <c r="W2595" s="878"/>
      <c r="X2595" s="1015"/>
      <c r="Y2595" s="878"/>
      <c r="Z2595" s="975"/>
    </row>
    <row r="2596" spans="1:26">
      <c r="A2596" s="878"/>
      <c r="B2596" s="878"/>
      <c r="C2596" s="878"/>
      <c r="F2596" s="878"/>
      <c r="H2596" s="878"/>
      <c r="I2596" s="878"/>
      <c r="J2596" s="878"/>
      <c r="K2596" s="990"/>
      <c r="L2596" s="990"/>
      <c r="M2596" s="990"/>
      <c r="N2596" s="990"/>
      <c r="O2596" s="878"/>
      <c r="P2596" s="878"/>
      <c r="Q2596" s="878"/>
      <c r="R2596" s="878"/>
      <c r="S2596" s="878"/>
      <c r="T2596" s="878"/>
      <c r="U2596" s="878"/>
      <c r="V2596" s="878"/>
      <c r="W2596" s="878"/>
      <c r="X2596" s="1015"/>
      <c r="Y2596" s="878"/>
      <c r="Z2596" s="975"/>
    </row>
    <row r="2597" spans="1:26">
      <c r="A2597" s="878"/>
      <c r="B2597" s="878"/>
      <c r="C2597" s="878"/>
      <c r="F2597" s="878"/>
      <c r="H2597" s="878"/>
      <c r="I2597" s="878"/>
      <c r="J2597" s="878"/>
      <c r="K2597" s="990"/>
      <c r="L2597" s="990"/>
      <c r="M2597" s="990"/>
      <c r="N2597" s="990"/>
      <c r="O2597" s="878"/>
      <c r="P2597" s="878"/>
      <c r="Q2597" s="878"/>
      <c r="R2597" s="878"/>
      <c r="S2597" s="878"/>
      <c r="T2597" s="878"/>
      <c r="U2597" s="878"/>
      <c r="V2597" s="878"/>
      <c r="W2597" s="878"/>
      <c r="X2597" s="1015"/>
      <c r="Y2597" s="878"/>
      <c r="Z2597" s="975"/>
    </row>
    <row r="2598" spans="1:26">
      <c r="A2598" s="878"/>
      <c r="B2598" s="878"/>
      <c r="C2598" s="878"/>
      <c r="F2598" s="878"/>
      <c r="H2598" s="878"/>
      <c r="I2598" s="878"/>
      <c r="J2598" s="878"/>
      <c r="K2598" s="990"/>
      <c r="L2598" s="990"/>
      <c r="M2598" s="990"/>
      <c r="N2598" s="990"/>
      <c r="O2598" s="878"/>
      <c r="P2598" s="878"/>
      <c r="Q2598" s="878"/>
      <c r="R2598" s="878"/>
      <c r="S2598" s="878"/>
      <c r="T2598" s="878"/>
      <c r="U2598" s="878"/>
      <c r="V2598" s="878"/>
      <c r="W2598" s="878"/>
      <c r="X2598" s="1015"/>
      <c r="Y2598" s="878"/>
      <c r="Z2598" s="975"/>
    </row>
    <row r="2599" spans="1:26">
      <c r="A2599" s="878"/>
      <c r="B2599" s="878"/>
      <c r="C2599" s="878"/>
      <c r="F2599" s="878"/>
      <c r="H2599" s="878"/>
      <c r="I2599" s="878"/>
      <c r="J2599" s="878"/>
      <c r="K2599" s="990"/>
      <c r="L2599" s="990"/>
      <c r="M2599" s="990"/>
      <c r="N2599" s="990"/>
      <c r="O2599" s="878"/>
      <c r="P2599" s="878"/>
      <c r="Q2599" s="878"/>
      <c r="R2599" s="878"/>
      <c r="S2599" s="878"/>
      <c r="T2599" s="878"/>
      <c r="U2599" s="878"/>
      <c r="V2599" s="878"/>
      <c r="W2599" s="878"/>
      <c r="X2599" s="1015"/>
      <c r="Y2599" s="878"/>
      <c r="Z2599" s="975"/>
    </row>
    <row r="2600" spans="1:26">
      <c r="A2600" s="878"/>
      <c r="B2600" s="878"/>
      <c r="C2600" s="878"/>
      <c r="F2600" s="878"/>
      <c r="H2600" s="878"/>
      <c r="I2600" s="878"/>
      <c r="J2600" s="878"/>
      <c r="K2600" s="990"/>
      <c r="L2600" s="990"/>
      <c r="M2600" s="990"/>
      <c r="N2600" s="990"/>
      <c r="O2600" s="878"/>
      <c r="P2600" s="878"/>
      <c r="Q2600" s="878"/>
      <c r="R2600" s="878"/>
      <c r="S2600" s="878"/>
      <c r="T2600" s="878"/>
      <c r="U2600" s="878"/>
      <c r="V2600" s="878"/>
      <c r="W2600" s="878"/>
      <c r="X2600" s="1015"/>
      <c r="Y2600" s="878"/>
      <c r="Z2600" s="975"/>
    </row>
    <row r="2601" spans="1:26">
      <c r="A2601" s="878"/>
      <c r="B2601" s="878"/>
      <c r="C2601" s="878"/>
      <c r="F2601" s="878"/>
      <c r="H2601" s="878"/>
      <c r="I2601" s="878"/>
      <c r="J2601" s="878"/>
      <c r="K2601" s="990"/>
      <c r="L2601" s="990"/>
      <c r="M2601" s="990"/>
      <c r="N2601" s="990"/>
      <c r="O2601" s="878"/>
      <c r="P2601" s="878"/>
      <c r="Q2601" s="878"/>
      <c r="R2601" s="878"/>
      <c r="S2601" s="878"/>
      <c r="T2601" s="878"/>
      <c r="U2601" s="878"/>
      <c r="V2601" s="878"/>
      <c r="W2601" s="878"/>
      <c r="X2601" s="1015"/>
      <c r="Y2601" s="878"/>
      <c r="Z2601" s="975"/>
    </row>
    <row r="2602" spans="1:26">
      <c r="A2602" s="878"/>
      <c r="B2602" s="878"/>
      <c r="C2602" s="878"/>
      <c r="F2602" s="878"/>
      <c r="H2602" s="878"/>
      <c r="I2602" s="878"/>
      <c r="J2602" s="878"/>
      <c r="K2602" s="990"/>
      <c r="L2602" s="990"/>
      <c r="M2602" s="990"/>
      <c r="N2602" s="990"/>
      <c r="O2602" s="878"/>
      <c r="P2602" s="878"/>
      <c r="Q2602" s="878"/>
      <c r="R2602" s="878"/>
      <c r="S2602" s="878"/>
      <c r="T2602" s="878"/>
      <c r="U2602" s="878"/>
      <c r="V2602" s="878"/>
      <c r="W2602" s="878"/>
      <c r="X2602" s="1015"/>
      <c r="Y2602" s="878"/>
      <c r="Z2602" s="975"/>
    </row>
    <row r="2603" spans="1:26">
      <c r="A2603" s="878"/>
      <c r="B2603" s="878"/>
      <c r="C2603" s="878"/>
      <c r="F2603" s="878"/>
      <c r="H2603" s="878"/>
      <c r="I2603" s="878"/>
      <c r="J2603" s="878"/>
      <c r="K2603" s="990"/>
      <c r="L2603" s="990"/>
      <c r="M2603" s="990"/>
      <c r="N2603" s="990"/>
      <c r="O2603" s="878"/>
      <c r="P2603" s="878"/>
      <c r="Q2603" s="878"/>
      <c r="R2603" s="878"/>
      <c r="S2603" s="878"/>
      <c r="T2603" s="878"/>
      <c r="U2603" s="878"/>
      <c r="V2603" s="878"/>
      <c r="W2603" s="878"/>
      <c r="X2603" s="1015"/>
      <c r="Y2603" s="878"/>
      <c r="Z2603" s="975"/>
    </row>
    <row r="2604" spans="1:26">
      <c r="A2604" s="878"/>
      <c r="B2604" s="878"/>
      <c r="C2604" s="878"/>
      <c r="F2604" s="878"/>
      <c r="H2604" s="878"/>
      <c r="I2604" s="878"/>
      <c r="J2604" s="878"/>
      <c r="K2604" s="990"/>
      <c r="L2604" s="990"/>
      <c r="M2604" s="990"/>
      <c r="N2604" s="990"/>
      <c r="O2604" s="878"/>
      <c r="P2604" s="878"/>
      <c r="Q2604" s="878"/>
      <c r="R2604" s="878"/>
      <c r="S2604" s="878"/>
      <c r="T2604" s="878"/>
      <c r="U2604" s="878"/>
      <c r="V2604" s="878"/>
      <c r="W2604" s="878"/>
      <c r="X2604" s="1015"/>
      <c r="Y2604" s="878"/>
      <c r="Z2604" s="975"/>
    </row>
    <row r="2605" spans="1:26">
      <c r="A2605" s="878"/>
      <c r="B2605" s="878"/>
      <c r="C2605" s="878"/>
      <c r="F2605" s="878"/>
      <c r="H2605" s="878"/>
      <c r="I2605" s="878"/>
      <c r="J2605" s="878"/>
      <c r="K2605" s="990"/>
      <c r="L2605" s="990"/>
      <c r="M2605" s="990"/>
      <c r="N2605" s="990"/>
      <c r="O2605" s="878"/>
      <c r="P2605" s="878"/>
      <c r="Q2605" s="878"/>
      <c r="R2605" s="878"/>
      <c r="S2605" s="878"/>
      <c r="T2605" s="878"/>
      <c r="U2605" s="878"/>
      <c r="V2605" s="878"/>
      <c r="W2605" s="878"/>
      <c r="X2605" s="1015"/>
      <c r="Y2605" s="878"/>
      <c r="Z2605" s="975"/>
    </row>
    <row r="2606" spans="1:26">
      <c r="A2606" s="878"/>
      <c r="B2606" s="878"/>
      <c r="C2606" s="878"/>
      <c r="F2606" s="878"/>
      <c r="H2606" s="878"/>
      <c r="I2606" s="878"/>
      <c r="J2606" s="878"/>
      <c r="K2606" s="990"/>
      <c r="L2606" s="990"/>
      <c r="M2606" s="990"/>
      <c r="N2606" s="990"/>
      <c r="O2606" s="878"/>
      <c r="P2606" s="878"/>
      <c r="Q2606" s="878"/>
      <c r="R2606" s="878"/>
      <c r="S2606" s="878"/>
      <c r="T2606" s="878"/>
      <c r="U2606" s="878"/>
      <c r="V2606" s="878"/>
      <c r="W2606" s="878"/>
      <c r="X2606" s="1015"/>
      <c r="Y2606" s="878"/>
      <c r="Z2606" s="975"/>
    </row>
    <row r="2607" spans="1:26">
      <c r="A2607" s="878"/>
      <c r="B2607" s="878"/>
      <c r="C2607" s="878"/>
      <c r="F2607" s="878"/>
      <c r="H2607" s="878"/>
      <c r="I2607" s="878"/>
      <c r="J2607" s="878"/>
      <c r="K2607" s="990"/>
      <c r="L2607" s="990"/>
      <c r="M2607" s="990"/>
      <c r="N2607" s="990"/>
      <c r="O2607" s="878"/>
      <c r="P2607" s="878"/>
      <c r="Q2607" s="878"/>
      <c r="R2607" s="878"/>
      <c r="S2607" s="878"/>
      <c r="T2607" s="878"/>
      <c r="U2607" s="878"/>
      <c r="V2607" s="878"/>
      <c r="W2607" s="878"/>
      <c r="X2607" s="1015"/>
      <c r="Y2607" s="878"/>
      <c r="Z2607" s="975"/>
    </row>
    <row r="2608" spans="1:26">
      <c r="A2608" s="878"/>
      <c r="B2608" s="878"/>
      <c r="C2608" s="878"/>
      <c r="F2608" s="878"/>
      <c r="H2608" s="878"/>
      <c r="I2608" s="878"/>
      <c r="J2608" s="878"/>
      <c r="K2608" s="990"/>
      <c r="L2608" s="990"/>
      <c r="M2608" s="990"/>
      <c r="N2608" s="990"/>
      <c r="O2608" s="878"/>
      <c r="P2608" s="878"/>
      <c r="Q2608" s="878"/>
      <c r="R2608" s="878"/>
      <c r="S2608" s="878"/>
      <c r="T2608" s="878"/>
      <c r="U2608" s="878"/>
      <c r="V2608" s="878"/>
      <c r="W2608" s="878"/>
      <c r="X2608" s="1015"/>
      <c r="Y2608" s="878"/>
      <c r="Z2608" s="975"/>
    </row>
    <row r="2609" spans="1:26">
      <c r="A2609" s="878"/>
      <c r="B2609" s="878"/>
      <c r="C2609" s="878"/>
      <c r="F2609" s="878"/>
      <c r="H2609" s="878"/>
      <c r="I2609" s="878"/>
      <c r="J2609" s="878"/>
      <c r="K2609" s="990"/>
      <c r="L2609" s="990"/>
      <c r="M2609" s="990"/>
      <c r="N2609" s="990"/>
      <c r="O2609" s="878"/>
      <c r="P2609" s="878"/>
      <c r="Q2609" s="878"/>
      <c r="R2609" s="878"/>
      <c r="S2609" s="878"/>
      <c r="T2609" s="878"/>
      <c r="U2609" s="878"/>
      <c r="V2609" s="878"/>
      <c r="W2609" s="878"/>
      <c r="X2609" s="1015"/>
      <c r="Y2609" s="878"/>
      <c r="Z2609" s="975"/>
    </row>
    <row r="2610" spans="1:26">
      <c r="A2610" s="878"/>
      <c r="B2610" s="878"/>
      <c r="C2610" s="878"/>
      <c r="F2610" s="878"/>
      <c r="H2610" s="878"/>
      <c r="I2610" s="878"/>
      <c r="J2610" s="878"/>
      <c r="K2610" s="990"/>
      <c r="L2610" s="990"/>
      <c r="M2610" s="990"/>
      <c r="N2610" s="990"/>
      <c r="O2610" s="878"/>
      <c r="P2610" s="878"/>
      <c r="Q2610" s="878"/>
      <c r="R2610" s="878"/>
      <c r="S2610" s="878"/>
      <c r="T2610" s="878"/>
      <c r="U2610" s="878"/>
      <c r="V2610" s="878"/>
      <c r="W2610" s="878"/>
      <c r="X2610" s="1015"/>
      <c r="Y2610" s="878"/>
      <c r="Z2610" s="975"/>
    </row>
    <row r="2611" spans="1:26">
      <c r="A2611" s="878"/>
      <c r="B2611" s="878"/>
      <c r="C2611" s="878"/>
      <c r="F2611" s="878"/>
      <c r="H2611" s="878"/>
      <c r="I2611" s="878"/>
      <c r="J2611" s="878"/>
      <c r="K2611" s="990"/>
      <c r="L2611" s="990"/>
      <c r="M2611" s="990"/>
      <c r="N2611" s="990"/>
      <c r="O2611" s="878"/>
      <c r="P2611" s="878"/>
      <c r="Q2611" s="878"/>
      <c r="R2611" s="878"/>
      <c r="S2611" s="878"/>
      <c r="T2611" s="878"/>
      <c r="U2611" s="878"/>
      <c r="V2611" s="878"/>
      <c r="W2611" s="878"/>
      <c r="X2611" s="1015"/>
      <c r="Y2611" s="878"/>
      <c r="Z2611" s="975"/>
    </row>
    <row r="2612" spans="1:26">
      <c r="A2612" s="878"/>
      <c r="B2612" s="878"/>
      <c r="C2612" s="878"/>
      <c r="F2612" s="878"/>
      <c r="H2612" s="878"/>
      <c r="I2612" s="878"/>
      <c r="J2612" s="878"/>
      <c r="K2612" s="990"/>
      <c r="L2612" s="990"/>
      <c r="M2612" s="990"/>
      <c r="N2612" s="990"/>
      <c r="O2612" s="878"/>
      <c r="P2612" s="878"/>
      <c r="Q2612" s="878"/>
      <c r="R2612" s="878"/>
      <c r="S2612" s="878"/>
      <c r="T2612" s="878"/>
      <c r="U2612" s="878"/>
      <c r="V2612" s="878"/>
      <c r="W2612" s="878"/>
      <c r="X2612" s="1015"/>
      <c r="Y2612" s="878"/>
      <c r="Z2612" s="975"/>
    </row>
    <row r="2613" spans="1:26">
      <c r="A2613" s="878"/>
      <c r="B2613" s="878"/>
      <c r="C2613" s="878"/>
      <c r="F2613" s="878"/>
      <c r="H2613" s="878"/>
      <c r="I2613" s="878"/>
      <c r="J2613" s="878"/>
      <c r="K2613" s="990"/>
      <c r="L2613" s="990"/>
      <c r="M2613" s="990"/>
      <c r="N2613" s="990"/>
      <c r="O2613" s="878"/>
      <c r="P2613" s="878"/>
      <c r="Q2613" s="878"/>
      <c r="R2613" s="878"/>
      <c r="S2613" s="878"/>
      <c r="T2613" s="878"/>
      <c r="U2613" s="878"/>
      <c r="V2613" s="878"/>
      <c r="W2613" s="878"/>
      <c r="X2613" s="1015"/>
      <c r="Y2613" s="878"/>
      <c r="Z2613" s="975"/>
    </row>
    <row r="2614" spans="1:26">
      <c r="A2614" s="878"/>
      <c r="B2614" s="878"/>
      <c r="C2614" s="878"/>
      <c r="F2614" s="878"/>
      <c r="H2614" s="878"/>
      <c r="I2614" s="878"/>
      <c r="J2614" s="878"/>
      <c r="K2614" s="990"/>
      <c r="L2614" s="990"/>
      <c r="M2614" s="990"/>
      <c r="N2614" s="990"/>
      <c r="O2614" s="878"/>
      <c r="P2614" s="878"/>
      <c r="Q2614" s="878"/>
      <c r="R2614" s="878"/>
      <c r="S2614" s="878"/>
      <c r="T2614" s="878"/>
      <c r="U2614" s="878"/>
      <c r="V2614" s="878"/>
      <c r="W2614" s="878"/>
      <c r="X2614" s="1015"/>
      <c r="Y2614" s="878"/>
      <c r="Z2614" s="975"/>
    </row>
    <row r="2615" spans="1:26">
      <c r="A2615" s="878"/>
      <c r="B2615" s="878"/>
      <c r="C2615" s="878"/>
      <c r="F2615" s="878"/>
      <c r="H2615" s="878"/>
      <c r="I2615" s="878"/>
      <c r="J2615" s="878"/>
      <c r="K2615" s="990"/>
      <c r="L2615" s="990"/>
      <c r="M2615" s="990"/>
      <c r="N2615" s="990"/>
      <c r="O2615" s="878"/>
      <c r="P2615" s="878"/>
      <c r="Q2615" s="878"/>
      <c r="R2615" s="878"/>
      <c r="S2615" s="878"/>
      <c r="T2615" s="878"/>
      <c r="U2615" s="878"/>
      <c r="V2615" s="878"/>
      <c r="W2615" s="878"/>
      <c r="X2615" s="1015"/>
      <c r="Y2615" s="878"/>
      <c r="Z2615" s="975"/>
    </row>
    <row r="2616" spans="1:26">
      <c r="A2616" s="878"/>
      <c r="B2616" s="878"/>
      <c r="C2616" s="878"/>
      <c r="F2616" s="878"/>
      <c r="H2616" s="878"/>
      <c r="I2616" s="878"/>
      <c r="J2616" s="878"/>
      <c r="K2616" s="990"/>
      <c r="L2616" s="990"/>
      <c r="M2616" s="990"/>
      <c r="N2616" s="990"/>
      <c r="O2616" s="878"/>
      <c r="P2616" s="878"/>
      <c r="Q2616" s="878"/>
      <c r="R2616" s="878"/>
      <c r="S2616" s="878"/>
      <c r="T2616" s="878"/>
      <c r="U2616" s="878"/>
      <c r="V2616" s="878"/>
      <c r="W2616" s="878"/>
      <c r="X2616" s="1015"/>
      <c r="Y2616" s="878"/>
      <c r="Z2616" s="975"/>
    </row>
    <row r="2617" spans="1:26">
      <c r="A2617" s="878"/>
      <c r="B2617" s="878"/>
      <c r="C2617" s="878"/>
      <c r="F2617" s="878"/>
      <c r="H2617" s="878"/>
      <c r="I2617" s="878"/>
      <c r="J2617" s="878"/>
      <c r="K2617" s="990"/>
      <c r="L2617" s="990"/>
      <c r="M2617" s="990"/>
      <c r="N2617" s="990"/>
      <c r="O2617" s="878"/>
      <c r="P2617" s="878"/>
      <c r="Q2617" s="878"/>
      <c r="R2617" s="878"/>
      <c r="S2617" s="878"/>
      <c r="T2617" s="878"/>
      <c r="U2617" s="878"/>
      <c r="V2617" s="878"/>
      <c r="W2617" s="878"/>
      <c r="X2617" s="1015"/>
      <c r="Y2617" s="878"/>
      <c r="Z2617" s="975"/>
    </row>
    <row r="2618" spans="1:26">
      <c r="A2618" s="878"/>
      <c r="B2618" s="878"/>
      <c r="C2618" s="878"/>
      <c r="F2618" s="878"/>
      <c r="H2618" s="878"/>
      <c r="I2618" s="878"/>
      <c r="J2618" s="878"/>
      <c r="K2618" s="990"/>
      <c r="L2618" s="990"/>
      <c r="M2618" s="990"/>
      <c r="N2618" s="990"/>
      <c r="O2618" s="878"/>
      <c r="P2618" s="878"/>
      <c r="Q2618" s="878"/>
      <c r="R2618" s="878"/>
      <c r="S2618" s="878"/>
      <c r="T2618" s="878"/>
      <c r="U2618" s="878"/>
      <c r="V2618" s="878"/>
      <c r="W2618" s="878"/>
      <c r="X2618" s="1015"/>
      <c r="Y2618" s="878"/>
      <c r="Z2618" s="975"/>
    </row>
    <row r="2619" spans="1:26">
      <c r="A2619" s="878"/>
      <c r="B2619" s="878"/>
      <c r="C2619" s="878"/>
      <c r="F2619" s="878"/>
      <c r="H2619" s="878"/>
      <c r="I2619" s="878"/>
      <c r="J2619" s="878"/>
      <c r="K2619" s="990"/>
      <c r="L2619" s="990"/>
      <c r="M2619" s="990"/>
      <c r="N2619" s="990"/>
      <c r="O2619" s="878"/>
      <c r="P2619" s="878"/>
      <c r="Q2619" s="878"/>
      <c r="R2619" s="878"/>
      <c r="S2619" s="878"/>
      <c r="T2619" s="878"/>
      <c r="U2619" s="878"/>
      <c r="V2619" s="878"/>
      <c r="W2619" s="878"/>
      <c r="X2619" s="1015"/>
      <c r="Y2619" s="878"/>
      <c r="Z2619" s="975"/>
    </row>
    <row r="2620" spans="1:26">
      <c r="A2620" s="878"/>
      <c r="B2620" s="878"/>
      <c r="C2620" s="878"/>
      <c r="F2620" s="878"/>
      <c r="H2620" s="878"/>
      <c r="I2620" s="878"/>
      <c r="J2620" s="878"/>
      <c r="K2620" s="990"/>
      <c r="L2620" s="990"/>
      <c r="M2620" s="990"/>
      <c r="N2620" s="990"/>
      <c r="O2620" s="878"/>
      <c r="P2620" s="878"/>
      <c r="Q2620" s="878"/>
      <c r="R2620" s="878"/>
      <c r="S2620" s="878"/>
      <c r="T2620" s="878"/>
      <c r="U2620" s="878"/>
      <c r="V2620" s="878"/>
      <c r="W2620" s="878"/>
      <c r="X2620" s="1015"/>
      <c r="Y2620" s="878"/>
      <c r="Z2620" s="975"/>
    </row>
    <row r="2621" spans="1:26">
      <c r="A2621" s="878"/>
      <c r="B2621" s="878"/>
      <c r="C2621" s="878"/>
      <c r="F2621" s="878"/>
      <c r="H2621" s="878"/>
      <c r="I2621" s="878"/>
      <c r="J2621" s="878"/>
      <c r="K2621" s="990"/>
      <c r="L2621" s="990"/>
      <c r="M2621" s="990"/>
      <c r="N2621" s="990"/>
      <c r="O2621" s="878"/>
      <c r="P2621" s="878"/>
      <c r="Q2621" s="878"/>
      <c r="R2621" s="878"/>
      <c r="S2621" s="878"/>
      <c r="T2621" s="878"/>
      <c r="U2621" s="878"/>
      <c r="V2621" s="878"/>
      <c r="W2621" s="878"/>
      <c r="X2621" s="1015"/>
      <c r="Y2621" s="878"/>
      <c r="Z2621" s="975"/>
    </row>
    <row r="2622" spans="1:26">
      <c r="A2622" s="878"/>
      <c r="B2622" s="878"/>
      <c r="C2622" s="878"/>
      <c r="F2622" s="878"/>
      <c r="H2622" s="878"/>
      <c r="I2622" s="878"/>
      <c r="J2622" s="878"/>
      <c r="K2622" s="990"/>
      <c r="L2622" s="990"/>
      <c r="M2622" s="990"/>
      <c r="N2622" s="990"/>
      <c r="O2622" s="878"/>
      <c r="P2622" s="878"/>
      <c r="Q2622" s="878"/>
      <c r="R2622" s="878"/>
      <c r="S2622" s="878"/>
      <c r="T2622" s="878"/>
      <c r="U2622" s="878"/>
      <c r="V2622" s="878"/>
      <c r="W2622" s="878"/>
      <c r="X2622" s="1015"/>
      <c r="Y2622" s="878"/>
      <c r="Z2622" s="975"/>
    </row>
    <row r="2623" spans="1:26">
      <c r="A2623" s="878"/>
      <c r="B2623" s="878"/>
      <c r="C2623" s="878"/>
      <c r="F2623" s="878"/>
      <c r="H2623" s="878"/>
      <c r="I2623" s="878"/>
      <c r="J2623" s="878"/>
      <c r="K2623" s="990"/>
      <c r="L2623" s="990"/>
      <c r="M2623" s="990"/>
      <c r="N2623" s="990"/>
      <c r="O2623" s="878"/>
      <c r="P2623" s="878"/>
      <c r="Q2623" s="878"/>
      <c r="R2623" s="878"/>
      <c r="S2623" s="878"/>
      <c r="T2623" s="878"/>
      <c r="U2623" s="878"/>
      <c r="V2623" s="878"/>
      <c r="W2623" s="878"/>
      <c r="X2623" s="1015"/>
      <c r="Y2623" s="878"/>
      <c r="Z2623" s="975"/>
    </row>
    <row r="2624" spans="1:26">
      <c r="A2624" s="878"/>
      <c r="B2624" s="878"/>
      <c r="C2624" s="878"/>
      <c r="F2624" s="878"/>
      <c r="H2624" s="878"/>
      <c r="I2624" s="878"/>
      <c r="J2624" s="878"/>
      <c r="K2624" s="990"/>
      <c r="L2624" s="990"/>
      <c r="M2624" s="990"/>
      <c r="N2624" s="990"/>
      <c r="O2624" s="878"/>
      <c r="P2624" s="878"/>
      <c r="Q2624" s="878"/>
      <c r="R2624" s="878"/>
      <c r="S2624" s="878"/>
      <c r="T2624" s="878"/>
      <c r="U2624" s="878"/>
      <c r="V2624" s="878"/>
      <c r="W2624" s="878"/>
      <c r="X2624" s="1015"/>
      <c r="Y2624" s="878"/>
      <c r="Z2624" s="975"/>
    </row>
    <row r="2625" spans="1:26">
      <c r="A2625" s="878"/>
      <c r="B2625" s="878"/>
      <c r="C2625" s="878"/>
      <c r="F2625" s="878"/>
      <c r="H2625" s="878"/>
      <c r="I2625" s="878"/>
      <c r="J2625" s="878"/>
      <c r="K2625" s="990"/>
      <c r="L2625" s="990"/>
      <c r="M2625" s="990"/>
      <c r="N2625" s="990"/>
      <c r="O2625" s="878"/>
      <c r="P2625" s="878"/>
      <c r="Q2625" s="878"/>
      <c r="R2625" s="878"/>
      <c r="S2625" s="878"/>
      <c r="T2625" s="878"/>
      <c r="U2625" s="878"/>
      <c r="V2625" s="878"/>
      <c r="W2625" s="878"/>
      <c r="X2625" s="1015"/>
      <c r="Y2625" s="878"/>
      <c r="Z2625" s="975"/>
    </row>
    <row r="2626" spans="1:26">
      <c r="A2626" s="878"/>
      <c r="B2626" s="878"/>
      <c r="C2626" s="878"/>
      <c r="F2626" s="878"/>
      <c r="H2626" s="878"/>
      <c r="I2626" s="878"/>
      <c r="J2626" s="878"/>
      <c r="K2626" s="990"/>
      <c r="L2626" s="990"/>
      <c r="M2626" s="990"/>
      <c r="N2626" s="990"/>
      <c r="O2626" s="878"/>
      <c r="P2626" s="878"/>
      <c r="Q2626" s="878"/>
      <c r="R2626" s="878"/>
      <c r="S2626" s="878"/>
      <c r="T2626" s="878"/>
      <c r="U2626" s="878"/>
      <c r="V2626" s="878"/>
      <c r="W2626" s="878"/>
      <c r="X2626" s="1015"/>
      <c r="Y2626" s="878"/>
      <c r="Z2626" s="975"/>
    </row>
    <row r="2627" spans="1:26">
      <c r="A2627" s="878"/>
      <c r="B2627" s="878"/>
      <c r="C2627" s="878"/>
      <c r="F2627" s="878"/>
      <c r="H2627" s="878"/>
      <c r="I2627" s="878"/>
      <c r="J2627" s="878"/>
      <c r="K2627" s="990"/>
      <c r="L2627" s="990"/>
      <c r="M2627" s="990"/>
      <c r="N2627" s="990"/>
      <c r="O2627" s="878"/>
      <c r="P2627" s="878"/>
      <c r="Q2627" s="878"/>
      <c r="R2627" s="878"/>
      <c r="S2627" s="878"/>
      <c r="T2627" s="878"/>
      <c r="U2627" s="878"/>
      <c r="V2627" s="878"/>
      <c r="W2627" s="878"/>
      <c r="X2627" s="1015"/>
      <c r="Y2627" s="878"/>
      <c r="Z2627" s="975"/>
    </row>
    <row r="2628" spans="1:26">
      <c r="A2628" s="878"/>
      <c r="B2628" s="878"/>
      <c r="C2628" s="878"/>
      <c r="F2628" s="878"/>
      <c r="H2628" s="878"/>
      <c r="I2628" s="878"/>
      <c r="J2628" s="878"/>
      <c r="K2628" s="990"/>
      <c r="L2628" s="990"/>
      <c r="M2628" s="990"/>
      <c r="N2628" s="990"/>
      <c r="O2628" s="878"/>
      <c r="P2628" s="878"/>
      <c r="Q2628" s="878"/>
      <c r="R2628" s="878"/>
      <c r="S2628" s="878"/>
      <c r="T2628" s="878"/>
      <c r="U2628" s="878"/>
      <c r="V2628" s="878"/>
      <c r="W2628" s="878"/>
      <c r="X2628" s="1015"/>
      <c r="Y2628" s="878"/>
      <c r="Z2628" s="975"/>
    </row>
    <row r="2629" spans="1:26">
      <c r="A2629" s="878"/>
      <c r="B2629" s="878"/>
      <c r="C2629" s="878"/>
      <c r="F2629" s="878"/>
      <c r="H2629" s="878"/>
      <c r="I2629" s="878"/>
      <c r="J2629" s="878"/>
      <c r="K2629" s="990"/>
      <c r="L2629" s="990"/>
      <c r="M2629" s="990"/>
      <c r="N2629" s="990"/>
      <c r="O2629" s="878"/>
      <c r="P2629" s="878"/>
      <c r="Q2629" s="878"/>
      <c r="R2629" s="878"/>
      <c r="S2629" s="878"/>
      <c r="T2629" s="878"/>
      <c r="U2629" s="878"/>
      <c r="V2629" s="878"/>
      <c r="W2629" s="878"/>
      <c r="X2629" s="1015"/>
      <c r="Y2629" s="878"/>
      <c r="Z2629" s="975"/>
    </row>
    <row r="2630" spans="1:26">
      <c r="A2630" s="878"/>
      <c r="B2630" s="878"/>
      <c r="C2630" s="878"/>
      <c r="F2630" s="878"/>
      <c r="H2630" s="878"/>
      <c r="I2630" s="878"/>
      <c r="J2630" s="878"/>
      <c r="K2630" s="990"/>
      <c r="L2630" s="990"/>
      <c r="M2630" s="990"/>
      <c r="N2630" s="990"/>
      <c r="O2630" s="878"/>
      <c r="P2630" s="878"/>
      <c r="Q2630" s="878"/>
      <c r="R2630" s="878"/>
      <c r="S2630" s="878"/>
      <c r="T2630" s="878"/>
      <c r="U2630" s="878"/>
      <c r="V2630" s="878"/>
      <c r="W2630" s="878"/>
      <c r="X2630" s="1015"/>
      <c r="Y2630" s="878"/>
      <c r="Z2630" s="975"/>
    </row>
    <row r="2631" spans="1:26">
      <c r="A2631" s="878"/>
      <c r="B2631" s="878"/>
      <c r="C2631" s="878"/>
      <c r="F2631" s="878"/>
      <c r="H2631" s="878"/>
      <c r="I2631" s="878"/>
      <c r="J2631" s="878"/>
      <c r="K2631" s="990"/>
      <c r="L2631" s="990"/>
      <c r="M2631" s="990"/>
      <c r="N2631" s="990"/>
      <c r="O2631" s="878"/>
      <c r="P2631" s="878"/>
      <c r="Q2631" s="878"/>
      <c r="R2631" s="878"/>
      <c r="S2631" s="878"/>
      <c r="T2631" s="878"/>
      <c r="U2631" s="878"/>
      <c r="V2631" s="878"/>
      <c r="W2631" s="878"/>
      <c r="X2631" s="1015"/>
      <c r="Y2631" s="878"/>
      <c r="Z2631" s="975"/>
    </row>
    <row r="2632" spans="1:26">
      <c r="A2632" s="878"/>
      <c r="B2632" s="878"/>
      <c r="C2632" s="878"/>
      <c r="F2632" s="878"/>
      <c r="H2632" s="878"/>
      <c r="I2632" s="878"/>
      <c r="J2632" s="878"/>
      <c r="K2632" s="990"/>
      <c r="L2632" s="990"/>
      <c r="M2632" s="990"/>
      <c r="N2632" s="990"/>
      <c r="O2632" s="878"/>
      <c r="P2632" s="878"/>
      <c r="Q2632" s="878"/>
      <c r="R2632" s="878"/>
      <c r="S2632" s="878"/>
      <c r="T2632" s="878"/>
      <c r="U2632" s="878"/>
      <c r="V2632" s="878"/>
      <c r="W2632" s="878"/>
      <c r="X2632" s="1015"/>
      <c r="Y2632" s="878"/>
      <c r="Z2632" s="975"/>
    </row>
    <row r="2633" spans="1:26">
      <c r="A2633" s="878"/>
      <c r="B2633" s="878"/>
      <c r="C2633" s="878"/>
      <c r="F2633" s="878"/>
      <c r="H2633" s="878"/>
      <c r="I2633" s="878"/>
      <c r="J2633" s="878"/>
      <c r="K2633" s="990"/>
      <c r="L2633" s="990"/>
      <c r="M2633" s="990"/>
      <c r="N2633" s="990"/>
      <c r="O2633" s="878"/>
      <c r="P2633" s="878"/>
      <c r="Q2633" s="878"/>
      <c r="R2633" s="878"/>
      <c r="S2633" s="878"/>
      <c r="T2633" s="878"/>
      <c r="U2633" s="878"/>
      <c r="V2633" s="878"/>
      <c r="W2633" s="878"/>
      <c r="X2633" s="1015"/>
      <c r="Y2633" s="878"/>
      <c r="Z2633" s="975"/>
    </row>
    <row r="2634" spans="1:26">
      <c r="A2634" s="878"/>
      <c r="B2634" s="878"/>
      <c r="C2634" s="878"/>
      <c r="F2634" s="878"/>
      <c r="H2634" s="878"/>
      <c r="I2634" s="878"/>
      <c r="J2634" s="878"/>
      <c r="K2634" s="990"/>
      <c r="L2634" s="990"/>
      <c r="M2634" s="990"/>
      <c r="N2634" s="990"/>
      <c r="O2634" s="878"/>
      <c r="P2634" s="878"/>
      <c r="Q2634" s="878"/>
      <c r="R2634" s="878"/>
      <c r="S2634" s="878"/>
      <c r="T2634" s="878"/>
      <c r="U2634" s="878"/>
      <c r="V2634" s="878"/>
      <c r="W2634" s="878"/>
      <c r="X2634" s="1015"/>
      <c r="Y2634" s="878"/>
      <c r="Z2634" s="975"/>
    </row>
    <row r="2635" spans="1:26">
      <c r="A2635" s="878"/>
      <c r="B2635" s="878"/>
      <c r="C2635" s="878"/>
      <c r="F2635" s="878"/>
      <c r="H2635" s="878"/>
      <c r="I2635" s="878"/>
      <c r="J2635" s="878"/>
      <c r="K2635" s="990"/>
      <c r="L2635" s="990"/>
      <c r="M2635" s="990"/>
      <c r="N2635" s="990"/>
      <c r="O2635" s="878"/>
      <c r="P2635" s="878"/>
      <c r="Q2635" s="878"/>
      <c r="R2635" s="878"/>
      <c r="S2635" s="878"/>
      <c r="T2635" s="878"/>
      <c r="U2635" s="878"/>
      <c r="V2635" s="878"/>
      <c r="W2635" s="878"/>
      <c r="X2635" s="1015"/>
      <c r="Y2635" s="878"/>
      <c r="Z2635" s="975"/>
    </row>
    <row r="2636" spans="1:26">
      <c r="A2636" s="878"/>
      <c r="B2636" s="878"/>
      <c r="C2636" s="878"/>
      <c r="F2636" s="878"/>
      <c r="H2636" s="878"/>
      <c r="I2636" s="878"/>
      <c r="J2636" s="878"/>
      <c r="K2636" s="990"/>
      <c r="L2636" s="990"/>
      <c r="M2636" s="990"/>
      <c r="N2636" s="990"/>
      <c r="O2636" s="878"/>
      <c r="P2636" s="878"/>
      <c r="Q2636" s="878"/>
      <c r="R2636" s="878"/>
      <c r="S2636" s="878"/>
      <c r="T2636" s="878"/>
      <c r="U2636" s="878"/>
      <c r="V2636" s="878"/>
      <c r="W2636" s="878"/>
      <c r="X2636" s="1015"/>
      <c r="Y2636" s="878"/>
      <c r="Z2636" s="975"/>
    </row>
    <row r="2637" spans="1:26">
      <c r="A2637" s="878"/>
      <c r="B2637" s="878"/>
      <c r="C2637" s="878"/>
      <c r="F2637" s="878"/>
      <c r="H2637" s="878"/>
      <c r="I2637" s="878"/>
      <c r="J2637" s="878"/>
      <c r="K2637" s="990"/>
      <c r="L2637" s="990"/>
      <c r="M2637" s="990"/>
      <c r="N2637" s="990"/>
      <c r="O2637" s="878"/>
      <c r="P2637" s="878"/>
      <c r="Q2637" s="878"/>
      <c r="R2637" s="878"/>
      <c r="S2637" s="878"/>
      <c r="T2637" s="878"/>
      <c r="U2637" s="878"/>
      <c r="V2637" s="878"/>
      <c r="W2637" s="878"/>
      <c r="X2637" s="1015"/>
      <c r="Y2637" s="878"/>
      <c r="Z2637" s="975"/>
    </row>
    <row r="2638" spans="1:26">
      <c r="A2638" s="878"/>
      <c r="B2638" s="878"/>
      <c r="C2638" s="878"/>
      <c r="F2638" s="878"/>
      <c r="H2638" s="878"/>
      <c r="I2638" s="878"/>
      <c r="J2638" s="878"/>
      <c r="K2638" s="990"/>
      <c r="L2638" s="990"/>
      <c r="M2638" s="990"/>
      <c r="N2638" s="990"/>
      <c r="O2638" s="878"/>
      <c r="P2638" s="878"/>
      <c r="Q2638" s="878"/>
      <c r="R2638" s="878"/>
      <c r="S2638" s="878"/>
      <c r="T2638" s="878"/>
      <c r="U2638" s="878"/>
      <c r="V2638" s="878"/>
      <c r="W2638" s="878"/>
      <c r="X2638" s="1015"/>
      <c r="Y2638" s="878"/>
      <c r="Z2638" s="975"/>
    </row>
    <row r="2639" spans="1:26">
      <c r="A2639" s="878"/>
      <c r="B2639" s="878"/>
      <c r="C2639" s="878"/>
      <c r="F2639" s="878"/>
      <c r="H2639" s="878"/>
      <c r="I2639" s="878"/>
      <c r="J2639" s="878"/>
      <c r="K2639" s="990"/>
      <c r="L2639" s="990"/>
      <c r="M2639" s="990"/>
      <c r="N2639" s="990"/>
      <c r="O2639" s="878"/>
      <c r="P2639" s="878"/>
      <c r="Q2639" s="878"/>
      <c r="R2639" s="878"/>
      <c r="S2639" s="878"/>
      <c r="T2639" s="878"/>
      <c r="U2639" s="878"/>
      <c r="V2639" s="878"/>
      <c r="W2639" s="878"/>
      <c r="X2639" s="1015"/>
      <c r="Y2639" s="878"/>
      <c r="Z2639" s="975"/>
    </row>
    <row r="2640" spans="1:26">
      <c r="A2640" s="878"/>
      <c r="B2640" s="878"/>
      <c r="C2640" s="878"/>
      <c r="F2640" s="878"/>
      <c r="H2640" s="878"/>
      <c r="I2640" s="878"/>
      <c r="J2640" s="878"/>
      <c r="K2640" s="990"/>
      <c r="L2640" s="990"/>
      <c r="M2640" s="990"/>
      <c r="N2640" s="990"/>
      <c r="O2640" s="878"/>
      <c r="P2640" s="878"/>
      <c r="Q2640" s="878"/>
      <c r="R2640" s="878"/>
      <c r="S2640" s="878"/>
      <c r="T2640" s="878"/>
      <c r="U2640" s="878"/>
      <c r="V2640" s="878"/>
      <c r="W2640" s="878"/>
      <c r="X2640" s="1015"/>
      <c r="Y2640" s="878"/>
      <c r="Z2640" s="975"/>
    </row>
    <row r="2641" spans="1:26">
      <c r="A2641" s="878"/>
      <c r="B2641" s="878"/>
      <c r="C2641" s="878"/>
      <c r="F2641" s="878"/>
      <c r="H2641" s="878"/>
      <c r="I2641" s="878"/>
      <c r="J2641" s="878"/>
      <c r="K2641" s="990"/>
      <c r="L2641" s="990"/>
      <c r="M2641" s="990"/>
      <c r="N2641" s="990"/>
      <c r="O2641" s="878"/>
      <c r="P2641" s="878"/>
      <c r="Q2641" s="878"/>
      <c r="R2641" s="878"/>
      <c r="S2641" s="878"/>
      <c r="T2641" s="878"/>
      <c r="U2641" s="878"/>
      <c r="V2641" s="878"/>
      <c r="W2641" s="878"/>
      <c r="X2641" s="1015"/>
      <c r="Y2641" s="878"/>
      <c r="Z2641" s="975"/>
    </row>
    <row r="2642" spans="1:26">
      <c r="A2642" s="878"/>
      <c r="B2642" s="878"/>
      <c r="C2642" s="878"/>
      <c r="F2642" s="878"/>
      <c r="H2642" s="878"/>
      <c r="I2642" s="878"/>
      <c r="J2642" s="878"/>
      <c r="K2642" s="990"/>
      <c r="L2642" s="990"/>
      <c r="M2642" s="990"/>
      <c r="N2642" s="990"/>
      <c r="O2642" s="878"/>
      <c r="P2642" s="878"/>
      <c r="Q2642" s="878"/>
      <c r="R2642" s="878"/>
      <c r="S2642" s="878"/>
      <c r="T2642" s="878"/>
      <c r="U2642" s="878"/>
      <c r="V2642" s="878"/>
      <c r="W2642" s="878"/>
      <c r="X2642" s="1015"/>
      <c r="Y2642" s="878"/>
      <c r="Z2642" s="975"/>
    </row>
    <row r="2643" spans="1:26">
      <c r="A2643" s="878"/>
      <c r="B2643" s="878"/>
      <c r="C2643" s="878"/>
      <c r="F2643" s="878"/>
      <c r="H2643" s="878"/>
      <c r="I2643" s="878"/>
      <c r="J2643" s="878"/>
      <c r="K2643" s="990"/>
      <c r="L2643" s="990"/>
      <c r="M2643" s="990"/>
      <c r="N2643" s="990"/>
      <c r="O2643" s="878"/>
      <c r="P2643" s="878"/>
      <c r="Q2643" s="878"/>
      <c r="R2643" s="878"/>
      <c r="S2643" s="878"/>
      <c r="T2643" s="878"/>
      <c r="U2643" s="878"/>
      <c r="V2643" s="878"/>
      <c r="W2643" s="878"/>
      <c r="X2643" s="1015"/>
      <c r="Y2643" s="878"/>
      <c r="Z2643" s="975"/>
    </row>
    <row r="2644" spans="1:26">
      <c r="A2644" s="878"/>
      <c r="B2644" s="878"/>
      <c r="C2644" s="878"/>
      <c r="F2644" s="878"/>
      <c r="H2644" s="878"/>
      <c r="I2644" s="878"/>
      <c r="J2644" s="878"/>
      <c r="K2644" s="990"/>
      <c r="L2644" s="990"/>
      <c r="M2644" s="990"/>
      <c r="N2644" s="990"/>
      <c r="O2644" s="878"/>
      <c r="P2644" s="878"/>
      <c r="Q2644" s="878"/>
      <c r="R2644" s="878"/>
      <c r="S2644" s="878"/>
      <c r="T2644" s="878"/>
      <c r="U2644" s="878"/>
      <c r="V2644" s="878"/>
      <c r="W2644" s="878"/>
      <c r="X2644" s="1015"/>
      <c r="Y2644" s="878"/>
      <c r="Z2644" s="975"/>
    </row>
    <row r="2645" spans="1:26">
      <c r="A2645" s="878"/>
      <c r="B2645" s="878"/>
      <c r="C2645" s="878"/>
      <c r="F2645" s="878"/>
      <c r="H2645" s="878"/>
      <c r="I2645" s="878"/>
      <c r="J2645" s="878"/>
      <c r="K2645" s="990"/>
      <c r="L2645" s="990"/>
      <c r="M2645" s="990"/>
      <c r="N2645" s="990"/>
      <c r="O2645" s="878"/>
      <c r="P2645" s="878"/>
      <c r="Q2645" s="878"/>
      <c r="R2645" s="878"/>
      <c r="S2645" s="878"/>
      <c r="T2645" s="878"/>
      <c r="U2645" s="878"/>
      <c r="V2645" s="878"/>
      <c r="W2645" s="878"/>
      <c r="X2645" s="1015"/>
      <c r="Y2645" s="878"/>
      <c r="Z2645" s="975"/>
    </row>
    <row r="2646" spans="1:26">
      <c r="A2646" s="878"/>
      <c r="B2646" s="878"/>
      <c r="C2646" s="878"/>
      <c r="F2646" s="878"/>
      <c r="H2646" s="878"/>
      <c r="I2646" s="878"/>
      <c r="J2646" s="878"/>
      <c r="K2646" s="990"/>
      <c r="L2646" s="990"/>
      <c r="M2646" s="990"/>
      <c r="N2646" s="990"/>
      <c r="O2646" s="878"/>
      <c r="P2646" s="878"/>
      <c r="Q2646" s="878"/>
      <c r="R2646" s="878"/>
      <c r="S2646" s="878"/>
      <c r="T2646" s="878"/>
      <c r="U2646" s="878"/>
      <c r="V2646" s="878"/>
      <c r="W2646" s="878"/>
      <c r="X2646" s="1015"/>
      <c r="Y2646" s="878"/>
      <c r="Z2646" s="975"/>
    </row>
    <row r="2647" spans="1:26">
      <c r="A2647" s="878"/>
      <c r="B2647" s="878"/>
      <c r="C2647" s="878"/>
      <c r="F2647" s="878"/>
      <c r="H2647" s="878"/>
      <c r="I2647" s="878"/>
      <c r="J2647" s="878"/>
      <c r="K2647" s="990"/>
      <c r="L2647" s="990"/>
      <c r="M2647" s="990"/>
      <c r="N2647" s="990"/>
      <c r="O2647" s="878"/>
      <c r="P2647" s="878"/>
      <c r="Q2647" s="878"/>
      <c r="R2647" s="878"/>
      <c r="S2647" s="878"/>
      <c r="T2647" s="878"/>
      <c r="U2647" s="878"/>
      <c r="V2647" s="878"/>
      <c r="W2647" s="878"/>
      <c r="X2647" s="1015"/>
      <c r="Y2647" s="878"/>
      <c r="Z2647" s="975"/>
    </row>
    <row r="2648" spans="1:26">
      <c r="A2648" s="878"/>
      <c r="B2648" s="878"/>
      <c r="C2648" s="878"/>
      <c r="F2648" s="878"/>
      <c r="H2648" s="878"/>
      <c r="I2648" s="878"/>
      <c r="J2648" s="878"/>
      <c r="K2648" s="990"/>
      <c r="L2648" s="990"/>
      <c r="M2648" s="990"/>
      <c r="N2648" s="990"/>
      <c r="O2648" s="878"/>
      <c r="P2648" s="878"/>
      <c r="Q2648" s="878"/>
      <c r="R2648" s="878"/>
      <c r="S2648" s="878"/>
      <c r="T2648" s="878"/>
      <c r="U2648" s="878"/>
      <c r="V2648" s="878"/>
      <c r="W2648" s="878"/>
      <c r="X2648" s="1015"/>
      <c r="Y2648" s="878"/>
      <c r="Z2648" s="975"/>
    </row>
    <row r="2649" spans="1:26">
      <c r="A2649" s="878"/>
      <c r="B2649" s="878"/>
      <c r="C2649" s="878"/>
      <c r="F2649" s="878"/>
      <c r="H2649" s="878"/>
      <c r="I2649" s="878"/>
      <c r="J2649" s="878"/>
      <c r="K2649" s="990"/>
      <c r="L2649" s="990"/>
      <c r="M2649" s="990"/>
      <c r="N2649" s="990"/>
      <c r="O2649" s="878"/>
      <c r="P2649" s="878"/>
      <c r="Q2649" s="878"/>
      <c r="R2649" s="878"/>
      <c r="S2649" s="878"/>
      <c r="T2649" s="878"/>
      <c r="U2649" s="878"/>
      <c r="V2649" s="878"/>
      <c r="W2649" s="878"/>
      <c r="X2649" s="1015"/>
      <c r="Y2649" s="878"/>
      <c r="Z2649" s="975"/>
    </row>
    <row r="2650" spans="1:26">
      <c r="A2650" s="878"/>
      <c r="B2650" s="878"/>
      <c r="C2650" s="878"/>
      <c r="F2650" s="878"/>
      <c r="H2650" s="878"/>
      <c r="I2650" s="878"/>
      <c r="J2650" s="878"/>
      <c r="K2650" s="990"/>
      <c r="L2650" s="990"/>
      <c r="M2650" s="990"/>
      <c r="N2650" s="990"/>
      <c r="O2650" s="878"/>
      <c r="P2650" s="878"/>
      <c r="Q2650" s="878"/>
      <c r="R2650" s="878"/>
      <c r="S2650" s="878"/>
      <c r="T2650" s="878"/>
      <c r="U2650" s="878"/>
      <c r="V2650" s="878"/>
      <c r="W2650" s="878"/>
      <c r="X2650" s="1015"/>
      <c r="Y2650" s="878"/>
      <c r="Z2650" s="975"/>
    </row>
    <row r="2651" spans="1:26">
      <c r="A2651" s="878"/>
      <c r="B2651" s="878"/>
      <c r="C2651" s="878"/>
      <c r="F2651" s="878"/>
      <c r="H2651" s="878"/>
      <c r="I2651" s="878"/>
      <c r="J2651" s="878"/>
      <c r="K2651" s="990"/>
      <c r="L2651" s="990"/>
      <c r="M2651" s="990"/>
      <c r="N2651" s="990"/>
      <c r="O2651" s="878"/>
      <c r="P2651" s="878"/>
      <c r="Q2651" s="878"/>
      <c r="R2651" s="878"/>
      <c r="S2651" s="878"/>
      <c r="T2651" s="878"/>
      <c r="U2651" s="878"/>
      <c r="V2651" s="878"/>
      <c r="W2651" s="878"/>
      <c r="X2651" s="1015"/>
      <c r="Y2651" s="878"/>
      <c r="Z2651" s="975"/>
    </row>
    <row r="2652" spans="1:26">
      <c r="A2652" s="878"/>
      <c r="B2652" s="878"/>
      <c r="C2652" s="878"/>
      <c r="F2652" s="878"/>
      <c r="H2652" s="878"/>
      <c r="I2652" s="878"/>
      <c r="J2652" s="878"/>
      <c r="K2652" s="990"/>
      <c r="L2652" s="990"/>
      <c r="M2652" s="990"/>
      <c r="N2652" s="990"/>
      <c r="O2652" s="878"/>
      <c r="P2652" s="878"/>
      <c r="Q2652" s="878"/>
      <c r="R2652" s="878"/>
      <c r="S2652" s="878"/>
      <c r="T2652" s="878"/>
      <c r="U2652" s="878"/>
      <c r="V2652" s="878"/>
      <c r="W2652" s="878"/>
      <c r="X2652" s="1015"/>
      <c r="Y2652" s="878"/>
      <c r="Z2652" s="975"/>
    </row>
    <row r="2653" spans="1:26">
      <c r="A2653" s="878"/>
      <c r="B2653" s="878"/>
      <c r="C2653" s="878"/>
      <c r="F2653" s="878"/>
      <c r="H2653" s="878"/>
      <c r="I2653" s="878"/>
      <c r="J2653" s="878"/>
      <c r="K2653" s="990"/>
      <c r="L2653" s="990"/>
      <c r="M2653" s="990"/>
      <c r="N2653" s="990"/>
      <c r="O2653" s="878"/>
      <c r="P2653" s="878"/>
      <c r="Q2653" s="878"/>
      <c r="R2653" s="878"/>
      <c r="S2653" s="878"/>
      <c r="T2653" s="878"/>
      <c r="U2653" s="878"/>
      <c r="V2653" s="878"/>
      <c r="W2653" s="878"/>
      <c r="X2653" s="1015"/>
      <c r="Y2653" s="878"/>
      <c r="Z2653" s="975"/>
    </row>
    <row r="2654" spans="1:26">
      <c r="A2654" s="878"/>
      <c r="B2654" s="878"/>
      <c r="C2654" s="878"/>
      <c r="F2654" s="878"/>
      <c r="H2654" s="878"/>
      <c r="I2654" s="878"/>
      <c r="J2654" s="878"/>
      <c r="K2654" s="990"/>
      <c r="L2654" s="990"/>
      <c r="M2654" s="990"/>
      <c r="N2654" s="990"/>
      <c r="O2654" s="878"/>
      <c r="P2654" s="878"/>
      <c r="Q2654" s="878"/>
      <c r="R2654" s="878"/>
      <c r="S2654" s="878"/>
      <c r="T2654" s="878"/>
      <c r="U2654" s="878"/>
      <c r="V2654" s="878"/>
      <c r="W2654" s="878"/>
      <c r="X2654" s="1015"/>
      <c r="Y2654" s="878"/>
      <c r="Z2654" s="975"/>
    </row>
    <row r="2655" spans="1:26">
      <c r="A2655" s="878"/>
      <c r="B2655" s="878"/>
      <c r="C2655" s="878"/>
      <c r="F2655" s="878"/>
      <c r="H2655" s="878"/>
      <c r="I2655" s="878"/>
      <c r="J2655" s="878"/>
      <c r="K2655" s="990"/>
      <c r="L2655" s="990"/>
      <c r="M2655" s="990"/>
      <c r="N2655" s="990"/>
      <c r="O2655" s="878"/>
      <c r="P2655" s="878"/>
      <c r="Q2655" s="878"/>
      <c r="R2655" s="878"/>
      <c r="S2655" s="878"/>
      <c r="T2655" s="878"/>
      <c r="U2655" s="878"/>
      <c r="V2655" s="878"/>
      <c r="W2655" s="878"/>
      <c r="X2655" s="1015"/>
      <c r="Y2655" s="878"/>
      <c r="Z2655" s="975"/>
    </row>
    <row r="2656" spans="1:26">
      <c r="A2656" s="878"/>
      <c r="B2656" s="878"/>
      <c r="C2656" s="878"/>
      <c r="F2656" s="878"/>
      <c r="H2656" s="878"/>
      <c r="I2656" s="878"/>
      <c r="J2656" s="878"/>
      <c r="K2656" s="990"/>
      <c r="L2656" s="990"/>
      <c r="M2656" s="990"/>
      <c r="N2656" s="990"/>
      <c r="O2656" s="878"/>
      <c r="P2656" s="878"/>
      <c r="Q2656" s="878"/>
      <c r="R2656" s="878"/>
      <c r="S2656" s="878"/>
      <c r="T2656" s="878"/>
      <c r="U2656" s="878"/>
      <c r="V2656" s="878"/>
      <c r="W2656" s="878"/>
      <c r="X2656" s="1015"/>
      <c r="Y2656" s="878"/>
      <c r="Z2656" s="975"/>
    </row>
    <row r="2657" spans="1:26">
      <c r="A2657" s="878"/>
      <c r="B2657" s="878"/>
      <c r="C2657" s="878"/>
      <c r="F2657" s="878"/>
      <c r="H2657" s="878"/>
      <c r="I2657" s="878"/>
      <c r="J2657" s="878"/>
      <c r="K2657" s="990"/>
      <c r="L2657" s="990"/>
      <c r="M2657" s="990"/>
      <c r="N2657" s="990"/>
      <c r="O2657" s="878"/>
      <c r="P2657" s="878"/>
      <c r="Q2657" s="878"/>
      <c r="R2657" s="878"/>
      <c r="S2657" s="878"/>
      <c r="T2657" s="878"/>
      <c r="U2657" s="878"/>
      <c r="V2657" s="878"/>
      <c r="W2657" s="878"/>
      <c r="X2657" s="1015"/>
      <c r="Y2657" s="878"/>
      <c r="Z2657" s="975"/>
    </row>
    <row r="2658" spans="1:26">
      <c r="A2658" s="878"/>
      <c r="B2658" s="878"/>
      <c r="C2658" s="878"/>
      <c r="F2658" s="878"/>
      <c r="H2658" s="878"/>
      <c r="I2658" s="878"/>
      <c r="J2658" s="878"/>
      <c r="K2658" s="990"/>
      <c r="L2658" s="990"/>
      <c r="M2658" s="990"/>
      <c r="N2658" s="990"/>
      <c r="O2658" s="878"/>
      <c r="P2658" s="878"/>
      <c r="Q2658" s="878"/>
      <c r="R2658" s="878"/>
      <c r="S2658" s="878"/>
      <c r="T2658" s="878"/>
      <c r="U2658" s="878"/>
      <c r="V2658" s="878"/>
      <c r="W2658" s="878"/>
      <c r="X2658" s="1015"/>
      <c r="Y2658" s="878"/>
      <c r="Z2658" s="975"/>
    </row>
    <row r="2659" spans="1:26">
      <c r="A2659" s="878"/>
      <c r="B2659" s="878"/>
      <c r="C2659" s="878"/>
      <c r="F2659" s="878"/>
      <c r="H2659" s="878"/>
      <c r="I2659" s="878"/>
      <c r="J2659" s="878"/>
      <c r="K2659" s="990"/>
      <c r="L2659" s="990"/>
      <c r="M2659" s="990"/>
      <c r="N2659" s="990"/>
      <c r="O2659" s="878"/>
      <c r="P2659" s="878"/>
      <c r="Q2659" s="878"/>
      <c r="R2659" s="878"/>
      <c r="S2659" s="878"/>
      <c r="T2659" s="878"/>
      <c r="U2659" s="878"/>
      <c r="V2659" s="878"/>
      <c r="W2659" s="878"/>
      <c r="X2659" s="1015"/>
      <c r="Y2659" s="878"/>
      <c r="Z2659" s="975"/>
    </row>
    <row r="2660" spans="1:26">
      <c r="A2660" s="878"/>
      <c r="B2660" s="878"/>
      <c r="C2660" s="878"/>
      <c r="F2660" s="878"/>
      <c r="H2660" s="878"/>
      <c r="I2660" s="878"/>
      <c r="J2660" s="878"/>
      <c r="K2660" s="990"/>
      <c r="L2660" s="990"/>
      <c r="M2660" s="990"/>
      <c r="N2660" s="990"/>
      <c r="O2660" s="878"/>
      <c r="P2660" s="878"/>
      <c r="Q2660" s="878"/>
      <c r="R2660" s="878"/>
      <c r="S2660" s="878"/>
      <c r="T2660" s="878"/>
      <c r="U2660" s="878"/>
      <c r="V2660" s="878"/>
      <c r="W2660" s="878"/>
      <c r="X2660" s="1015"/>
      <c r="Y2660" s="878"/>
      <c r="Z2660" s="975"/>
    </row>
    <row r="2661" spans="1:26">
      <c r="A2661" s="878"/>
      <c r="B2661" s="878"/>
      <c r="C2661" s="878"/>
      <c r="F2661" s="878"/>
      <c r="H2661" s="878"/>
      <c r="I2661" s="878"/>
      <c r="J2661" s="878"/>
      <c r="K2661" s="990"/>
      <c r="L2661" s="990"/>
      <c r="M2661" s="990"/>
      <c r="N2661" s="990"/>
      <c r="O2661" s="878"/>
      <c r="P2661" s="878"/>
      <c r="Q2661" s="878"/>
      <c r="R2661" s="878"/>
      <c r="S2661" s="878"/>
      <c r="T2661" s="878"/>
      <c r="U2661" s="878"/>
      <c r="V2661" s="878"/>
      <c r="W2661" s="878"/>
      <c r="X2661" s="1015"/>
      <c r="Y2661" s="878"/>
      <c r="Z2661" s="975"/>
    </row>
    <row r="2662" spans="1:26">
      <c r="A2662" s="878"/>
      <c r="B2662" s="878"/>
      <c r="C2662" s="878"/>
      <c r="F2662" s="878"/>
      <c r="H2662" s="878"/>
      <c r="I2662" s="878"/>
      <c r="J2662" s="878"/>
      <c r="K2662" s="990"/>
      <c r="L2662" s="990"/>
      <c r="M2662" s="990"/>
      <c r="N2662" s="990"/>
      <c r="O2662" s="878"/>
      <c r="P2662" s="878"/>
      <c r="Q2662" s="878"/>
      <c r="R2662" s="878"/>
      <c r="S2662" s="878"/>
      <c r="T2662" s="878"/>
      <c r="U2662" s="878"/>
      <c r="V2662" s="878"/>
      <c r="W2662" s="878"/>
      <c r="X2662" s="1015"/>
      <c r="Y2662" s="878"/>
      <c r="Z2662" s="975"/>
    </row>
    <row r="2663" spans="1:26">
      <c r="A2663" s="878"/>
      <c r="B2663" s="878"/>
      <c r="C2663" s="878"/>
      <c r="F2663" s="878"/>
      <c r="H2663" s="878"/>
      <c r="I2663" s="878"/>
      <c r="J2663" s="878"/>
      <c r="K2663" s="990"/>
      <c r="L2663" s="990"/>
      <c r="M2663" s="990"/>
      <c r="N2663" s="990"/>
      <c r="O2663" s="878"/>
      <c r="P2663" s="878"/>
      <c r="Q2663" s="878"/>
      <c r="R2663" s="878"/>
      <c r="S2663" s="878"/>
      <c r="T2663" s="878"/>
      <c r="U2663" s="878"/>
      <c r="V2663" s="878"/>
      <c r="W2663" s="878"/>
      <c r="X2663" s="1015"/>
      <c r="Y2663" s="878"/>
      <c r="Z2663" s="975"/>
    </row>
    <row r="2664" spans="1:26">
      <c r="A2664" s="878"/>
      <c r="B2664" s="878"/>
      <c r="C2664" s="878"/>
      <c r="F2664" s="878"/>
      <c r="H2664" s="878"/>
      <c r="I2664" s="878"/>
      <c r="J2664" s="878"/>
      <c r="K2664" s="990"/>
      <c r="L2664" s="990"/>
      <c r="M2664" s="990"/>
      <c r="N2664" s="990"/>
      <c r="O2664" s="878"/>
      <c r="P2664" s="878"/>
      <c r="Q2664" s="878"/>
      <c r="R2664" s="878"/>
      <c r="S2664" s="878"/>
      <c r="T2664" s="878"/>
      <c r="U2664" s="878"/>
      <c r="V2664" s="878"/>
      <c r="W2664" s="878"/>
      <c r="X2664" s="1015"/>
      <c r="Y2664" s="878"/>
      <c r="Z2664" s="975"/>
    </row>
    <row r="2665" spans="1:26">
      <c r="A2665" s="878"/>
      <c r="B2665" s="878"/>
      <c r="C2665" s="878"/>
      <c r="F2665" s="878"/>
      <c r="H2665" s="878"/>
      <c r="I2665" s="878"/>
      <c r="J2665" s="878"/>
      <c r="K2665" s="990"/>
      <c r="L2665" s="990"/>
      <c r="M2665" s="990"/>
      <c r="N2665" s="990"/>
      <c r="O2665" s="878"/>
      <c r="P2665" s="878"/>
      <c r="Q2665" s="878"/>
      <c r="R2665" s="878"/>
      <c r="S2665" s="878"/>
      <c r="T2665" s="878"/>
      <c r="U2665" s="878"/>
      <c r="V2665" s="878"/>
      <c r="W2665" s="878"/>
      <c r="X2665" s="1015"/>
      <c r="Y2665" s="878"/>
      <c r="Z2665" s="975"/>
    </row>
    <row r="2666" spans="1:26">
      <c r="A2666" s="878"/>
      <c r="B2666" s="878"/>
      <c r="C2666" s="878"/>
      <c r="F2666" s="878"/>
      <c r="H2666" s="878"/>
      <c r="I2666" s="878"/>
      <c r="J2666" s="878"/>
      <c r="K2666" s="990"/>
      <c r="L2666" s="990"/>
      <c r="M2666" s="990"/>
      <c r="N2666" s="990"/>
      <c r="O2666" s="878"/>
      <c r="P2666" s="878"/>
      <c r="Q2666" s="878"/>
      <c r="R2666" s="878"/>
      <c r="S2666" s="878"/>
      <c r="T2666" s="878"/>
      <c r="U2666" s="878"/>
      <c r="V2666" s="878"/>
      <c r="W2666" s="878"/>
      <c r="X2666" s="1015"/>
      <c r="Y2666" s="878"/>
      <c r="Z2666" s="975"/>
    </row>
    <row r="2667" spans="1:26">
      <c r="A2667" s="878"/>
      <c r="B2667" s="878"/>
      <c r="C2667" s="878"/>
      <c r="F2667" s="878"/>
      <c r="H2667" s="878"/>
      <c r="I2667" s="878"/>
      <c r="J2667" s="878"/>
      <c r="K2667" s="990"/>
      <c r="L2667" s="990"/>
      <c r="M2667" s="990"/>
      <c r="N2667" s="990"/>
      <c r="O2667" s="878"/>
      <c r="P2667" s="878"/>
      <c r="Q2667" s="878"/>
      <c r="R2667" s="878"/>
      <c r="S2667" s="878"/>
      <c r="T2667" s="878"/>
      <c r="U2667" s="878"/>
      <c r="V2667" s="878"/>
      <c r="W2667" s="878"/>
      <c r="X2667" s="1015"/>
      <c r="Y2667" s="878"/>
      <c r="Z2667" s="975"/>
    </row>
    <row r="2668" spans="1:26">
      <c r="A2668" s="878"/>
      <c r="B2668" s="878"/>
      <c r="C2668" s="878"/>
      <c r="F2668" s="878"/>
      <c r="H2668" s="878"/>
      <c r="I2668" s="878"/>
      <c r="J2668" s="878"/>
      <c r="K2668" s="990"/>
      <c r="L2668" s="990"/>
      <c r="M2668" s="990"/>
      <c r="N2668" s="990"/>
      <c r="O2668" s="878"/>
      <c r="P2668" s="878"/>
      <c r="Q2668" s="878"/>
      <c r="R2668" s="878"/>
      <c r="S2668" s="878"/>
      <c r="T2668" s="878"/>
      <c r="U2668" s="878"/>
      <c r="V2668" s="878"/>
      <c r="W2668" s="878"/>
      <c r="X2668" s="1015"/>
      <c r="Y2668" s="878"/>
      <c r="Z2668" s="975"/>
    </row>
    <row r="2669" spans="1:26">
      <c r="A2669" s="878"/>
      <c r="B2669" s="878"/>
      <c r="C2669" s="878"/>
      <c r="F2669" s="878"/>
      <c r="H2669" s="878"/>
      <c r="I2669" s="878"/>
      <c r="J2669" s="878"/>
      <c r="K2669" s="990"/>
      <c r="L2669" s="990"/>
      <c r="M2669" s="990"/>
      <c r="N2669" s="990"/>
      <c r="O2669" s="878"/>
      <c r="P2669" s="878"/>
      <c r="Q2669" s="878"/>
      <c r="R2669" s="878"/>
      <c r="S2669" s="878"/>
      <c r="T2669" s="878"/>
      <c r="U2669" s="878"/>
      <c r="V2669" s="878"/>
      <c r="W2669" s="878"/>
      <c r="X2669" s="1015"/>
      <c r="Y2669" s="878"/>
      <c r="Z2669" s="975"/>
    </row>
    <row r="2670" spans="1:26">
      <c r="A2670" s="878"/>
      <c r="B2670" s="878"/>
      <c r="C2670" s="878"/>
      <c r="F2670" s="878"/>
      <c r="H2670" s="878"/>
      <c r="I2670" s="878"/>
      <c r="J2670" s="878"/>
      <c r="K2670" s="990"/>
      <c r="L2670" s="990"/>
      <c r="M2670" s="990"/>
      <c r="N2670" s="990"/>
      <c r="O2670" s="878"/>
      <c r="P2670" s="878"/>
      <c r="Q2670" s="878"/>
      <c r="R2670" s="878"/>
      <c r="S2670" s="878"/>
      <c r="T2670" s="878"/>
      <c r="U2670" s="878"/>
      <c r="V2670" s="878"/>
      <c r="W2670" s="878"/>
      <c r="X2670" s="1015"/>
      <c r="Y2670" s="878"/>
      <c r="Z2670" s="975"/>
    </row>
    <row r="2671" spans="1:26">
      <c r="A2671" s="878"/>
      <c r="B2671" s="878"/>
      <c r="C2671" s="878"/>
      <c r="F2671" s="878"/>
      <c r="H2671" s="878"/>
      <c r="I2671" s="878"/>
      <c r="J2671" s="878"/>
      <c r="K2671" s="990"/>
      <c r="L2671" s="990"/>
      <c r="M2671" s="990"/>
      <c r="N2671" s="990"/>
      <c r="O2671" s="878"/>
      <c r="P2671" s="878"/>
      <c r="Q2671" s="878"/>
      <c r="R2671" s="878"/>
      <c r="S2671" s="878"/>
      <c r="T2671" s="878"/>
      <c r="U2671" s="878"/>
      <c r="V2671" s="878"/>
      <c r="W2671" s="878"/>
      <c r="X2671" s="1015"/>
      <c r="Y2671" s="878"/>
      <c r="Z2671" s="975"/>
    </row>
    <row r="2672" spans="1:26">
      <c r="A2672" s="878"/>
      <c r="B2672" s="878"/>
      <c r="C2672" s="878"/>
      <c r="F2672" s="878"/>
      <c r="H2672" s="878"/>
      <c r="I2672" s="878"/>
      <c r="J2672" s="878"/>
      <c r="K2672" s="990"/>
      <c r="L2672" s="990"/>
      <c r="M2672" s="990"/>
      <c r="N2672" s="990"/>
      <c r="O2672" s="878"/>
      <c r="P2672" s="878"/>
      <c r="Q2672" s="878"/>
      <c r="R2672" s="878"/>
      <c r="S2672" s="878"/>
      <c r="T2672" s="878"/>
      <c r="U2672" s="878"/>
      <c r="V2672" s="878"/>
      <c r="W2672" s="878"/>
      <c r="X2672" s="1015"/>
      <c r="Y2672" s="878"/>
      <c r="Z2672" s="975"/>
    </row>
    <row r="2673" spans="1:26">
      <c r="A2673" s="878"/>
      <c r="B2673" s="878"/>
      <c r="C2673" s="878"/>
      <c r="F2673" s="878"/>
      <c r="H2673" s="878"/>
      <c r="I2673" s="878"/>
      <c r="J2673" s="878"/>
      <c r="K2673" s="990"/>
      <c r="L2673" s="990"/>
      <c r="M2673" s="990"/>
      <c r="N2673" s="990"/>
      <c r="O2673" s="878"/>
      <c r="P2673" s="878"/>
      <c r="Q2673" s="878"/>
      <c r="R2673" s="878"/>
      <c r="S2673" s="878"/>
      <c r="T2673" s="878"/>
      <c r="U2673" s="878"/>
      <c r="V2673" s="878"/>
      <c r="W2673" s="878"/>
      <c r="X2673" s="1015"/>
      <c r="Y2673" s="878"/>
      <c r="Z2673" s="975"/>
    </row>
    <row r="2674" spans="1:26">
      <c r="A2674" s="878"/>
      <c r="B2674" s="878"/>
      <c r="C2674" s="878"/>
      <c r="F2674" s="878"/>
      <c r="H2674" s="878"/>
      <c r="I2674" s="878"/>
      <c r="J2674" s="878"/>
      <c r="K2674" s="990"/>
      <c r="L2674" s="990"/>
      <c r="M2674" s="990"/>
      <c r="N2674" s="990"/>
      <c r="O2674" s="878"/>
      <c r="P2674" s="878"/>
      <c r="Q2674" s="878"/>
      <c r="R2674" s="878"/>
      <c r="S2674" s="878"/>
      <c r="T2674" s="878"/>
      <c r="U2674" s="878"/>
      <c r="V2674" s="878"/>
      <c r="W2674" s="878"/>
      <c r="X2674" s="1015"/>
      <c r="Y2674" s="878"/>
      <c r="Z2674" s="975"/>
    </row>
    <row r="2675" spans="1:26">
      <c r="A2675" s="878"/>
      <c r="B2675" s="878"/>
      <c r="C2675" s="878"/>
      <c r="F2675" s="878"/>
      <c r="H2675" s="878"/>
      <c r="I2675" s="878"/>
      <c r="J2675" s="878"/>
      <c r="K2675" s="990"/>
      <c r="L2675" s="990"/>
      <c r="M2675" s="990"/>
      <c r="N2675" s="990"/>
      <c r="O2675" s="878"/>
      <c r="P2675" s="878"/>
      <c r="Q2675" s="878"/>
      <c r="R2675" s="878"/>
      <c r="S2675" s="878"/>
      <c r="T2675" s="878"/>
      <c r="U2675" s="878"/>
      <c r="V2675" s="878"/>
      <c r="W2675" s="878"/>
      <c r="X2675" s="1015"/>
      <c r="Y2675" s="878"/>
      <c r="Z2675" s="975"/>
    </row>
    <row r="2676" spans="1:26">
      <c r="A2676" s="878"/>
      <c r="B2676" s="878"/>
      <c r="C2676" s="878"/>
      <c r="F2676" s="878"/>
      <c r="H2676" s="878"/>
      <c r="I2676" s="878"/>
      <c r="J2676" s="878"/>
      <c r="K2676" s="990"/>
      <c r="L2676" s="990"/>
      <c r="M2676" s="990"/>
      <c r="N2676" s="990"/>
      <c r="O2676" s="878"/>
      <c r="P2676" s="878"/>
      <c r="Q2676" s="878"/>
      <c r="R2676" s="878"/>
      <c r="S2676" s="878"/>
      <c r="T2676" s="878"/>
      <c r="U2676" s="878"/>
      <c r="V2676" s="878"/>
      <c r="W2676" s="878"/>
      <c r="X2676" s="1015"/>
      <c r="Y2676" s="878"/>
      <c r="Z2676" s="975"/>
    </row>
    <row r="2677" spans="1:26">
      <c r="A2677" s="878"/>
      <c r="B2677" s="878"/>
      <c r="C2677" s="878"/>
      <c r="F2677" s="878"/>
      <c r="H2677" s="878"/>
      <c r="I2677" s="878"/>
      <c r="J2677" s="878"/>
      <c r="K2677" s="990"/>
      <c r="L2677" s="990"/>
      <c r="M2677" s="990"/>
      <c r="N2677" s="990"/>
      <c r="O2677" s="878"/>
      <c r="P2677" s="878"/>
      <c r="Q2677" s="878"/>
      <c r="R2677" s="878"/>
      <c r="S2677" s="878"/>
      <c r="T2677" s="878"/>
      <c r="U2677" s="878"/>
      <c r="V2677" s="878"/>
      <c r="W2677" s="878"/>
      <c r="X2677" s="1015"/>
      <c r="Y2677" s="878"/>
      <c r="Z2677" s="975"/>
    </row>
    <row r="2678" spans="1:26">
      <c r="A2678" s="878"/>
      <c r="B2678" s="878"/>
      <c r="C2678" s="878"/>
      <c r="F2678" s="878"/>
      <c r="H2678" s="878"/>
      <c r="I2678" s="878"/>
      <c r="J2678" s="878"/>
      <c r="K2678" s="990"/>
      <c r="L2678" s="990"/>
      <c r="M2678" s="990"/>
      <c r="N2678" s="990"/>
      <c r="O2678" s="878"/>
      <c r="P2678" s="878"/>
      <c r="Q2678" s="878"/>
      <c r="R2678" s="878"/>
      <c r="S2678" s="878"/>
      <c r="T2678" s="878"/>
      <c r="U2678" s="878"/>
      <c r="V2678" s="878"/>
      <c r="W2678" s="878"/>
      <c r="X2678" s="1015"/>
      <c r="Y2678" s="878"/>
      <c r="Z2678" s="975"/>
    </row>
    <row r="2679" spans="1:26">
      <c r="A2679" s="878"/>
      <c r="B2679" s="878"/>
      <c r="C2679" s="878"/>
      <c r="F2679" s="878"/>
      <c r="H2679" s="878"/>
      <c r="I2679" s="878"/>
      <c r="J2679" s="878"/>
      <c r="K2679" s="990"/>
      <c r="L2679" s="990"/>
      <c r="M2679" s="990"/>
      <c r="N2679" s="990"/>
      <c r="O2679" s="878"/>
      <c r="P2679" s="878"/>
      <c r="Q2679" s="878"/>
      <c r="R2679" s="878"/>
      <c r="S2679" s="878"/>
      <c r="T2679" s="878"/>
      <c r="U2679" s="878"/>
      <c r="V2679" s="878"/>
      <c r="W2679" s="878"/>
      <c r="X2679" s="1015"/>
      <c r="Y2679" s="878"/>
      <c r="Z2679" s="975"/>
    </row>
    <row r="2680" spans="1:26">
      <c r="A2680" s="878"/>
      <c r="B2680" s="878"/>
      <c r="C2680" s="878"/>
      <c r="F2680" s="878"/>
      <c r="H2680" s="878"/>
      <c r="I2680" s="878"/>
      <c r="J2680" s="878"/>
      <c r="K2680" s="990"/>
      <c r="L2680" s="990"/>
      <c r="M2680" s="990"/>
      <c r="N2680" s="990"/>
      <c r="O2680" s="878"/>
      <c r="P2680" s="878"/>
      <c r="Q2680" s="878"/>
      <c r="R2680" s="878"/>
      <c r="S2680" s="878"/>
      <c r="T2680" s="878"/>
      <c r="U2680" s="878"/>
      <c r="V2680" s="878"/>
      <c r="W2680" s="878"/>
      <c r="X2680" s="1015"/>
      <c r="Y2680" s="878"/>
      <c r="Z2680" s="975"/>
    </row>
    <row r="2681" spans="1:26">
      <c r="A2681" s="878"/>
      <c r="B2681" s="878"/>
      <c r="C2681" s="878"/>
      <c r="F2681" s="878"/>
      <c r="H2681" s="878"/>
      <c r="I2681" s="878"/>
      <c r="J2681" s="878"/>
      <c r="K2681" s="990"/>
      <c r="L2681" s="990"/>
      <c r="M2681" s="990"/>
      <c r="N2681" s="990"/>
      <c r="O2681" s="878"/>
      <c r="P2681" s="878"/>
      <c r="Q2681" s="878"/>
      <c r="R2681" s="878"/>
      <c r="S2681" s="878"/>
      <c r="T2681" s="878"/>
      <c r="U2681" s="878"/>
      <c r="V2681" s="878"/>
      <c r="W2681" s="878"/>
      <c r="X2681" s="1015"/>
      <c r="Y2681" s="878"/>
      <c r="Z2681" s="975"/>
    </row>
    <row r="2682" spans="1:26">
      <c r="A2682" s="878"/>
      <c r="B2682" s="878"/>
      <c r="C2682" s="878"/>
      <c r="F2682" s="878"/>
      <c r="H2682" s="878"/>
      <c r="I2682" s="878"/>
      <c r="J2682" s="878"/>
      <c r="K2682" s="990"/>
      <c r="L2682" s="990"/>
      <c r="M2682" s="990"/>
      <c r="N2682" s="990"/>
      <c r="O2682" s="878"/>
      <c r="P2682" s="878"/>
      <c r="Q2682" s="878"/>
      <c r="R2682" s="878"/>
      <c r="S2682" s="878"/>
      <c r="T2682" s="878"/>
      <c r="U2682" s="878"/>
      <c r="V2682" s="878"/>
      <c r="W2682" s="878"/>
      <c r="X2682" s="1015"/>
      <c r="Y2682" s="878"/>
      <c r="Z2682" s="975"/>
    </row>
    <row r="2683" spans="1:26">
      <c r="A2683" s="878"/>
      <c r="B2683" s="878"/>
      <c r="C2683" s="878"/>
      <c r="F2683" s="878"/>
      <c r="H2683" s="878"/>
      <c r="I2683" s="878"/>
      <c r="J2683" s="878"/>
      <c r="K2683" s="990"/>
      <c r="L2683" s="990"/>
      <c r="M2683" s="990"/>
      <c r="N2683" s="990"/>
      <c r="O2683" s="878"/>
      <c r="P2683" s="878"/>
      <c r="Q2683" s="878"/>
      <c r="R2683" s="878"/>
      <c r="S2683" s="878"/>
      <c r="T2683" s="878"/>
      <c r="U2683" s="878"/>
      <c r="V2683" s="878"/>
      <c r="W2683" s="878"/>
      <c r="X2683" s="1015"/>
      <c r="Y2683" s="878"/>
      <c r="Z2683" s="975"/>
    </row>
    <row r="2684" spans="1:26">
      <c r="A2684" s="878"/>
      <c r="B2684" s="878"/>
      <c r="C2684" s="878"/>
      <c r="F2684" s="878"/>
      <c r="H2684" s="878"/>
      <c r="I2684" s="878"/>
      <c r="J2684" s="878"/>
      <c r="K2684" s="990"/>
      <c r="L2684" s="990"/>
      <c r="M2684" s="990"/>
      <c r="N2684" s="990"/>
      <c r="O2684" s="878"/>
      <c r="P2684" s="878"/>
      <c r="Q2684" s="878"/>
      <c r="R2684" s="878"/>
      <c r="S2684" s="878"/>
      <c r="T2684" s="878"/>
      <c r="U2684" s="878"/>
      <c r="V2684" s="878"/>
      <c r="W2684" s="878"/>
      <c r="X2684" s="1015"/>
      <c r="Y2684" s="878"/>
      <c r="Z2684" s="975"/>
    </row>
    <row r="2685" spans="1:26">
      <c r="A2685" s="878"/>
      <c r="B2685" s="878"/>
      <c r="C2685" s="878"/>
      <c r="F2685" s="878"/>
      <c r="H2685" s="878"/>
      <c r="I2685" s="878"/>
      <c r="J2685" s="878"/>
      <c r="K2685" s="990"/>
      <c r="L2685" s="990"/>
      <c r="M2685" s="990"/>
      <c r="N2685" s="990"/>
      <c r="O2685" s="878"/>
      <c r="P2685" s="878"/>
      <c r="Q2685" s="878"/>
      <c r="R2685" s="878"/>
      <c r="S2685" s="878"/>
      <c r="T2685" s="878"/>
      <c r="U2685" s="878"/>
      <c r="V2685" s="878"/>
      <c r="W2685" s="878"/>
      <c r="X2685" s="1015"/>
      <c r="Y2685" s="878"/>
      <c r="Z2685" s="975"/>
    </row>
    <row r="2686" spans="1:26">
      <c r="A2686" s="878"/>
      <c r="B2686" s="878"/>
      <c r="C2686" s="878"/>
      <c r="F2686" s="878"/>
      <c r="H2686" s="878"/>
      <c r="I2686" s="878"/>
      <c r="J2686" s="878"/>
      <c r="K2686" s="990"/>
      <c r="L2686" s="990"/>
      <c r="M2686" s="990"/>
      <c r="N2686" s="990"/>
      <c r="O2686" s="878"/>
      <c r="P2686" s="878"/>
      <c r="Q2686" s="878"/>
      <c r="R2686" s="878"/>
      <c r="S2686" s="878"/>
      <c r="T2686" s="878"/>
      <c r="U2686" s="878"/>
      <c r="V2686" s="878"/>
      <c r="W2686" s="878"/>
      <c r="X2686" s="1015"/>
      <c r="Y2686" s="878"/>
      <c r="Z2686" s="975"/>
    </row>
    <row r="2687" spans="1:26">
      <c r="A2687" s="878"/>
      <c r="B2687" s="878"/>
      <c r="C2687" s="878"/>
      <c r="F2687" s="878"/>
      <c r="H2687" s="878"/>
      <c r="I2687" s="878"/>
      <c r="J2687" s="878"/>
      <c r="K2687" s="990"/>
      <c r="L2687" s="990"/>
      <c r="M2687" s="990"/>
      <c r="N2687" s="990"/>
      <c r="O2687" s="878"/>
      <c r="P2687" s="878"/>
      <c r="Q2687" s="878"/>
      <c r="R2687" s="878"/>
      <c r="S2687" s="878"/>
      <c r="T2687" s="878"/>
      <c r="U2687" s="878"/>
      <c r="V2687" s="878"/>
      <c r="W2687" s="878"/>
      <c r="X2687" s="1015"/>
      <c r="Y2687" s="878"/>
      <c r="Z2687" s="975"/>
    </row>
    <row r="2688" spans="1:26">
      <c r="A2688" s="878"/>
      <c r="B2688" s="878"/>
      <c r="C2688" s="878"/>
      <c r="F2688" s="878"/>
      <c r="H2688" s="878"/>
      <c r="I2688" s="878"/>
      <c r="J2688" s="878"/>
      <c r="K2688" s="990"/>
      <c r="L2688" s="990"/>
      <c r="M2688" s="990"/>
      <c r="N2688" s="990"/>
      <c r="O2688" s="878"/>
      <c r="P2688" s="878"/>
      <c r="Q2688" s="878"/>
      <c r="R2688" s="878"/>
      <c r="S2688" s="878"/>
      <c r="T2688" s="878"/>
      <c r="U2688" s="878"/>
      <c r="V2688" s="878"/>
      <c r="W2688" s="878"/>
      <c r="X2688" s="1015"/>
      <c r="Y2688" s="878"/>
      <c r="Z2688" s="975"/>
    </row>
    <row r="2689" spans="1:26">
      <c r="A2689" s="878"/>
      <c r="B2689" s="878"/>
      <c r="C2689" s="878"/>
      <c r="F2689" s="878"/>
      <c r="H2689" s="878"/>
      <c r="I2689" s="878"/>
      <c r="J2689" s="878"/>
      <c r="K2689" s="990"/>
      <c r="L2689" s="990"/>
      <c r="M2689" s="990"/>
      <c r="N2689" s="990"/>
      <c r="O2689" s="878"/>
      <c r="P2689" s="878"/>
      <c r="Q2689" s="878"/>
      <c r="R2689" s="878"/>
      <c r="S2689" s="878"/>
      <c r="T2689" s="878"/>
      <c r="U2689" s="878"/>
      <c r="V2689" s="878"/>
      <c r="W2689" s="878"/>
      <c r="X2689" s="1015"/>
      <c r="Y2689" s="878"/>
      <c r="Z2689" s="975"/>
    </row>
    <row r="2690" spans="1:26">
      <c r="A2690" s="878"/>
      <c r="B2690" s="878"/>
      <c r="C2690" s="878"/>
      <c r="F2690" s="878"/>
      <c r="H2690" s="878"/>
      <c r="I2690" s="878"/>
      <c r="J2690" s="878"/>
      <c r="K2690" s="990"/>
      <c r="L2690" s="990"/>
      <c r="M2690" s="990"/>
      <c r="N2690" s="990"/>
      <c r="O2690" s="878"/>
      <c r="P2690" s="878"/>
      <c r="Q2690" s="878"/>
      <c r="R2690" s="878"/>
      <c r="S2690" s="878"/>
      <c r="T2690" s="878"/>
      <c r="U2690" s="878"/>
      <c r="V2690" s="878"/>
      <c r="W2690" s="878"/>
      <c r="X2690" s="1015"/>
      <c r="Y2690" s="878"/>
      <c r="Z2690" s="975"/>
    </row>
    <row r="2691" spans="1:26">
      <c r="A2691" s="878"/>
      <c r="B2691" s="878"/>
      <c r="C2691" s="878"/>
      <c r="F2691" s="878"/>
      <c r="H2691" s="878"/>
      <c r="I2691" s="878"/>
      <c r="J2691" s="878"/>
      <c r="K2691" s="990"/>
      <c r="L2691" s="990"/>
      <c r="M2691" s="990"/>
      <c r="N2691" s="990"/>
      <c r="O2691" s="878"/>
      <c r="P2691" s="878"/>
      <c r="Q2691" s="878"/>
      <c r="R2691" s="878"/>
      <c r="S2691" s="878"/>
      <c r="T2691" s="878"/>
      <c r="U2691" s="878"/>
      <c r="V2691" s="878"/>
      <c r="W2691" s="878"/>
      <c r="X2691" s="1015"/>
      <c r="Y2691" s="878"/>
      <c r="Z2691" s="975"/>
    </row>
    <row r="2692" spans="1:26">
      <c r="A2692" s="878"/>
      <c r="B2692" s="878"/>
      <c r="C2692" s="878"/>
      <c r="F2692" s="878"/>
      <c r="H2692" s="878"/>
      <c r="I2692" s="878"/>
      <c r="J2692" s="878"/>
      <c r="K2692" s="990"/>
      <c r="L2692" s="990"/>
      <c r="M2692" s="990"/>
      <c r="N2692" s="990"/>
      <c r="O2692" s="878"/>
      <c r="P2692" s="878"/>
      <c r="Q2692" s="878"/>
      <c r="R2692" s="878"/>
      <c r="S2692" s="878"/>
      <c r="T2692" s="878"/>
      <c r="U2692" s="878"/>
      <c r="V2692" s="878"/>
      <c r="W2692" s="878"/>
      <c r="X2692" s="1015"/>
      <c r="Y2692" s="878"/>
      <c r="Z2692" s="975"/>
    </row>
    <row r="2693" spans="1:26">
      <c r="A2693" s="878"/>
      <c r="B2693" s="878"/>
      <c r="C2693" s="878"/>
      <c r="F2693" s="878"/>
      <c r="H2693" s="878"/>
      <c r="I2693" s="878"/>
      <c r="J2693" s="878"/>
      <c r="K2693" s="990"/>
      <c r="L2693" s="990"/>
      <c r="M2693" s="990"/>
      <c r="N2693" s="990"/>
      <c r="O2693" s="878"/>
      <c r="P2693" s="878"/>
      <c r="Q2693" s="878"/>
      <c r="R2693" s="878"/>
      <c r="S2693" s="878"/>
      <c r="T2693" s="878"/>
      <c r="U2693" s="878"/>
      <c r="V2693" s="878"/>
      <c r="W2693" s="878"/>
      <c r="X2693" s="1015"/>
      <c r="Y2693" s="878"/>
      <c r="Z2693" s="975"/>
    </row>
    <row r="2694" spans="1:26">
      <c r="A2694" s="878"/>
      <c r="B2694" s="878"/>
      <c r="C2694" s="878"/>
      <c r="F2694" s="878"/>
      <c r="H2694" s="878"/>
      <c r="I2694" s="878"/>
      <c r="J2694" s="878"/>
      <c r="K2694" s="990"/>
      <c r="L2694" s="990"/>
      <c r="M2694" s="990"/>
      <c r="N2694" s="990"/>
      <c r="O2694" s="878"/>
      <c r="P2694" s="878"/>
      <c r="Q2694" s="878"/>
      <c r="R2694" s="878"/>
      <c r="S2694" s="878"/>
      <c r="T2694" s="878"/>
      <c r="U2694" s="878"/>
      <c r="V2694" s="878"/>
      <c r="W2694" s="878"/>
      <c r="X2694" s="1015"/>
      <c r="Y2694" s="878"/>
      <c r="Z2694" s="975"/>
    </row>
    <row r="2695" spans="1:26">
      <c r="A2695" s="878"/>
      <c r="B2695" s="878"/>
      <c r="C2695" s="878"/>
      <c r="F2695" s="878"/>
      <c r="H2695" s="878"/>
      <c r="I2695" s="878"/>
      <c r="J2695" s="878"/>
      <c r="K2695" s="990"/>
      <c r="L2695" s="990"/>
      <c r="M2695" s="990"/>
      <c r="N2695" s="990"/>
      <c r="O2695" s="878"/>
      <c r="P2695" s="878"/>
      <c r="Q2695" s="878"/>
      <c r="R2695" s="878"/>
      <c r="S2695" s="878"/>
      <c r="T2695" s="878"/>
      <c r="U2695" s="878"/>
      <c r="V2695" s="878"/>
      <c r="W2695" s="878"/>
      <c r="X2695" s="1015"/>
      <c r="Y2695" s="878"/>
      <c r="Z2695" s="975"/>
    </row>
    <row r="2696" spans="1:26">
      <c r="A2696" s="878"/>
      <c r="B2696" s="878"/>
      <c r="C2696" s="878"/>
      <c r="F2696" s="878"/>
      <c r="H2696" s="878"/>
      <c r="I2696" s="878"/>
      <c r="J2696" s="878"/>
      <c r="K2696" s="990"/>
      <c r="L2696" s="990"/>
      <c r="M2696" s="990"/>
      <c r="N2696" s="990"/>
      <c r="O2696" s="878"/>
      <c r="P2696" s="878"/>
      <c r="Q2696" s="878"/>
      <c r="R2696" s="878"/>
      <c r="S2696" s="878"/>
      <c r="T2696" s="878"/>
      <c r="U2696" s="878"/>
      <c r="V2696" s="878"/>
      <c r="W2696" s="878"/>
      <c r="X2696" s="1015"/>
      <c r="Y2696" s="878"/>
      <c r="Z2696" s="975"/>
    </row>
    <row r="2697" spans="1:26">
      <c r="A2697" s="878"/>
      <c r="B2697" s="878"/>
      <c r="C2697" s="878"/>
      <c r="F2697" s="878"/>
      <c r="H2697" s="878"/>
      <c r="I2697" s="878"/>
      <c r="J2697" s="878"/>
      <c r="K2697" s="990"/>
      <c r="L2697" s="990"/>
      <c r="M2697" s="990"/>
      <c r="N2697" s="990"/>
      <c r="O2697" s="878"/>
      <c r="P2697" s="878"/>
      <c r="Q2697" s="878"/>
      <c r="R2697" s="878"/>
      <c r="S2697" s="878"/>
      <c r="T2697" s="878"/>
      <c r="U2697" s="878"/>
      <c r="V2697" s="878"/>
      <c r="W2697" s="878"/>
      <c r="X2697" s="1015"/>
      <c r="Y2697" s="878"/>
      <c r="Z2697" s="975"/>
    </row>
    <row r="2698" spans="1:26">
      <c r="A2698" s="878"/>
      <c r="B2698" s="878"/>
      <c r="C2698" s="878"/>
      <c r="F2698" s="878"/>
      <c r="H2698" s="878"/>
      <c r="I2698" s="878"/>
      <c r="J2698" s="878"/>
      <c r="K2698" s="990"/>
      <c r="L2698" s="990"/>
      <c r="M2698" s="990"/>
      <c r="N2698" s="990"/>
      <c r="O2698" s="878"/>
      <c r="P2698" s="878"/>
      <c r="Q2698" s="878"/>
      <c r="R2698" s="878"/>
      <c r="S2698" s="878"/>
      <c r="T2698" s="878"/>
      <c r="U2698" s="878"/>
      <c r="V2698" s="878"/>
      <c r="W2698" s="878"/>
      <c r="X2698" s="1015"/>
      <c r="Y2698" s="878"/>
      <c r="Z2698" s="975"/>
    </row>
    <row r="2699" spans="1:26">
      <c r="A2699" s="878"/>
      <c r="B2699" s="878"/>
      <c r="C2699" s="878"/>
      <c r="F2699" s="878"/>
      <c r="H2699" s="878"/>
      <c r="I2699" s="878"/>
      <c r="J2699" s="878"/>
      <c r="K2699" s="990"/>
      <c r="L2699" s="990"/>
      <c r="M2699" s="990"/>
      <c r="N2699" s="990"/>
      <c r="O2699" s="878"/>
      <c r="P2699" s="878"/>
      <c r="Q2699" s="878"/>
      <c r="R2699" s="878"/>
      <c r="S2699" s="878"/>
      <c r="T2699" s="878"/>
      <c r="U2699" s="878"/>
      <c r="V2699" s="878"/>
      <c r="W2699" s="878"/>
      <c r="X2699" s="1015"/>
      <c r="Y2699" s="878"/>
      <c r="Z2699" s="975"/>
    </row>
    <row r="2700" spans="1:26">
      <c r="A2700" s="878"/>
      <c r="B2700" s="878"/>
      <c r="C2700" s="878"/>
      <c r="F2700" s="878"/>
      <c r="H2700" s="878"/>
      <c r="I2700" s="878"/>
      <c r="J2700" s="878"/>
      <c r="K2700" s="990"/>
      <c r="L2700" s="990"/>
      <c r="M2700" s="990"/>
      <c r="N2700" s="990"/>
      <c r="O2700" s="878"/>
      <c r="P2700" s="878"/>
      <c r="Q2700" s="878"/>
      <c r="R2700" s="878"/>
      <c r="S2700" s="878"/>
      <c r="T2700" s="878"/>
      <c r="U2700" s="878"/>
      <c r="V2700" s="878"/>
      <c r="W2700" s="878"/>
      <c r="X2700" s="1015"/>
      <c r="Y2700" s="878"/>
      <c r="Z2700" s="975"/>
    </row>
    <row r="2701" spans="1:26">
      <c r="A2701" s="878"/>
      <c r="B2701" s="878"/>
      <c r="C2701" s="878"/>
      <c r="F2701" s="878"/>
      <c r="H2701" s="878"/>
      <c r="I2701" s="878"/>
      <c r="J2701" s="878"/>
      <c r="K2701" s="990"/>
      <c r="L2701" s="990"/>
      <c r="M2701" s="990"/>
      <c r="N2701" s="990"/>
      <c r="O2701" s="878"/>
      <c r="P2701" s="878"/>
      <c r="Q2701" s="878"/>
      <c r="R2701" s="878"/>
      <c r="S2701" s="878"/>
      <c r="T2701" s="878"/>
      <c r="U2701" s="878"/>
      <c r="V2701" s="878"/>
      <c r="W2701" s="878"/>
      <c r="X2701" s="1015"/>
      <c r="Y2701" s="878"/>
      <c r="Z2701" s="975"/>
    </row>
    <row r="2702" spans="1:26">
      <c r="A2702" s="878"/>
      <c r="B2702" s="878"/>
      <c r="C2702" s="878"/>
      <c r="F2702" s="878"/>
      <c r="H2702" s="878"/>
      <c r="I2702" s="878"/>
      <c r="J2702" s="878"/>
      <c r="K2702" s="990"/>
      <c r="L2702" s="990"/>
      <c r="M2702" s="990"/>
      <c r="N2702" s="990"/>
      <c r="O2702" s="878"/>
      <c r="P2702" s="878"/>
      <c r="Q2702" s="878"/>
      <c r="R2702" s="878"/>
      <c r="S2702" s="878"/>
      <c r="T2702" s="878"/>
      <c r="U2702" s="878"/>
      <c r="V2702" s="878"/>
      <c r="W2702" s="878"/>
      <c r="X2702" s="1015"/>
      <c r="Y2702" s="878"/>
      <c r="Z2702" s="975"/>
    </row>
    <row r="2703" spans="1:26">
      <c r="A2703" s="878"/>
      <c r="B2703" s="878"/>
      <c r="C2703" s="878"/>
      <c r="F2703" s="878"/>
      <c r="H2703" s="878"/>
      <c r="I2703" s="878"/>
      <c r="J2703" s="878"/>
      <c r="K2703" s="990"/>
      <c r="L2703" s="990"/>
      <c r="M2703" s="990"/>
      <c r="N2703" s="990"/>
      <c r="O2703" s="878"/>
      <c r="P2703" s="878"/>
      <c r="Q2703" s="878"/>
      <c r="R2703" s="878"/>
      <c r="S2703" s="878"/>
      <c r="T2703" s="878"/>
      <c r="U2703" s="878"/>
      <c r="V2703" s="878"/>
      <c r="W2703" s="878"/>
      <c r="X2703" s="1015"/>
      <c r="Y2703" s="878"/>
      <c r="Z2703" s="975"/>
    </row>
    <row r="2704" spans="1:26">
      <c r="A2704" s="878"/>
      <c r="B2704" s="878"/>
      <c r="C2704" s="878"/>
      <c r="F2704" s="878"/>
      <c r="H2704" s="878"/>
      <c r="I2704" s="878"/>
      <c r="J2704" s="878"/>
      <c r="K2704" s="990"/>
      <c r="L2704" s="990"/>
      <c r="M2704" s="990"/>
      <c r="N2704" s="990"/>
      <c r="O2704" s="878"/>
      <c r="P2704" s="878"/>
      <c r="Q2704" s="878"/>
      <c r="R2704" s="878"/>
      <c r="S2704" s="878"/>
      <c r="T2704" s="878"/>
      <c r="U2704" s="878"/>
      <c r="V2704" s="878"/>
      <c r="W2704" s="878"/>
      <c r="X2704" s="1015"/>
      <c r="Y2704" s="878"/>
      <c r="Z2704" s="975"/>
    </row>
    <row r="2705" spans="1:26">
      <c r="A2705" s="878"/>
      <c r="B2705" s="878"/>
      <c r="C2705" s="878"/>
      <c r="F2705" s="878"/>
      <c r="H2705" s="878"/>
      <c r="I2705" s="878"/>
      <c r="J2705" s="878"/>
      <c r="K2705" s="990"/>
      <c r="L2705" s="990"/>
      <c r="M2705" s="990"/>
      <c r="N2705" s="990"/>
      <c r="O2705" s="878"/>
      <c r="P2705" s="878"/>
      <c r="Q2705" s="878"/>
      <c r="R2705" s="878"/>
      <c r="S2705" s="878"/>
      <c r="T2705" s="878"/>
      <c r="U2705" s="878"/>
      <c r="V2705" s="878"/>
      <c r="W2705" s="878"/>
      <c r="X2705" s="1015"/>
      <c r="Y2705" s="878"/>
      <c r="Z2705" s="975"/>
    </row>
    <row r="2706" spans="1:26">
      <c r="A2706" s="878"/>
      <c r="B2706" s="878"/>
      <c r="C2706" s="878"/>
      <c r="F2706" s="878"/>
      <c r="H2706" s="878"/>
      <c r="I2706" s="878"/>
      <c r="J2706" s="878"/>
      <c r="K2706" s="990"/>
      <c r="L2706" s="990"/>
      <c r="M2706" s="990"/>
      <c r="N2706" s="990"/>
      <c r="O2706" s="878"/>
      <c r="P2706" s="878"/>
      <c r="Q2706" s="878"/>
      <c r="R2706" s="878"/>
      <c r="S2706" s="878"/>
      <c r="T2706" s="878"/>
      <c r="U2706" s="878"/>
      <c r="V2706" s="878"/>
      <c r="W2706" s="878"/>
      <c r="X2706" s="1015"/>
      <c r="Y2706" s="878"/>
      <c r="Z2706" s="975"/>
    </row>
    <row r="2707" spans="1:26">
      <c r="A2707" s="878"/>
      <c r="B2707" s="878"/>
      <c r="C2707" s="878"/>
      <c r="F2707" s="878"/>
      <c r="H2707" s="878"/>
      <c r="I2707" s="878"/>
      <c r="J2707" s="878"/>
      <c r="K2707" s="990"/>
      <c r="L2707" s="990"/>
      <c r="M2707" s="990"/>
      <c r="N2707" s="990"/>
      <c r="O2707" s="878"/>
      <c r="P2707" s="878"/>
      <c r="Q2707" s="878"/>
      <c r="R2707" s="878"/>
      <c r="S2707" s="878"/>
      <c r="T2707" s="878"/>
      <c r="U2707" s="878"/>
      <c r="V2707" s="878"/>
      <c r="W2707" s="878"/>
      <c r="X2707" s="1015"/>
      <c r="Y2707" s="878"/>
      <c r="Z2707" s="975"/>
    </row>
    <row r="2708" spans="1:26">
      <c r="A2708" s="878"/>
      <c r="B2708" s="878"/>
      <c r="C2708" s="878"/>
      <c r="F2708" s="878"/>
      <c r="H2708" s="878"/>
      <c r="I2708" s="878"/>
      <c r="J2708" s="878"/>
      <c r="K2708" s="990"/>
      <c r="L2708" s="990"/>
      <c r="M2708" s="990"/>
      <c r="N2708" s="990"/>
      <c r="O2708" s="878"/>
      <c r="P2708" s="878"/>
      <c r="Q2708" s="878"/>
      <c r="R2708" s="878"/>
      <c r="S2708" s="878"/>
      <c r="T2708" s="878"/>
      <c r="U2708" s="878"/>
      <c r="V2708" s="878"/>
      <c r="W2708" s="878"/>
      <c r="X2708" s="1015"/>
      <c r="Y2708" s="878"/>
      <c r="Z2708" s="975"/>
    </row>
    <row r="2709" spans="1:26">
      <c r="A2709" s="878"/>
      <c r="B2709" s="878"/>
      <c r="C2709" s="878"/>
      <c r="F2709" s="878"/>
      <c r="H2709" s="878"/>
      <c r="I2709" s="878"/>
      <c r="J2709" s="878"/>
      <c r="K2709" s="990"/>
      <c r="L2709" s="990"/>
      <c r="M2709" s="990"/>
      <c r="N2709" s="990"/>
      <c r="O2709" s="878"/>
      <c r="P2709" s="878"/>
      <c r="Q2709" s="878"/>
      <c r="R2709" s="878"/>
      <c r="S2709" s="878"/>
      <c r="T2709" s="878"/>
      <c r="U2709" s="878"/>
      <c r="V2709" s="878"/>
      <c r="W2709" s="878"/>
      <c r="X2709" s="1015"/>
      <c r="Y2709" s="878"/>
      <c r="Z2709" s="975"/>
    </row>
    <row r="2710" spans="1:26">
      <c r="A2710" s="878"/>
      <c r="B2710" s="878"/>
      <c r="C2710" s="878"/>
      <c r="F2710" s="878"/>
      <c r="H2710" s="878"/>
      <c r="I2710" s="878"/>
      <c r="J2710" s="878"/>
      <c r="K2710" s="990"/>
      <c r="L2710" s="990"/>
      <c r="M2710" s="990"/>
      <c r="N2710" s="990"/>
      <c r="O2710" s="878"/>
      <c r="P2710" s="878"/>
      <c r="Q2710" s="878"/>
      <c r="R2710" s="878"/>
      <c r="S2710" s="878"/>
      <c r="T2710" s="878"/>
      <c r="U2710" s="878"/>
      <c r="V2710" s="878"/>
      <c r="W2710" s="878"/>
      <c r="X2710" s="1015"/>
      <c r="Y2710" s="878"/>
      <c r="Z2710" s="975"/>
    </row>
    <row r="2711" spans="1:26">
      <c r="A2711" s="878"/>
      <c r="B2711" s="878"/>
      <c r="C2711" s="878"/>
      <c r="F2711" s="878"/>
      <c r="H2711" s="878"/>
      <c r="I2711" s="878"/>
      <c r="J2711" s="878"/>
      <c r="K2711" s="990"/>
      <c r="L2711" s="990"/>
      <c r="M2711" s="990"/>
      <c r="N2711" s="990"/>
      <c r="O2711" s="878"/>
      <c r="P2711" s="878"/>
      <c r="Q2711" s="878"/>
      <c r="R2711" s="878"/>
      <c r="S2711" s="878"/>
      <c r="T2711" s="878"/>
      <c r="U2711" s="878"/>
      <c r="V2711" s="878"/>
      <c r="W2711" s="878"/>
      <c r="X2711" s="1015"/>
      <c r="Y2711" s="878"/>
      <c r="Z2711" s="975"/>
    </row>
    <row r="2712" spans="1:26">
      <c r="A2712" s="878"/>
      <c r="B2712" s="878"/>
      <c r="C2712" s="878"/>
      <c r="F2712" s="878"/>
      <c r="H2712" s="878"/>
      <c r="I2712" s="878"/>
      <c r="J2712" s="878"/>
      <c r="K2712" s="990"/>
      <c r="L2712" s="990"/>
      <c r="M2712" s="990"/>
      <c r="N2712" s="990"/>
      <c r="O2712" s="878"/>
      <c r="P2712" s="878"/>
      <c r="Q2712" s="878"/>
      <c r="R2712" s="878"/>
      <c r="S2712" s="878"/>
      <c r="T2712" s="878"/>
      <c r="U2712" s="878"/>
      <c r="V2712" s="878"/>
      <c r="W2712" s="878"/>
      <c r="X2712" s="1015"/>
      <c r="Y2712" s="878"/>
      <c r="Z2712" s="975"/>
    </row>
    <row r="2713" spans="1:26">
      <c r="A2713" s="878"/>
      <c r="B2713" s="878"/>
      <c r="C2713" s="878"/>
      <c r="F2713" s="878"/>
      <c r="H2713" s="878"/>
      <c r="I2713" s="878"/>
      <c r="J2713" s="878"/>
      <c r="K2713" s="990"/>
      <c r="L2713" s="990"/>
      <c r="M2713" s="990"/>
      <c r="N2713" s="990"/>
      <c r="O2713" s="878"/>
      <c r="P2713" s="878"/>
      <c r="Q2713" s="878"/>
      <c r="R2713" s="878"/>
      <c r="S2713" s="878"/>
      <c r="T2713" s="878"/>
      <c r="U2713" s="878"/>
      <c r="V2713" s="878"/>
      <c r="W2713" s="878"/>
      <c r="X2713" s="1015"/>
      <c r="Y2713" s="878"/>
      <c r="Z2713" s="975"/>
    </row>
    <row r="2714" spans="1:26">
      <c r="A2714" s="878"/>
      <c r="B2714" s="878"/>
      <c r="C2714" s="878"/>
      <c r="F2714" s="878"/>
      <c r="H2714" s="878"/>
      <c r="I2714" s="878"/>
      <c r="J2714" s="878"/>
      <c r="K2714" s="990"/>
      <c r="L2714" s="990"/>
      <c r="M2714" s="990"/>
      <c r="N2714" s="990"/>
      <c r="O2714" s="878"/>
      <c r="P2714" s="878"/>
      <c r="Q2714" s="878"/>
      <c r="R2714" s="878"/>
      <c r="S2714" s="878"/>
      <c r="T2714" s="878"/>
      <c r="U2714" s="878"/>
      <c r="V2714" s="878"/>
      <c r="W2714" s="878"/>
      <c r="X2714" s="1015"/>
      <c r="Y2714" s="878"/>
      <c r="Z2714" s="975"/>
    </row>
    <row r="2715" spans="1:26">
      <c r="A2715" s="878"/>
      <c r="B2715" s="878"/>
      <c r="C2715" s="878"/>
      <c r="F2715" s="878"/>
      <c r="H2715" s="878"/>
      <c r="I2715" s="878"/>
      <c r="J2715" s="878"/>
      <c r="K2715" s="990"/>
      <c r="L2715" s="990"/>
      <c r="M2715" s="990"/>
      <c r="N2715" s="990"/>
      <c r="O2715" s="878"/>
      <c r="P2715" s="878"/>
      <c r="Q2715" s="878"/>
      <c r="R2715" s="878"/>
      <c r="S2715" s="878"/>
      <c r="T2715" s="878"/>
      <c r="U2715" s="878"/>
      <c r="V2715" s="878"/>
      <c r="W2715" s="878"/>
      <c r="X2715" s="1015"/>
      <c r="Y2715" s="878"/>
      <c r="Z2715" s="975"/>
    </row>
    <row r="2716" spans="1:26">
      <c r="A2716" s="878"/>
      <c r="B2716" s="878"/>
      <c r="C2716" s="878"/>
      <c r="F2716" s="878"/>
      <c r="H2716" s="878"/>
      <c r="I2716" s="878"/>
      <c r="J2716" s="878"/>
      <c r="K2716" s="990"/>
      <c r="L2716" s="990"/>
      <c r="M2716" s="990"/>
      <c r="N2716" s="990"/>
      <c r="O2716" s="878"/>
      <c r="P2716" s="878"/>
      <c r="Q2716" s="878"/>
      <c r="R2716" s="878"/>
      <c r="S2716" s="878"/>
      <c r="T2716" s="878"/>
      <c r="U2716" s="878"/>
      <c r="V2716" s="878"/>
      <c r="W2716" s="878"/>
      <c r="X2716" s="1015"/>
      <c r="Y2716" s="878"/>
      <c r="Z2716" s="975"/>
    </row>
    <row r="2717" spans="1:26">
      <c r="A2717" s="878"/>
      <c r="B2717" s="878"/>
      <c r="C2717" s="878"/>
      <c r="F2717" s="878"/>
      <c r="H2717" s="878"/>
      <c r="I2717" s="878"/>
      <c r="J2717" s="878"/>
      <c r="K2717" s="990"/>
      <c r="L2717" s="990"/>
      <c r="M2717" s="990"/>
      <c r="N2717" s="990"/>
      <c r="O2717" s="878"/>
      <c r="P2717" s="878"/>
      <c r="Q2717" s="878"/>
      <c r="R2717" s="878"/>
      <c r="S2717" s="878"/>
      <c r="T2717" s="878"/>
      <c r="U2717" s="878"/>
      <c r="V2717" s="878"/>
      <c r="W2717" s="878"/>
      <c r="X2717" s="1015"/>
      <c r="Y2717" s="878"/>
      <c r="Z2717" s="975"/>
    </row>
    <row r="2718" spans="1:26">
      <c r="A2718" s="878"/>
      <c r="B2718" s="878"/>
      <c r="C2718" s="878"/>
      <c r="F2718" s="878"/>
      <c r="H2718" s="878"/>
      <c r="I2718" s="878"/>
      <c r="J2718" s="878"/>
      <c r="K2718" s="990"/>
      <c r="L2718" s="990"/>
      <c r="M2718" s="990"/>
      <c r="N2718" s="990"/>
      <c r="O2718" s="878"/>
      <c r="P2718" s="878"/>
      <c r="Q2718" s="878"/>
      <c r="R2718" s="878"/>
      <c r="S2718" s="878"/>
      <c r="T2718" s="878"/>
      <c r="U2718" s="878"/>
      <c r="V2718" s="878"/>
      <c r="W2718" s="878"/>
      <c r="X2718" s="1015"/>
      <c r="Y2718" s="878"/>
      <c r="Z2718" s="975"/>
    </row>
    <row r="2719" spans="1:26">
      <c r="A2719" s="878"/>
      <c r="B2719" s="878"/>
      <c r="C2719" s="878"/>
      <c r="F2719" s="878"/>
      <c r="H2719" s="878"/>
      <c r="I2719" s="878"/>
      <c r="J2719" s="878"/>
      <c r="K2719" s="990"/>
      <c r="L2719" s="990"/>
      <c r="M2719" s="990"/>
      <c r="N2719" s="990"/>
      <c r="O2719" s="878"/>
      <c r="P2719" s="878"/>
      <c r="Q2719" s="878"/>
      <c r="R2719" s="878"/>
      <c r="S2719" s="878"/>
      <c r="T2719" s="878"/>
      <c r="U2719" s="878"/>
      <c r="V2719" s="878"/>
      <c r="W2719" s="878"/>
      <c r="X2719" s="1015"/>
      <c r="Y2719" s="878"/>
      <c r="Z2719" s="975"/>
    </row>
    <row r="2720" spans="1:26">
      <c r="A2720" s="878"/>
      <c r="B2720" s="878"/>
      <c r="C2720" s="878"/>
      <c r="F2720" s="878"/>
      <c r="H2720" s="878"/>
      <c r="I2720" s="878"/>
      <c r="J2720" s="878"/>
      <c r="K2720" s="990"/>
      <c r="L2720" s="990"/>
      <c r="M2720" s="990"/>
      <c r="N2720" s="990"/>
      <c r="O2720" s="878"/>
      <c r="P2720" s="878"/>
      <c r="Q2720" s="878"/>
      <c r="R2720" s="878"/>
      <c r="S2720" s="878"/>
      <c r="T2720" s="878"/>
      <c r="U2720" s="878"/>
      <c r="V2720" s="878"/>
      <c r="W2720" s="878"/>
      <c r="X2720" s="1015"/>
      <c r="Y2720" s="878"/>
      <c r="Z2720" s="975"/>
    </row>
    <row r="2721" spans="1:26">
      <c r="A2721" s="878"/>
      <c r="B2721" s="878"/>
      <c r="C2721" s="878"/>
      <c r="F2721" s="878"/>
      <c r="H2721" s="878"/>
      <c r="I2721" s="878"/>
      <c r="J2721" s="878"/>
      <c r="K2721" s="990"/>
      <c r="L2721" s="990"/>
      <c r="M2721" s="990"/>
      <c r="N2721" s="990"/>
      <c r="O2721" s="878"/>
      <c r="P2721" s="878"/>
      <c r="Q2721" s="878"/>
      <c r="R2721" s="878"/>
      <c r="S2721" s="878"/>
      <c r="T2721" s="878"/>
      <c r="U2721" s="878"/>
      <c r="V2721" s="878"/>
      <c r="W2721" s="878"/>
      <c r="X2721" s="1015"/>
      <c r="Y2721" s="878"/>
      <c r="Z2721" s="975"/>
    </row>
    <row r="2722" spans="1:26">
      <c r="A2722" s="878"/>
      <c r="B2722" s="878"/>
      <c r="C2722" s="878"/>
      <c r="F2722" s="878"/>
      <c r="H2722" s="878"/>
      <c r="I2722" s="878"/>
      <c r="J2722" s="878"/>
      <c r="K2722" s="990"/>
      <c r="L2722" s="990"/>
      <c r="M2722" s="990"/>
      <c r="N2722" s="990"/>
      <c r="O2722" s="878"/>
      <c r="P2722" s="878"/>
      <c r="Q2722" s="878"/>
      <c r="R2722" s="878"/>
      <c r="S2722" s="878"/>
      <c r="T2722" s="878"/>
      <c r="U2722" s="878"/>
      <c r="V2722" s="878"/>
      <c r="W2722" s="878"/>
      <c r="X2722" s="1015"/>
      <c r="Y2722" s="878"/>
      <c r="Z2722" s="975"/>
    </row>
    <row r="2723" spans="1:26">
      <c r="A2723" s="878"/>
      <c r="B2723" s="878"/>
      <c r="C2723" s="878"/>
      <c r="F2723" s="878"/>
      <c r="H2723" s="878"/>
      <c r="I2723" s="878"/>
      <c r="J2723" s="878"/>
      <c r="K2723" s="990"/>
      <c r="L2723" s="990"/>
      <c r="M2723" s="990"/>
      <c r="N2723" s="990"/>
      <c r="O2723" s="878"/>
      <c r="P2723" s="878"/>
      <c r="Q2723" s="878"/>
      <c r="R2723" s="878"/>
      <c r="S2723" s="878"/>
      <c r="T2723" s="878"/>
      <c r="U2723" s="878"/>
      <c r="V2723" s="878"/>
      <c r="W2723" s="878"/>
      <c r="X2723" s="1015"/>
      <c r="Y2723" s="878"/>
      <c r="Z2723" s="975"/>
    </row>
    <row r="2724" spans="1:26">
      <c r="A2724" s="878"/>
      <c r="B2724" s="878"/>
      <c r="C2724" s="878"/>
      <c r="F2724" s="878"/>
      <c r="H2724" s="878"/>
      <c r="I2724" s="878"/>
      <c r="J2724" s="878"/>
      <c r="K2724" s="990"/>
      <c r="L2724" s="990"/>
      <c r="M2724" s="990"/>
      <c r="N2724" s="990"/>
      <c r="O2724" s="878"/>
      <c r="P2724" s="878"/>
      <c r="Q2724" s="878"/>
      <c r="R2724" s="878"/>
      <c r="S2724" s="878"/>
      <c r="T2724" s="878"/>
      <c r="U2724" s="878"/>
      <c r="V2724" s="878"/>
      <c r="W2724" s="878"/>
      <c r="X2724" s="1015"/>
      <c r="Y2724" s="878"/>
      <c r="Z2724" s="975"/>
    </row>
    <row r="2725" spans="1:26">
      <c r="A2725" s="878"/>
      <c r="B2725" s="878"/>
      <c r="C2725" s="878"/>
      <c r="F2725" s="878"/>
      <c r="H2725" s="878"/>
      <c r="I2725" s="878"/>
      <c r="J2725" s="878"/>
      <c r="K2725" s="990"/>
      <c r="L2725" s="990"/>
      <c r="M2725" s="990"/>
      <c r="N2725" s="990"/>
      <c r="O2725" s="878"/>
      <c r="P2725" s="878"/>
      <c r="Q2725" s="878"/>
      <c r="R2725" s="878"/>
      <c r="S2725" s="878"/>
      <c r="T2725" s="878"/>
      <c r="U2725" s="878"/>
      <c r="V2725" s="878"/>
      <c r="W2725" s="878"/>
      <c r="X2725" s="1015"/>
      <c r="Y2725" s="878"/>
      <c r="Z2725" s="975"/>
    </row>
    <row r="2726" spans="1:26">
      <c r="A2726" s="878"/>
      <c r="B2726" s="878"/>
      <c r="C2726" s="878"/>
      <c r="F2726" s="878"/>
      <c r="H2726" s="878"/>
      <c r="I2726" s="878"/>
      <c r="J2726" s="878"/>
      <c r="K2726" s="990"/>
      <c r="L2726" s="990"/>
      <c r="M2726" s="990"/>
      <c r="N2726" s="990"/>
      <c r="O2726" s="878"/>
      <c r="P2726" s="878"/>
      <c r="Q2726" s="878"/>
      <c r="R2726" s="878"/>
      <c r="S2726" s="878"/>
      <c r="T2726" s="878"/>
      <c r="U2726" s="878"/>
      <c r="V2726" s="878"/>
      <c r="W2726" s="878"/>
      <c r="X2726" s="1015"/>
      <c r="Y2726" s="878"/>
      <c r="Z2726" s="975"/>
    </row>
    <row r="2727" spans="1:26">
      <c r="A2727" s="878"/>
      <c r="B2727" s="878"/>
      <c r="C2727" s="878"/>
      <c r="F2727" s="878"/>
      <c r="H2727" s="878"/>
      <c r="I2727" s="878"/>
      <c r="J2727" s="878"/>
      <c r="K2727" s="990"/>
      <c r="L2727" s="990"/>
      <c r="M2727" s="990"/>
      <c r="N2727" s="990"/>
      <c r="O2727" s="878"/>
      <c r="P2727" s="878"/>
      <c r="Q2727" s="878"/>
      <c r="R2727" s="878"/>
      <c r="S2727" s="878"/>
      <c r="T2727" s="878"/>
      <c r="U2727" s="878"/>
      <c r="V2727" s="878"/>
      <c r="W2727" s="878"/>
      <c r="X2727" s="1015"/>
      <c r="Y2727" s="878"/>
      <c r="Z2727" s="975"/>
    </row>
    <row r="2728" spans="1:26">
      <c r="A2728" s="878"/>
      <c r="B2728" s="878"/>
      <c r="C2728" s="878"/>
      <c r="F2728" s="878"/>
      <c r="H2728" s="878"/>
      <c r="I2728" s="878"/>
      <c r="J2728" s="878"/>
      <c r="K2728" s="990"/>
      <c r="L2728" s="990"/>
      <c r="M2728" s="990"/>
      <c r="N2728" s="990"/>
      <c r="O2728" s="878"/>
      <c r="P2728" s="878"/>
      <c r="Q2728" s="878"/>
      <c r="R2728" s="878"/>
      <c r="S2728" s="878"/>
      <c r="T2728" s="878"/>
      <c r="U2728" s="878"/>
      <c r="V2728" s="878"/>
      <c r="W2728" s="878"/>
      <c r="X2728" s="1015"/>
      <c r="Y2728" s="878"/>
      <c r="Z2728" s="975"/>
    </row>
    <row r="2729" spans="1:26">
      <c r="A2729" s="878"/>
      <c r="B2729" s="878"/>
      <c r="C2729" s="878"/>
      <c r="F2729" s="878"/>
      <c r="H2729" s="878"/>
      <c r="I2729" s="878"/>
      <c r="J2729" s="878"/>
      <c r="K2729" s="990"/>
      <c r="L2729" s="990"/>
      <c r="M2729" s="990"/>
      <c r="N2729" s="990"/>
      <c r="O2729" s="878"/>
      <c r="P2729" s="878"/>
      <c r="Q2729" s="878"/>
      <c r="R2729" s="878"/>
      <c r="S2729" s="878"/>
      <c r="T2729" s="878"/>
      <c r="U2729" s="878"/>
      <c r="V2729" s="878"/>
      <c r="W2729" s="878"/>
      <c r="X2729" s="1015"/>
      <c r="Y2729" s="878"/>
      <c r="Z2729" s="975"/>
    </row>
    <row r="2730" spans="1:26">
      <c r="A2730" s="878"/>
      <c r="B2730" s="878"/>
      <c r="C2730" s="878"/>
      <c r="F2730" s="878"/>
      <c r="H2730" s="878"/>
      <c r="I2730" s="878"/>
      <c r="J2730" s="878"/>
      <c r="K2730" s="990"/>
      <c r="L2730" s="990"/>
      <c r="M2730" s="990"/>
      <c r="N2730" s="990"/>
      <c r="O2730" s="878"/>
      <c r="P2730" s="878"/>
      <c r="Q2730" s="878"/>
      <c r="R2730" s="878"/>
      <c r="S2730" s="878"/>
      <c r="T2730" s="878"/>
      <c r="U2730" s="878"/>
      <c r="V2730" s="878"/>
      <c r="W2730" s="878"/>
      <c r="X2730" s="1015"/>
      <c r="Y2730" s="878"/>
      <c r="Z2730" s="975"/>
    </row>
    <row r="2731" spans="1:26">
      <c r="A2731" s="878"/>
      <c r="B2731" s="878"/>
      <c r="C2731" s="878"/>
      <c r="F2731" s="878"/>
      <c r="H2731" s="878"/>
      <c r="I2731" s="878"/>
      <c r="J2731" s="878"/>
      <c r="K2731" s="990"/>
      <c r="L2731" s="990"/>
      <c r="M2731" s="990"/>
      <c r="N2731" s="990"/>
      <c r="O2731" s="878"/>
      <c r="P2731" s="878"/>
      <c r="Q2731" s="878"/>
      <c r="R2731" s="878"/>
      <c r="S2731" s="878"/>
      <c r="T2731" s="878"/>
      <c r="U2731" s="878"/>
      <c r="V2731" s="878"/>
      <c r="W2731" s="878"/>
      <c r="X2731" s="1015"/>
      <c r="Y2731" s="878"/>
      <c r="Z2731" s="975"/>
    </row>
    <row r="2732" spans="1:26">
      <c r="A2732" s="878"/>
      <c r="B2732" s="878"/>
      <c r="C2732" s="878"/>
      <c r="F2732" s="878"/>
      <c r="H2732" s="878"/>
      <c r="I2732" s="878"/>
      <c r="J2732" s="878"/>
      <c r="K2732" s="990"/>
      <c r="L2732" s="990"/>
      <c r="M2732" s="990"/>
      <c r="N2732" s="990"/>
      <c r="O2732" s="878"/>
      <c r="P2732" s="878"/>
      <c r="Q2732" s="878"/>
      <c r="R2732" s="878"/>
      <c r="S2732" s="878"/>
      <c r="T2732" s="878"/>
      <c r="U2732" s="878"/>
      <c r="V2732" s="878"/>
      <c r="W2732" s="878"/>
      <c r="X2732" s="1015"/>
      <c r="Y2732" s="878"/>
      <c r="Z2732" s="975"/>
    </row>
    <row r="2733" spans="1:26">
      <c r="A2733" s="878"/>
      <c r="B2733" s="878"/>
      <c r="C2733" s="878"/>
      <c r="F2733" s="878"/>
      <c r="H2733" s="878"/>
      <c r="I2733" s="878"/>
      <c r="J2733" s="878"/>
      <c r="K2733" s="990"/>
      <c r="L2733" s="990"/>
      <c r="M2733" s="990"/>
      <c r="N2733" s="990"/>
      <c r="O2733" s="878"/>
      <c r="P2733" s="878"/>
      <c r="Q2733" s="878"/>
      <c r="R2733" s="878"/>
      <c r="S2733" s="878"/>
      <c r="T2733" s="878"/>
      <c r="U2733" s="878"/>
      <c r="V2733" s="878"/>
      <c r="W2733" s="878"/>
      <c r="X2733" s="1015"/>
      <c r="Y2733" s="878"/>
      <c r="Z2733" s="975"/>
    </row>
    <row r="2734" spans="1:26">
      <c r="A2734" s="878"/>
      <c r="B2734" s="878"/>
      <c r="C2734" s="878"/>
      <c r="F2734" s="878"/>
      <c r="H2734" s="878"/>
      <c r="I2734" s="878"/>
      <c r="J2734" s="878"/>
      <c r="K2734" s="990"/>
      <c r="L2734" s="990"/>
      <c r="M2734" s="990"/>
      <c r="N2734" s="990"/>
      <c r="O2734" s="878"/>
      <c r="P2734" s="878"/>
      <c r="Q2734" s="878"/>
      <c r="R2734" s="878"/>
      <c r="S2734" s="878"/>
      <c r="T2734" s="878"/>
      <c r="U2734" s="878"/>
      <c r="V2734" s="878"/>
      <c r="W2734" s="878"/>
      <c r="X2734" s="1015"/>
      <c r="Y2734" s="878"/>
      <c r="Z2734" s="975"/>
    </row>
    <row r="2735" spans="1:26">
      <c r="A2735" s="878"/>
      <c r="B2735" s="878"/>
      <c r="C2735" s="878"/>
      <c r="F2735" s="878"/>
      <c r="H2735" s="878"/>
      <c r="I2735" s="878"/>
      <c r="J2735" s="878"/>
      <c r="K2735" s="990"/>
      <c r="L2735" s="990"/>
      <c r="M2735" s="990"/>
      <c r="N2735" s="990"/>
      <c r="O2735" s="878"/>
      <c r="P2735" s="878"/>
      <c r="Q2735" s="878"/>
      <c r="R2735" s="878"/>
      <c r="S2735" s="878"/>
      <c r="T2735" s="878"/>
      <c r="U2735" s="878"/>
      <c r="V2735" s="878"/>
      <c r="W2735" s="878"/>
      <c r="X2735" s="1015"/>
      <c r="Y2735" s="878"/>
      <c r="Z2735" s="975"/>
    </row>
    <row r="2736" spans="1:26">
      <c r="A2736" s="878"/>
      <c r="B2736" s="878"/>
      <c r="C2736" s="878"/>
      <c r="F2736" s="878"/>
      <c r="H2736" s="878"/>
      <c r="I2736" s="878"/>
      <c r="J2736" s="878"/>
      <c r="K2736" s="990"/>
      <c r="L2736" s="990"/>
      <c r="M2736" s="990"/>
      <c r="N2736" s="990"/>
      <c r="O2736" s="878"/>
      <c r="P2736" s="878"/>
      <c r="Q2736" s="878"/>
      <c r="R2736" s="878"/>
      <c r="S2736" s="878"/>
      <c r="T2736" s="878"/>
      <c r="U2736" s="878"/>
      <c r="V2736" s="878"/>
      <c r="W2736" s="878"/>
      <c r="X2736" s="1015"/>
      <c r="Y2736" s="878"/>
      <c r="Z2736" s="975"/>
    </row>
    <row r="2737" spans="1:26">
      <c r="A2737" s="878"/>
      <c r="B2737" s="878"/>
      <c r="C2737" s="878"/>
      <c r="F2737" s="878"/>
      <c r="H2737" s="878"/>
      <c r="I2737" s="878"/>
      <c r="J2737" s="878"/>
      <c r="K2737" s="990"/>
      <c r="L2737" s="990"/>
      <c r="M2737" s="990"/>
      <c r="N2737" s="990"/>
      <c r="O2737" s="878"/>
      <c r="P2737" s="878"/>
      <c r="Q2737" s="878"/>
      <c r="R2737" s="878"/>
      <c r="S2737" s="878"/>
      <c r="T2737" s="878"/>
      <c r="U2737" s="878"/>
      <c r="V2737" s="878"/>
      <c r="W2737" s="878"/>
      <c r="X2737" s="1015"/>
      <c r="Y2737" s="878"/>
      <c r="Z2737" s="975"/>
    </row>
    <row r="2738" spans="1:26">
      <c r="A2738" s="878"/>
      <c r="B2738" s="878"/>
      <c r="C2738" s="878"/>
      <c r="F2738" s="878"/>
      <c r="H2738" s="878"/>
      <c r="I2738" s="878"/>
      <c r="J2738" s="878"/>
      <c r="K2738" s="990"/>
      <c r="L2738" s="990"/>
      <c r="M2738" s="990"/>
      <c r="N2738" s="990"/>
      <c r="O2738" s="878"/>
      <c r="P2738" s="878"/>
      <c r="Q2738" s="878"/>
      <c r="R2738" s="878"/>
      <c r="S2738" s="878"/>
      <c r="T2738" s="878"/>
      <c r="U2738" s="878"/>
      <c r="V2738" s="878"/>
      <c r="W2738" s="878"/>
      <c r="X2738" s="1015"/>
      <c r="Y2738" s="878"/>
      <c r="Z2738" s="975"/>
    </row>
    <row r="2739" spans="1:26">
      <c r="A2739" s="878"/>
      <c r="B2739" s="878"/>
      <c r="C2739" s="878"/>
      <c r="F2739" s="878"/>
      <c r="H2739" s="878"/>
      <c r="I2739" s="878"/>
      <c r="J2739" s="878"/>
      <c r="K2739" s="990"/>
      <c r="L2739" s="990"/>
      <c r="M2739" s="990"/>
      <c r="N2739" s="990"/>
      <c r="O2739" s="878"/>
      <c r="P2739" s="878"/>
      <c r="Q2739" s="878"/>
      <c r="R2739" s="878"/>
      <c r="S2739" s="878"/>
      <c r="T2739" s="878"/>
      <c r="U2739" s="878"/>
      <c r="V2739" s="878"/>
      <c r="W2739" s="878"/>
      <c r="X2739" s="1015"/>
      <c r="Y2739" s="878"/>
      <c r="Z2739" s="975"/>
    </row>
    <row r="2740" spans="1:26">
      <c r="A2740" s="878"/>
      <c r="B2740" s="878"/>
      <c r="C2740" s="878"/>
      <c r="F2740" s="878"/>
      <c r="H2740" s="878"/>
      <c r="I2740" s="878"/>
      <c r="J2740" s="878"/>
      <c r="K2740" s="990"/>
      <c r="L2740" s="990"/>
      <c r="M2740" s="990"/>
      <c r="N2740" s="990"/>
      <c r="O2740" s="878"/>
      <c r="P2740" s="878"/>
      <c r="Q2740" s="878"/>
      <c r="R2740" s="878"/>
      <c r="S2740" s="878"/>
      <c r="T2740" s="878"/>
      <c r="U2740" s="878"/>
      <c r="V2740" s="878"/>
      <c r="W2740" s="878"/>
      <c r="X2740" s="1015"/>
      <c r="Y2740" s="878"/>
      <c r="Z2740" s="975"/>
    </row>
    <row r="2741" spans="1:26">
      <c r="A2741" s="878"/>
      <c r="B2741" s="878"/>
      <c r="C2741" s="878"/>
      <c r="F2741" s="878"/>
      <c r="H2741" s="878"/>
      <c r="I2741" s="878"/>
      <c r="J2741" s="878"/>
      <c r="K2741" s="990"/>
      <c r="L2741" s="990"/>
      <c r="M2741" s="990"/>
      <c r="N2741" s="990"/>
      <c r="O2741" s="878"/>
      <c r="P2741" s="878"/>
      <c r="Q2741" s="878"/>
      <c r="R2741" s="878"/>
      <c r="S2741" s="878"/>
      <c r="T2741" s="878"/>
      <c r="U2741" s="878"/>
      <c r="V2741" s="878"/>
      <c r="W2741" s="878"/>
      <c r="X2741" s="1015"/>
      <c r="Y2741" s="878"/>
      <c r="Z2741" s="975"/>
    </row>
    <row r="2742" spans="1:26">
      <c r="A2742" s="878"/>
      <c r="B2742" s="878"/>
      <c r="C2742" s="878"/>
      <c r="F2742" s="878"/>
      <c r="H2742" s="878"/>
      <c r="I2742" s="878"/>
      <c r="J2742" s="878"/>
      <c r="K2742" s="990"/>
      <c r="L2742" s="990"/>
      <c r="M2742" s="990"/>
      <c r="N2742" s="990"/>
      <c r="O2742" s="878"/>
      <c r="P2742" s="878"/>
      <c r="Q2742" s="878"/>
      <c r="R2742" s="878"/>
      <c r="S2742" s="878"/>
      <c r="T2742" s="878"/>
      <c r="U2742" s="878"/>
      <c r="V2742" s="878"/>
      <c r="W2742" s="878"/>
      <c r="X2742" s="1015"/>
      <c r="Y2742" s="878"/>
      <c r="Z2742" s="975"/>
    </row>
    <row r="2743" spans="1:26">
      <c r="A2743" s="878"/>
      <c r="B2743" s="878"/>
      <c r="C2743" s="878"/>
      <c r="F2743" s="878"/>
      <c r="H2743" s="878"/>
      <c r="I2743" s="878"/>
      <c r="J2743" s="878"/>
      <c r="K2743" s="990"/>
      <c r="L2743" s="990"/>
      <c r="M2743" s="990"/>
      <c r="N2743" s="990"/>
      <c r="O2743" s="878"/>
      <c r="P2743" s="878"/>
      <c r="Q2743" s="878"/>
      <c r="R2743" s="878"/>
      <c r="S2743" s="878"/>
      <c r="T2743" s="878"/>
      <c r="U2743" s="878"/>
      <c r="V2743" s="878"/>
      <c r="W2743" s="878"/>
      <c r="X2743" s="1015"/>
      <c r="Y2743" s="878"/>
      <c r="Z2743" s="975"/>
    </row>
    <row r="2744" spans="1:26">
      <c r="A2744" s="878"/>
      <c r="B2744" s="878"/>
      <c r="C2744" s="878"/>
      <c r="F2744" s="878"/>
      <c r="H2744" s="878"/>
      <c r="I2744" s="878"/>
      <c r="J2744" s="878"/>
      <c r="K2744" s="990"/>
      <c r="L2744" s="990"/>
      <c r="M2744" s="990"/>
      <c r="N2744" s="990"/>
      <c r="O2744" s="878"/>
      <c r="P2744" s="878"/>
      <c r="Q2744" s="878"/>
      <c r="R2744" s="878"/>
      <c r="S2744" s="878"/>
      <c r="T2744" s="878"/>
      <c r="U2744" s="878"/>
      <c r="V2744" s="878"/>
      <c r="W2744" s="878"/>
      <c r="X2744" s="1015"/>
      <c r="Y2744" s="878"/>
      <c r="Z2744" s="975"/>
    </row>
    <row r="2745" spans="1:26">
      <c r="A2745" s="878"/>
      <c r="B2745" s="878"/>
      <c r="C2745" s="878"/>
      <c r="F2745" s="878"/>
      <c r="H2745" s="878"/>
      <c r="I2745" s="878"/>
      <c r="J2745" s="878"/>
      <c r="K2745" s="990"/>
      <c r="L2745" s="990"/>
      <c r="M2745" s="990"/>
      <c r="N2745" s="990"/>
      <c r="O2745" s="878"/>
      <c r="P2745" s="878"/>
      <c r="Q2745" s="878"/>
      <c r="R2745" s="878"/>
      <c r="S2745" s="878"/>
      <c r="T2745" s="878"/>
      <c r="U2745" s="878"/>
      <c r="V2745" s="878"/>
      <c r="W2745" s="878"/>
      <c r="X2745" s="1015"/>
      <c r="Y2745" s="878"/>
      <c r="Z2745" s="975"/>
    </row>
    <row r="2746" spans="1:26">
      <c r="A2746" s="878"/>
      <c r="B2746" s="878"/>
      <c r="C2746" s="878"/>
      <c r="F2746" s="878"/>
      <c r="H2746" s="878"/>
      <c r="I2746" s="878"/>
      <c r="J2746" s="878"/>
      <c r="K2746" s="990"/>
      <c r="L2746" s="990"/>
      <c r="M2746" s="990"/>
      <c r="N2746" s="990"/>
      <c r="O2746" s="878"/>
      <c r="P2746" s="878"/>
      <c r="Q2746" s="878"/>
      <c r="R2746" s="878"/>
      <c r="S2746" s="878"/>
      <c r="T2746" s="878"/>
      <c r="U2746" s="878"/>
      <c r="V2746" s="878"/>
      <c r="W2746" s="878"/>
      <c r="X2746" s="1015"/>
      <c r="Y2746" s="878"/>
      <c r="Z2746" s="975"/>
    </row>
    <row r="2747" spans="1:26">
      <c r="A2747" s="878"/>
      <c r="B2747" s="878"/>
      <c r="C2747" s="878"/>
      <c r="F2747" s="878"/>
      <c r="H2747" s="878"/>
      <c r="I2747" s="878"/>
      <c r="J2747" s="878"/>
      <c r="K2747" s="990"/>
      <c r="L2747" s="990"/>
      <c r="M2747" s="990"/>
      <c r="N2747" s="990"/>
      <c r="O2747" s="878"/>
      <c r="P2747" s="878"/>
      <c r="Q2747" s="878"/>
      <c r="R2747" s="878"/>
      <c r="S2747" s="878"/>
      <c r="T2747" s="878"/>
      <c r="U2747" s="878"/>
      <c r="V2747" s="878"/>
      <c r="W2747" s="878"/>
      <c r="X2747" s="1015"/>
      <c r="Y2747" s="878"/>
      <c r="Z2747" s="975"/>
    </row>
    <row r="2748" spans="1:26">
      <c r="A2748" s="878"/>
      <c r="B2748" s="878"/>
      <c r="C2748" s="878"/>
      <c r="F2748" s="878"/>
      <c r="H2748" s="878"/>
      <c r="I2748" s="878"/>
      <c r="J2748" s="878"/>
      <c r="K2748" s="990"/>
      <c r="L2748" s="990"/>
      <c r="M2748" s="990"/>
      <c r="N2748" s="990"/>
      <c r="O2748" s="878"/>
      <c r="P2748" s="878"/>
      <c r="Q2748" s="878"/>
      <c r="R2748" s="878"/>
      <c r="S2748" s="878"/>
      <c r="T2748" s="878"/>
      <c r="U2748" s="878"/>
      <c r="V2748" s="878"/>
      <c r="W2748" s="878"/>
      <c r="X2748" s="1015"/>
      <c r="Y2748" s="878"/>
      <c r="Z2748" s="975"/>
    </row>
    <row r="2749" spans="1:26">
      <c r="A2749" s="878"/>
      <c r="B2749" s="878"/>
      <c r="C2749" s="878"/>
      <c r="F2749" s="878"/>
      <c r="H2749" s="878"/>
      <c r="I2749" s="878"/>
      <c r="J2749" s="878"/>
      <c r="K2749" s="990"/>
      <c r="L2749" s="990"/>
      <c r="M2749" s="990"/>
      <c r="N2749" s="990"/>
      <c r="O2749" s="878"/>
      <c r="P2749" s="878"/>
      <c r="Q2749" s="878"/>
      <c r="R2749" s="878"/>
      <c r="S2749" s="878"/>
      <c r="T2749" s="878"/>
      <c r="U2749" s="878"/>
      <c r="V2749" s="878"/>
      <c r="W2749" s="878"/>
      <c r="X2749" s="1015"/>
      <c r="Y2749" s="878"/>
      <c r="Z2749" s="975"/>
    </row>
    <row r="2750" spans="1:26">
      <c r="A2750" s="878"/>
      <c r="B2750" s="878"/>
      <c r="C2750" s="878"/>
      <c r="F2750" s="878"/>
      <c r="H2750" s="878"/>
      <c r="I2750" s="878"/>
      <c r="J2750" s="878"/>
      <c r="K2750" s="990"/>
      <c r="L2750" s="990"/>
      <c r="M2750" s="990"/>
      <c r="N2750" s="990"/>
      <c r="O2750" s="878"/>
      <c r="P2750" s="878"/>
      <c r="Q2750" s="878"/>
      <c r="R2750" s="878"/>
      <c r="S2750" s="878"/>
      <c r="T2750" s="878"/>
      <c r="U2750" s="878"/>
      <c r="V2750" s="878"/>
      <c r="W2750" s="878"/>
      <c r="X2750" s="1015"/>
      <c r="Y2750" s="878"/>
      <c r="Z2750" s="975"/>
    </row>
    <row r="2751" spans="1:26">
      <c r="A2751" s="878"/>
      <c r="B2751" s="878"/>
      <c r="C2751" s="878"/>
      <c r="F2751" s="878"/>
      <c r="H2751" s="878"/>
      <c r="I2751" s="878"/>
      <c r="J2751" s="878"/>
      <c r="K2751" s="990"/>
      <c r="L2751" s="990"/>
      <c r="M2751" s="990"/>
      <c r="N2751" s="990"/>
      <c r="O2751" s="878"/>
      <c r="P2751" s="878"/>
      <c r="Q2751" s="878"/>
      <c r="R2751" s="878"/>
      <c r="S2751" s="878"/>
      <c r="T2751" s="878"/>
      <c r="U2751" s="878"/>
      <c r="V2751" s="878"/>
      <c r="W2751" s="878"/>
      <c r="X2751" s="1015"/>
      <c r="Y2751" s="878"/>
      <c r="Z2751" s="975"/>
    </row>
    <row r="2752" spans="1:26">
      <c r="A2752" s="878"/>
      <c r="B2752" s="878"/>
      <c r="C2752" s="878"/>
      <c r="F2752" s="878"/>
      <c r="H2752" s="878"/>
      <c r="I2752" s="878"/>
      <c r="J2752" s="878"/>
      <c r="K2752" s="990"/>
      <c r="L2752" s="990"/>
      <c r="M2752" s="990"/>
      <c r="N2752" s="990"/>
      <c r="O2752" s="878"/>
      <c r="P2752" s="878"/>
      <c r="Q2752" s="878"/>
      <c r="R2752" s="878"/>
      <c r="S2752" s="878"/>
      <c r="T2752" s="878"/>
      <c r="U2752" s="878"/>
      <c r="V2752" s="878"/>
      <c r="W2752" s="878"/>
      <c r="X2752" s="1015"/>
      <c r="Y2752" s="878"/>
      <c r="Z2752" s="975"/>
    </row>
    <row r="2753" spans="1:26">
      <c r="A2753" s="878"/>
      <c r="B2753" s="878"/>
      <c r="C2753" s="878"/>
      <c r="F2753" s="878"/>
      <c r="H2753" s="878"/>
      <c r="I2753" s="878"/>
      <c r="J2753" s="878"/>
      <c r="K2753" s="990"/>
      <c r="L2753" s="990"/>
      <c r="M2753" s="990"/>
      <c r="N2753" s="990"/>
      <c r="O2753" s="878"/>
      <c r="P2753" s="878"/>
      <c r="Q2753" s="878"/>
      <c r="R2753" s="878"/>
      <c r="S2753" s="878"/>
      <c r="T2753" s="878"/>
      <c r="U2753" s="878"/>
      <c r="V2753" s="878"/>
      <c r="W2753" s="878"/>
      <c r="X2753" s="1015"/>
      <c r="Y2753" s="878"/>
      <c r="Z2753" s="975"/>
    </row>
    <row r="2754" spans="1:26">
      <c r="A2754" s="878"/>
      <c r="B2754" s="878"/>
      <c r="C2754" s="878"/>
      <c r="F2754" s="878"/>
      <c r="H2754" s="878"/>
      <c r="I2754" s="878"/>
      <c r="J2754" s="878"/>
      <c r="K2754" s="990"/>
      <c r="L2754" s="990"/>
      <c r="M2754" s="990"/>
      <c r="N2754" s="990"/>
      <c r="O2754" s="878"/>
      <c r="P2754" s="878"/>
      <c r="Q2754" s="878"/>
      <c r="R2754" s="878"/>
      <c r="S2754" s="878"/>
      <c r="T2754" s="878"/>
      <c r="U2754" s="878"/>
      <c r="V2754" s="878"/>
      <c r="W2754" s="878"/>
      <c r="X2754" s="1015"/>
      <c r="Y2754" s="878"/>
      <c r="Z2754" s="975"/>
    </row>
    <row r="2755" spans="1:26">
      <c r="A2755" s="878"/>
      <c r="B2755" s="878"/>
      <c r="C2755" s="878"/>
      <c r="F2755" s="878"/>
      <c r="H2755" s="878"/>
      <c r="I2755" s="878"/>
      <c r="J2755" s="878"/>
      <c r="K2755" s="990"/>
      <c r="L2755" s="990"/>
      <c r="M2755" s="990"/>
      <c r="N2755" s="990"/>
      <c r="O2755" s="878"/>
      <c r="P2755" s="878"/>
      <c r="Q2755" s="878"/>
      <c r="R2755" s="878"/>
      <c r="S2755" s="878"/>
      <c r="T2755" s="878"/>
      <c r="U2755" s="878"/>
      <c r="V2755" s="878"/>
      <c r="W2755" s="878"/>
      <c r="X2755" s="1015"/>
      <c r="Y2755" s="878"/>
      <c r="Z2755" s="975"/>
    </row>
    <row r="2756" spans="1:26">
      <c r="A2756" s="878"/>
      <c r="B2756" s="878"/>
      <c r="C2756" s="878"/>
      <c r="F2756" s="878"/>
      <c r="H2756" s="878"/>
      <c r="I2756" s="878"/>
      <c r="J2756" s="878"/>
      <c r="K2756" s="990"/>
      <c r="L2756" s="990"/>
      <c r="M2756" s="990"/>
      <c r="N2756" s="990"/>
      <c r="O2756" s="878"/>
      <c r="P2756" s="878"/>
      <c r="Q2756" s="878"/>
      <c r="R2756" s="878"/>
      <c r="S2756" s="878"/>
      <c r="T2756" s="878"/>
      <c r="U2756" s="878"/>
      <c r="V2756" s="878"/>
      <c r="W2756" s="878"/>
      <c r="X2756" s="1015"/>
      <c r="Y2756" s="878"/>
      <c r="Z2756" s="975"/>
    </row>
    <row r="2757" spans="1:26">
      <c r="A2757" s="878"/>
      <c r="B2757" s="878"/>
      <c r="C2757" s="878"/>
      <c r="F2757" s="878"/>
      <c r="H2757" s="878"/>
      <c r="I2757" s="878"/>
      <c r="J2757" s="878"/>
      <c r="K2757" s="990"/>
      <c r="L2757" s="990"/>
      <c r="M2757" s="990"/>
      <c r="N2757" s="990"/>
      <c r="O2757" s="878"/>
      <c r="P2757" s="878"/>
      <c r="Q2757" s="878"/>
      <c r="R2757" s="878"/>
      <c r="S2757" s="878"/>
      <c r="T2757" s="878"/>
      <c r="U2757" s="878"/>
      <c r="V2757" s="878"/>
      <c r="W2757" s="878"/>
      <c r="X2757" s="1015"/>
      <c r="Y2757" s="878"/>
      <c r="Z2757" s="975"/>
    </row>
    <row r="2758" spans="1:26">
      <c r="A2758" s="878"/>
      <c r="B2758" s="878"/>
      <c r="C2758" s="878"/>
      <c r="F2758" s="878"/>
      <c r="H2758" s="878"/>
      <c r="I2758" s="878"/>
      <c r="J2758" s="878"/>
      <c r="K2758" s="990"/>
      <c r="L2758" s="990"/>
      <c r="M2758" s="990"/>
      <c r="N2758" s="990"/>
      <c r="O2758" s="878"/>
      <c r="P2758" s="878"/>
      <c r="Q2758" s="878"/>
      <c r="R2758" s="878"/>
      <c r="S2758" s="878"/>
      <c r="T2758" s="878"/>
      <c r="U2758" s="878"/>
      <c r="V2758" s="878"/>
      <c r="W2758" s="878"/>
      <c r="X2758" s="1015"/>
      <c r="Y2758" s="878"/>
      <c r="Z2758" s="975"/>
    </row>
    <row r="2759" spans="1:26">
      <c r="A2759" s="878"/>
      <c r="B2759" s="878"/>
      <c r="C2759" s="878"/>
      <c r="F2759" s="878"/>
      <c r="H2759" s="878"/>
      <c r="I2759" s="878"/>
      <c r="J2759" s="878"/>
      <c r="K2759" s="990"/>
      <c r="L2759" s="990"/>
      <c r="M2759" s="990"/>
      <c r="N2759" s="990"/>
      <c r="O2759" s="878"/>
      <c r="P2759" s="878"/>
      <c r="Q2759" s="878"/>
      <c r="R2759" s="878"/>
      <c r="S2759" s="878"/>
      <c r="T2759" s="878"/>
      <c r="U2759" s="878"/>
      <c r="V2759" s="878"/>
      <c r="W2759" s="878"/>
      <c r="X2759" s="1015"/>
      <c r="Y2759" s="878"/>
      <c r="Z2759" s="975"/>
    </row>
    <row r="2760" spans="1:26">
      <c r="A2760" s="878"/>
      <c r="B2760" s="878"/>
      <c r="C2760" s="878"/>
      <c r="F2760" s="878"/>
      <c r="H2760" s="878"/>
      <c r="I2760" s="878"/>
      <c r="J2760" s="878"/>
      <c r="K2760" s="990"/>
      <c r="L2760" s="990"/>
      <c r="M2760" s="990"/>
      <c r="N2760" s="990"/>
      <c r="O2760" s="878"/>
      <c r="P2760" s="878"/>
      <c r="Q2760" s="878"/>
      <c r="R2760" s="878"/>
      <c r="S2760" s="878"/>
      <c r="T2760" s="878"/>
      <c r="U2760" s="878"/>
      <c r="V2760" s="878"/>
      <c r="W2760" s="878"/>
      <c r="X2760" s="1015"/>
      <c r="Y2760" s="878"/>
      <c r="Z2760" s="975"/>
    </row>
    <row r="2761" spans="1:26">
      <c r="A2761" s="878"/>
      <c r="B2761" s="878"/>
      <c r="C2761" s="878"/>
      <c r="F2761" s="878"/>
      <c r="H2761" s="878"/>
      <c r="I2761" s="878"/>
      <c r="J2761" s="878"/>
      <c r="K2761" s="990"/>
      <c r="L2761" s="990"/>
      <c r="M2761" s="990"/>
      <c r="N2761" s="990"/>
      <c r="O2761" s="878"/>
      <c r="P2761" s="878"/>
      <c r="Q2761" s="878"/>
      <c r="R2761" s="878"/>
      <c r="S2761" s="878"/>
      <c r="T2761" s="878"/>
      <c r="U2761" s="878"/>
      <c r="V2761" s="878"/>
      <c r="W2761" s="878"/>
      <c r="X2761" s="1015"/>
      <c r="Y2761" s="878"/>
      <c r="Z2761" s="975"/>
    </row>
    <row r="2762" spans="1:26">
      <c r="A2762" s="878"/>
      <c r="B2762" s="878"/>
      <c r="C2762" s="878"/>
      <c r="F2762" s="878"/>
      <c r="H2762" s="878"/>
      <c r="I2762" s="878"/>
      <c r="J2762" s="878"/>
      <c r="K2762" s="990"/>
      <c r="L2762" s="990"/>
      <c r="M2762" s="990"/>
      <c r="N2762" s="990"/>
      <c r="O2762" s="878"/>
      <c r="P2762" s="878"/>
      <c r="Q2762" s="878"/>
      <c r="R2762" s="878"/>
      <c r="S2762" s="878"/>
      <c r="T2762" s="878"/>
      <c r="U2762" s="878"/>
      <c r="V2762" s="878"/>
      <c r="W2762" s="878"/>
      <c r="X2762" s="1015"/>
      <c r="Y2762" s="878"/>
      <c r="Z2762" s="975"/>
    </row>
    <row r="2763" spans="1:26">
      <c r="A2763" s="878"/>
      <c r="B2763" s="878"/>
      <c r="C2763" s="878"/>
      <c r="F2763" s="878"/>
      <c r="H2763" s="878"/>
      <c r="I2763" s="878"/>
      <c r="J2763" s="878"/>
      <c r="K2763" s="990"/>
      <c r="L2763" s="990"/>
      <c r="M2763" s="990"/>
      <c r="N2763" s="990"/>
      <c r="O2763" s="878"/>
      <c r="P2763" s="878"/>
      <c r="Q2763" s="878"/>
      <c r="R2763" s="878"/>
      <c r="S2763" s="878"/>
      <c r="T2763" s="878"/>
      <c r="U2763" s="878"/>
      <c r="V2763" s="878"/>
      <c r="W2763" s="878"/>
      <c r="X2763" s="1015"/>
      <c r="Y2763" s="878"/>
      <c r="Z2763" s="975"/>
    </row>
    <row r="2764" spans="1:26">
      <c r="A2764" s="878"/>
      <c r="B2764" s="878"/>
      <c r="C2764" s="878"/>
      <c r="F2764" s="878"/>
      <c r="H2764" s="878"/>
      <c r="I2764" s="878"/>
      <c r="J2764" s="878"/>
      <c r="K2764" s="990"/>
      <c r="L2764" s="990"/>
      <c r="M2764" s="990"/>
      <c r="N2764" s="990"/>
      <c r="O2764" s="878"/>
      <c r="P2764" s="878"/>
      <c r="Q2764" s="878"/>
      <c r="R2764" s="878"/>
      <c r="S2764" s="878"/>
      <c r="T2764" s="878"/>
      <c r="U2764" s="878"/>
      <c r="V2764" s="878"/>
      <c r="W2764" s="878"/>
      <c r="X2764" s="1015"/>
      <c r="Y2764" s="878"/>
      <c r="Z2764" s="975"/>
    </row>
    <row r="2765" spans="1:26">
      <c r="A2765" s="878"/>
      <c r="B2765" s="878"/>
      <c r="C2765" s="878"/>
      <c r="F2765" s="878"/>
      <c r="H2765" s="878"/>
      <c r="I2765" s="878"/>
      <c r="J2765" s="878"/>
      <c r="K2765" s="990"/>
      <c r="L2765" s="990"/>
      <c r="M2765" s="990"/>
      <c r="N2765" s="990"/>
      <c r="O2765" s="878"/>
      <c r="P2765" s="878"/>
      <c r="Q2765" s="878"/>
      <c r="R2765" s="878"/>
      <c r="S2765" s="878"/>
      <c r="T2765" s="878"/>
      <c r="U2765" s="878"/>
      <c r="V2765" s="878"/>
      <c r="W2765" s="878"/>
      <c r="X2765" s="1015"/>
      <c r="Y2765" s="878"/>
      <c r="Z2765" s="975"/>
    </row>
    <row r="2766" spans="1:26">
      <c r="A2766" s="878"/>
      <c r="B2766" s="878"/>
      <c r="C2766" s="878"/>
      <c r="F2766" s="878"/>
      <c r="H2766" s="878"/>
      <c r="I2766" s="878"/>
      <c r="J2766" s="878"/>
      <c r="K2766" s="990"/>
      <c r="L2766" s="990"/>
      <c r="M2766" s="990"/>
      <c r="N2766" s="990"/>
      <c r="O2766" s="878"/>
      <c r="P2766" s="878"/>
      <c r="Q2766" s="878"/>
      <c r="R2766" s="878"/>
      <c r="S2766" s="878"/>
      <c r="T2766" s="878"/>
      <c r="U2766" s="878"/>
      <c r="V2766" s="878"/>
      <c r="W2766" s="878"/>
      <c r="X2766" s="1015"/>
      <c r="Y2766" s="878"/>
      <c r="Z2766" s="975"/>
    </row>
    <row r="2767" spans="1:26">
      <c r="A2767" s="878"/>
      <c r="B2767" s="878"/>
      <c r="C2767" s="878"/>
      <c r="F2767" s="878"/>
      <c r="H2767" s="878"/>
      <c r="I2767" s="878"/>
      <c r="J2767" s="878"/>
      <c r="K2767" s="990"/>
      <c r="L2767" s="990"/>
      <c r="M2767" s="990"/>
      <c r="N2767" s="990"/>
      <c r="O2767" s="878"/>
      <c r="P2767" s="878"/>
      <c r="Q2767" s="878"/>
      <c r="R2767" s="878"/>
      <c r="S2767" s="878"/>
      <c r="T2767" s="878"/>
      <c r="U2767" s="878"/>
      <c r="V2767" s="878"/>
      <c r="W2767" s="878"/>
      <c r="X2767" s="1015"/>
      <c r="Y2767" s="878"/>
      <c r="Z2767" s="975"/>
    </row>
    <row r="2768" spans="1:26">
      <c r="A2768" s="878"/>
      <c r="B2768" s="878"/>
      <c r="C2768" s="878"/>
      <c r="F2768" s="878"/>
      <c r="H2768" s="878"/>
      <c r="I2768" s="878"/>
      <c r="J2768" s="878"/>
      <c r="K2768" s="990"/>
      <c r="L2768" s="990"/>
      <c r="M2768" s="990"/>
      <c r="N2768" s="990"/>
      <c r="O2768" s="878"/>
      <c r="P2768" s="878"/>
      <c r="Q2768" s="878"/>
      <c r="R2768" s="878"/>
      <c r="S2768" s="878"/>
      <c r="T2768" s="878"/>
      <c r="U2768" s="878"/>
      <c r="V2768" s="878"/>
      <c r="W2768" s="878"/>
      <c r="X2768" s="1015"/>
      <c r="Y2768" s="878"/>
      <c r="Z2768" s="975"/>
    </row>
    <row r="2769" spans="1:26">
      <c r="A2769" s="878"/>
      <c r="B2769" s="878"/>
      <c r="C2769" s="878"/>
      <c r="F2769" s="878"/>
      <c r="H2769" s="878"/>
      <c r="I2769" s="878"/>
      <c r="J2769" s="878"/>
      <c r="K2769" s="990"/>
      <c r="L2769" s="990"/>
      <c r="M2769" s="990"/>
      <c r="N2769" s="990"/>
      <c r="O2769" s="878"/>
      <c r="P2769" s="878"/>
      <c r="Q2769" s="878"/>
      <c r="R2769" s="878"/>
      <c r="S2769" s="878"/>
      <c r="T2769" s="878"/>
      <c r="U2769" s="878"/>
      <c r="V2769" s="878"/>
      <c r="W2769" s="878"/>
      <c r="X2769" s="1015"/>
      <c r="Y2769" s="878"/>
      <c r="Z2769" s="975"/>
    </row>
    <row r="2770" spans="1:26">
      <c r="A2770" s="878"/>
      <c r="B2770" s="878"/>
      <c r="C2770" s="878"/>
      <c r="F2770" s="878"/>
      <c r="H2770" s="878"/>
      <c r="I2770" s="878"/>
      <c r="J2770" s="878"/>
      <c r="K2770" s="990"/>
      <c r="L2770" s="990"/>
      <c r="M2770" s="990"/>
      <c r="N2770" s="990"/>
      <c r="O2770" s="878"/>
      <c r="P2770" s="878"/>
      <c r="Q2770" s="878"/>
      <c r="R2770" s="878"/>
      <c r="S2770" s="878"/>
      <c r="T2770" s="878"/>
      <c r="U2770" s="878"/>
      <c r="V2770" s="878"/>
      <c r="W2770" s="878"/>
      <c r="X2770" s="1015"/>
      <c r="Y2770" s="878"/>
      <c r="Z2770" s="975"/>
    </row>
    <row r="2771" spans="1:26">
      <c r="A2771" s="878"/>
      <c r="B2771" s="878"/>
      <c r="C2771" s="878"/>
      <c r="F2771" s="878"/>
      <c r="H2771" s="878"/>
      <c r="I2771" s="878"/>
      <c r="J2771" s="878"/>
      <c r="K2771" s="990"/>
      <c r="L2771" s="990"/>
      <c r="M2771" s="990"/>
      <c r="N2771" s="990"/>
      <c r="O2771" s="878"/>
      <c r="P2771" s="878"/>
      <c r="Q2771" s="878"/>
      <c r="R2771" s="878"/>
      <c r="S2771" s="878"/>
      <c r="T2771" s="878"/>
      <c r="U2771" s="878"/>
      <c r="V2771" s="878"/>
      <c r="W2771" s="878"/>
      <c r="X2771" s="1015"/>
      <c r="Y2771" s="878"/>
      <c r="Z2771" s="975"/>
    </row>
    <row r="2772" spans="1:26">
      <c r="A2772" s="878"/>
      <c r="B2772" s="878"/>
      <c r="C2772" s="878"/>
      <c r="F2772" s="878"/>
      <c r="H2772" s="878"/>
      <c r="I2772" s="878"/>
      <c r="J2772" s="878"/>
      <c r="K2772" s="990"/>
      <c r="L2772" s="990"/>
      <c r="M2772" s="990"/>
      <c r="N2772" s="990"/>
      <c r="O2772" s="878"/>
      <c r="P2772" s="878"/>
      <c r="Q2772" s="878"/>
      <c r="R2772" s="878"/>
      <c r="S2772" s="878"/>
      <c r="T2772" s="878"/>
      <c r="U2772" s="878"/>
      <c r="V2772" s="878"/>
      <c r="W2772" s="878"/>
      <c r="X2772" s="1015"/>
      <c r="Y2772" s="878"/>
      <c r="Z2772" s="975"/>
    </row>
    <row r="2773" spans="1:26">
      <c r="A2773" s="878"/>
      <c r="B2773" s="878"/>
      <c r="C2773" s="878"/>
      <c r="F2773" s="878"/>
      <c r="H2773" s="878"/>
      <c r="I2773" s="878"/>
      <c r="J2773" s="878"/>
      <c r="K2773" s="990"/>
      <c r="L2773" s="990"/>
      <c r="M2773" s="990"/>
      <c r="N2773" s="990"/>
      <c r="O2773" s="878"/>
      <c r="P2773" s="878"/>
      <c r="Q2773" s="878"/>
      <c r="R2773" s="878"/>
      <c r="S2773" s="878"/>
      <c r="T2773" s="878"/>
      <c r="U2773" s="878"/>
      <c r="V2773" s="878"/>
      <c r="W2773" s="878"/>
      <c r="X2773" s="1015"/>
      <c r="Y2773" s="878"/>
      <c r="Z2773" s="975"/>
    </row>
    <row r="2774" spans="1:26">
      <c r="A2774" s="878"/>
      <c r="B2774" s="878"/>
      <c r="C2774" s="878"/>
      <c r="F2774" s="878"/>
      <c r="H2774" s="878"/>
      <c r="I2774" s="878"/>
      <c r="J2774" s="878"/>
      <c r="K2774" s="990"/>
      <c r="L2774" s="990"/>
      <c r="M2774" s="990"/>
      <c r="N2774" s="990"/>
      <c r="O2774" s="878"/>
      <c r="P2774" s="878"/>
      <c r="Q2774" s="878"/>
      <c r="R2774" s="878"/>
      <c r="S2774" s="878"/>
      <c r="T2774" s="878"/>
      <c r="U2774" s="878"/>
      <c r="V2774" s="878"/>
      <c r="W2774" s="878"/>
      <c r="X2774" s="1015"/>
      <c r="Y2774" s="878"/>
      <c r="Z2774" s="975"/>
    </row>
    <row r="2775" spans="1:26">
      <c r="A2775" s="878"/>
      <c r="B2775" s="878"/>
      <c r="C2775" s="878"/>
      <c r="F2775" s="878"/>
      <c r="H2775" s="878"/>
      <c r="I2775" s="878"/>
      <c r="J2775" s="878"/>
      <c r="K2775" s="990"/>
      <c r="L2775" s="990"/>
      <c r="M2775" s="990"/>
      <c r="N2775" s="990"/>
      <c r="O2775" s="878"/>
      <c r="P2775" s="878"/>
      <c r="Q2775" s="878"/>
      <c r="R2775" s="878"/>
      <c r="S2775" s="878"/>
      <c r="T2775" s="878"/>
      <c r="U2775" s="878"/>
      <c r="V2775" s="878"/>
      <c r="W2775" s="878"/>
      <c r="X2775" s="1015"/>
      <c r="Y2775" s="878"/>
      <c r="Z2775" s="975"/>
    </row>
    <row r="2776" spans="1:26">
      <c r="A2776" s="878"/>
      <c r="B2776" s="878"/>
      <c r="C2776" s="878"/>
      <c r="F2776" s="878"/>
      <c r="H2776" s="878"/>
      <c r="I2776" s="878"/>
      <c r="J2776" s="878"/>
      <c r="K2776" s="990"/>
      <c r="L2776" s="990"/>
      <c r="M2776" s="990"/>
      <c r="N2776" s="990"/>
      <c r="O2776" s="878"/>
      <c r="P2776" s="878"/>
      <c r="Q2776" s="878"/>
      <c r="R2776" s="878"/>
      <c r="S2776" s="878"/>
      <c r="T2776" s="878"/>
      <c r="U2776" s="878"/>
      <c r="V2776" s="878"/>
      <c r="W2776" s="878"/>
      <c r="X2776" s="1015"/>
      <c r="Y2776" s="878"/>
      <c r="Z2776" s="975"/>
    </row>
    <row r="2777" spans="1:26">
      <c r="A2777" s="878"/>
      <c r="B2777" s="878"/>
      <c r="C2777" s="878"/>
      <c r="F2777" s="878"/>
      <c r="H2777" s="878"/>
      <c r="I2777" s="878"/>
      <c r="J2777" s="878"/>
      <c r="K2777" s="990"/>
      <c r="L2777" s="990"/>
      <c r="M2777" s="990"/>
      <c r="N2777" s="990"/>
      <c r="O2777" s="878"/>
      <c r="P2777" s="878"/>
      <c r="Q2777" s="878"/>
      <c r="R2777" s="878"/>
      <c r="S2777" s="878"/>
      <c r="T2777" s="878"/>
      <c r="U2777" s="878"/>
      <c r="V2777" s="878"/>
      <c r="W2777" s="878"/>
      <c r="X2777" s="1015"/>
      <c r="Y2777" s="878"/>
      <c r="Z2777" s="975"/>
    </row>
    <row r="2778" spans="1:26">
      <c r="A2778" s="878"/>
      <c r="B2778" s="878"/>
      <c r="C2778" s="878"/>
      <c r="F2778" s="878"/>
      <c r="H2778" s="878"/>
      <c r="I2778" s="878"/>
      <c r="J2778" s="878"/>
      <c r="K2778" s="990"/>
      <c r="L2778" s="990"/>
      <c r="M2778" s="990"/>
      <c r="N2778" s="990"/>
      <c r="O2778" s="878"/>
      <c r="P2778" s="878"/>
      <c r="Q2778" s="878"/>
      <c r="R2778" s="878"/>
      <c r="S2778" s="878"/>
      <c r="T2778" s="878"/>
      <c r="U2778" s="878"/>
      <c r="V2778" s="878"/>
      <c r="W2778" s="878"/>
      <c r="X2778" s="1015"/>
      <c r="Y2778" s="878"/>
      <c r="Z2778" s="975"/>
    </row>
    <row r="2779" spans="1:26">
      <c r="A2779" s="878"/>
      <c r="B2779" s="878"/>
      <c r="C2779" s="878"/>
      <c r="F2779" s="878"/>
      <c r="H2779" s="878"/>
      <c r="I2779" s="878"/>
      <c r="J2779" s="878"/>
      <c r="K2779" s="990"/>
      <c r="L2779" s="990"/>
      <c r="M2779" s="990"/>
      <c r="N2779" s="990"/>
      <c r="O2779" s="878"/>
      <c r="P2779" s="878"/>
      <c r="Q2779" s="878"/>
      <c r="R2779" s="878"/>
      <c r="S2779" s="878"/>
      <c r="T2779" s="878"/>
      <c r="U2779" s="878"/>
      <c r="V2779" s="878"/>
      <c r="W2779" s="878"/>
      <c r="X2779" s="1015"/>
      <c r="Y2779" s="878"/>
      <c r="Z2779" s="975"/>
    </row>
    <row r="2780" spans="1:26">
      <c r="A2780" s="878"/>
      <c r="B2780" s="878"/>
      <c r="C2780" s="878"/>
      <c r="F2780" s="878"/>
      <c r="H2780" s="878"/>
      <c r="I2780" s="878"/>
      <c r="J2780" s="878"/>
      <c r="K2780" s="990"/>
      <c r="L2780" s="990"/>
      <c r="M2780" s="990"/>
      <c r="N2780" s="990"/>
      <c r="O2780" s="878"/>
      <c r="P2780" s="878"/>
      <c r="Q2780" s="878"/>
      <c r="R2780" s="878"/>
      <c r="S2780" s="878"/>
      <c r="T2780" s="878"/>
      <c r="U2780" s="878"/>
      <c r="V2780" s="878"/>
      <c r="W2780" s="878"/>
      <c r="X2780" s="1015"/>
      <c r="Y2780" s="878"/>
      <c r="Z2780" s="975"/>
    </row>
    <row r="2781" spans="1:26">
      <c r="A2781" s="878"/>
      <c r="B2781" s="878"/>
      <c r="C2781" s="878"/>
      <c r="F2781" s="878"/>
      <c r="H2781" s="878"/>
      <c r="I2781" s="878"/>
      <c r="J2781" s="878"/>
      <c r="K2781" s="990"/>
      <c r="L2781" s="990"/>
      <c r="M2781" s="990"/>
      <c r="N2781" s="990"/>
      <c r="O2781" s="878"/>
      <c r="P2781" s="878"/>
      <c r="Q2781" s="878"/>
      <c r="R2781" s="878"/>
      <c r="S2781" s="878"/>
      <c r="T2781" s="878"/>
      <c r="U2781" s="878"/>
      <c r="V2781" s="878"/>
      <c r="W2781" s="878"/>
      <c r="X2781" s="1015"/>
      <c r="Y2781" s="878"/>
      <c r="Z2781" s="975"/>
    </row>
    <row r="2782" spans="1:26">
      <c r="A2782" s="878"/>
      <c r="B2782" s="878"/>
      <c r="C2782" s="878"/>
      <c r="F2782" s="878"/>
      <c r="H2782" s="878"/>
      <c r="I2782" s="878"/>
      <c r="J2782" s="878"/>
      <c r="K2782" s="990"/>
      <c r="L2782" s="990"/>
      <c r="M2782" s="990"/>
      <c r="N2782" s="990"/>
      <c r="O2782" s="878"/>
      <c r="P2782" s="878"/>
      <c r="Q2782" s="878"/>
      <c r="R2782" s="878"/>
      <c r="S2782" s="878"/>
      <c r="T2782" s="878"/>
      <c r="U2782" s="878"/>
      <c r="V2782" s="878"/>
      <c r="W2782" s="878"/>
      <c r="X2782" s="1015"/>
      <c r="Y2782" s="878"/>
      <c r="Z2782" s="975"/>
    </row>
    <row r="2783" spans="1:26">
      <c r="A2783" s="878"/>
      <c r="B2783" s="878"/>
      <c r="C2783" s="878"/>
      <c r="F2783" s="878"/>
      <c r="H2783" s="878"/>
      <c r="I2783" s="878"/>
      <c r="J2783" s="878"/>
      <c r="K2783" s="990"/>
      <c r="L2783" s="990"/>
      <c r="M2783" s="990"/>
      <c r="N2783" s="990"/>
      <c r="O2783" s="878"/>
      <c r="P2783" s="878"/>
      <c r="Q2783" s="878"/>
      <c r="R2783" s="878"/>
      <c r="S2783" s="878"/>
      <c r="T2783" s="878"/>
      <c r="U2783" s="878"/>
      <c r="V2783" s="878"/>
      <c r="W2783" s="878"/>
      <c r="X2783" s="1015"/>
      <c r="Y2783" s="878"/>
      <c r="Z2783" s="975"/>
    </row>
    <row r="2784" spans="1:26">
      <c r="A2784" s="878"/>
      <c r="B2784" s="878"/>
      <c r="C2784" s="878"/>
      <c r="F2784" s="878"/>
      <c r="H2784" s="878"/>
      <c r="I2784" s="878"/>
      <c r="J2784" s="878"/>
      <c r="K2784" s="990"/>
      <c r="L2784" s="990"/>
      <c r="M2784" s="990"/>
      <c r="N2784" s="990"/>
      <c r="O2784" s="878"/>
      <c r="P2784" s="878"/>
      <c r="Q2784" s="878"/>
      <c r="R2784" s="878"/>
      <c r="S2784" s="878"/>
      <c r="T2784" s="878"/>
      <c r="U2784" s="878"/>
      <c r="V2784" s="878"/>
      <c r="W2784" s="878"/>
      <c r="X2784" s="1015"/>
      <c r="Y2784" s="878"/>
      <c r="Z2784" s="975"/>
    </row>
    <row r="2785" spans="1:26">
      <c r="A2785" s="878"/>
      <c r="B2785" s="878"/>
      <c r="C2785" s="878"/>
      <c r="F2785" s="878"/>
      <c r="H2785" s="878"/>
      <c r="I2785" s="878"/>
      <c r="J2785" s="878"/>
      <c r="K2785" s="990"/>
      <c r="L2785" s="990"/>
      <c r="M2785" s="990"/>
      <c r="N2785" s="990"/>
      <c r="O2785" s="878"/>
      <c r="P2785" s="878"/>
      <c r="Q2785" s="878"/>
      <c r="R2785" s="878"/>
      <c r="S2785" s="878"/>
      <c r="T2785" s="878"/>
      <c r="U2785" s="878"/>
      <c r="V2785" s="878"/>
      <c r="W2785" s="878"/>
      <c r="X2785" s="1015"/>
      <c r="Y2785" s="878"/>
      <c r="Z2785" s="975"/>
    </row>
    <row r="2786" spans="1:26">
      <c r="A2786" s="878"/>
      <c r="B2786" s="878"/>
      <c r="C2786" s="878"/>
      <c r="F2786" s="878"/>
      <c r="H2786" s="878"/>
      <c r="I2786" s="878"/>
      <c r="J2786" s="878"/>
      <c r="K2786" s="990"/>
      <c r="L2786" s="990"/>
      <c r="M2786" s="990"/>
      <c r="N2786" s="990"/>
      <c r="O2786" s="878"/>
      <c r="P2786" s="878"/>
      <c r="Q2786" s="878"/>
      <c r="R2786" s="878"/>
      <c r="S2786" s="878"/>
      <c r="T2786" s="878"/>
      <c r="U2786" s="878"/>
      <c r="V2786" s="878"/>
      <c r="W2786" s="878"/>
      <c r="X2786" s="1015"/>
      <c r="Y2786" s="878"/>
      <c r="Z2786" s="975"/>
    </row>
    <row r="2787" spans="1:26">
      <c r="A2787" s="878"/>
      <c r="B2787" s="878"/>
      <c r="C2787" s="878"/>
      <c r="F2787" s="878"/>
      <c r="H2787" s="878"/>
      <c r="I2787" s="878"/>
      <c r="J2787" s="878"/>
      <c r="K2787" s="990"/>
      <c r="L2787" s="990"/>
      <c r="M2787" s="990"/>
      <c r="N2787" s="990"/>
      <c r="O2787" s="878"/>
      <c r="P2787" s="878"/>
      <c r="Q2787" s="878"/>
      <c r="R2787" s="878"/>
      <c r="S2787" s="878"/>
      <c r="T2787" s="878"/>
      <c r="U2787" s="878"/>
      <c r="V2787" s="878"/>
      <c r="W2787" s="878"/>
      <c r="X2787" s="1015"/>
      <c r="Y2787" s="878"/>
      <c r="Z2787" s="975"/>
    </row>
    <row r="2788" spans="1:26">
      <c r="A2788" s="878"/>
      <c r="B2788" s="878"/>
      <c r="C2788" s="878"/>
      <c r="F2788" s="878"/>
      <c r="H2788" s="878"/>
      <c r="I2788" s="878"/>
      <c r="J2788" s="878"/>
      <c r="K2788" s="990"/>
      <c r="L2788" s="990"/>
      <c r="M2788" s="990"/>
      <c r="N2788" s="990"/>
      <c r="O2788" s="878"/>
      <c r="P2788" s="878"/>
      <c r="Q2788" s="878"/>
      <c r="R2788" s="878"/>
      <c r="S2788" s="878"/>
      <c r="T2788" s="878"/>
      <c r="U2788" s="878"/>
      <c r="V2788" s="878"/>
      <c r="W2788" s="878"/>
      <c r="X2788" s="1015"/>
      <c r="Y2788" s="878"/>
      <c r="Z2788" s="975"/>
    </row>
    <row r="2789" spans="1:26">
      <c r="A2789" s="878"/>
      <c r="B2789" s="878"/>
      <c r="C2789" s="878"/>
      <c r="F2789" s="878"/>
      <c r="H2789" s="878"/>
      <c r="I2789" s="878"/>
      <c r="J2789" s="878"/>
      <c r="K2789" s="990"/>
      <c r="L2789" s="990"/>
      <c r="M2789" s="990"/>
      <c r="N2789" s="990"/>
      <c r="O2789" s="878"/>
      <c r="P2789" s="878"/>
      <c r="Q2789" s="878"/>
      <c r="R2789" s="878"/>
      <c r="S2789" s="878"/>
      <c r="T2789" s="878"/>
      <c r="U2789" s="878"/>
      <c r="V2789" s="878"/>
      <c r="W2789" s="878"/>
      <c r="X2789" s="1015"/>
      <c r="Y2789" s="878"/>
      <c r="Z2789" s="975"/>
    </row>
    <row r="2790" spans="1:26">
      <c r="A2790" s="878"/>
      <c r="B2790" s="878"/>
      <c r="C2790" s="878"/>
      <c r="F2790" s="878"/>
      <c r="H2790" s="878"/>
      <c r="I2790" s="878"/>
      <c r="J2790" s="878"/>
      <c r="K2790" s="990"/>
      <c r="L2790" s="990"/>
      <c r="M2790" s="990"/>
      <c r="N2790" s="990"/>
      <c r="O2790" s="878"/>
      <c r="P2790" s="878"/>
      <c r="Q2790" s="878"/>
      <c r="R2790" s="878"/>
      <c r="S2790" s="878"/>
      <c r="T2790" s="878"/>
      <c r="U2790" s="878"/>
      <c r="V2790" s="878"/>
      <c r="W2790" s="878"/>
      <c r="X2790" s="1015"/>
      <c r="Y2790" s="878"/>
      <c r="Z2790" s="975"/>
    </row>
    <row r="2791" spans="1:26">
      <c r="A2791" s="878"/>
      <c r="B2791" s="878"/>
      <c r="C2791" s="878"/>
      <c r="F2791" s="878"/>
      <c r="H2791" s="878"/>
      <c r="I2791" s="878"/>
      <c r="J2791" s="878"/>
      <c r="K2791" s="990"/>
      <c r="L2791" s="990"/>
      <c r="M2791" s="990"/>
      <c r="N2791" s="990"/>
      <c r="O2791" s="878"/>
      <c r="P2791" s="878"/>
      <c r="Q2791" s="878"/>
      <c r="R2791" s="878"/>
      <c r="S2791" s="878"/>
      <c r="T2791" s="878"/>
      <c r="U2791" s="878"/>
      <c r="V2791" s="878"/>
      <c r="W2791" s="878"/>
      <c r="X2791" s="1015"/>
      <c r="Y2791" s="878"/>
      <c r="Z2791" s="975"/>
    </row>
    <row r="2792" spans="1:26">
      <c r="A2792" s="878"/>
      <c r="B2792" s="878"/>
      <c r="C2792" s="878"/>
      <c r="F2792" s="878"/>
      <c r="H2792" s="878"/>
      <c r="I2792" s="878"/>
      <c r="J2792" s="878"/>
      <c r="K2792" s="990"/>
      <c r="L2792" s="990"/>
      <c r="M2792" s="990"/>
      <c r="N2792" s="990"/>
      <c r="O2792" s="878"/>
      <c r="P2792" s="878"/>
      <c r="Q2792" s="878"/>
      <c r="R2792" s="878"/>
      <c r="S2792" s="878"/>
      <c r="T2792" s="878"/>
      <c r="U2792" s="878"/>
      <c r="V2792" s="878"/>
      <c r="W2792" s="878"/>
      <c r="X2792" s="1015"/>
      <c r="Y2792" s="878"/>
      <c r="Z2792" s="975"/>
    </row>
    <row r="2793" spans="1:26">
      <c r="A2793" s="878"/>
      <c r="B2793" s="878"/>
      <c r="C2793" s="878"/>
      <c r="F2793" s="878"/>
      <c r="H2793" s="878"/>
      <c r="I2793" s="878"/>
      <c r="J2793" s="878"/>
      <c r="K2793" s="990"/>
      <c r="L2793" s="990"/>
      <c r="M2793" s="990"/>
      <c r="N2793" s="990"/>
      <c r="O2793" s="878"/>
      <c r="P2793" s="878"/>
      <c r="Q2793" s="878"/>
      <c r="R2793" s="878"/>
      <c r="S2793" s="878"/>
      <c r="T2793" s="878"/>
      <c r="U2793" s="878"/>
      <c r="V2793" s="878"/>
      <c r="W2793" s="878"/>
      <c r="X2793" s="1015"/>
      <c r="Y2793" s="878"/>
      <c r="Z2793" s="975"/>
    </row>
    <row r="2794" spans="1:26">
      <c r="A2794" s="878"/>
      <c r="B2794" s="878"/>
      <c r="C2794" s="878"/>
      <c r="F2794" s="878"/>
      <c r="H2794" s="878"/>
      <c r="I2794" s="878"/>
      <c r="J2794" s="878"/>
      <c r="K2794" s="990"/>
      <c r="L2794" s="990"/>
      <c r="M2794" s="990"/>
      <c r="N2794" s="990"/>
      <c r="O2794" s="878"/>
      <c r="P2794" s="878"/>
      <c r="Q2794" s="878"/>
      <c r="R2794" s="878"/>
      <c r="S2794" s="878"/>
      <c r="T2794" s="878"/>
      <c r="U2794" s="878"/>
      <c r="V2794" s="878"/>
      <c r="W2794" s="878"/>
      <c r="X2794" s="1015"/>
      <c r="Y2794" s="878"/>
      <c r="Z2794" s="975"/>
    </row>
    <row r="2795" spans="1:26">
      <c r="A2795" s="878"/>
      <c r="B2795" s="878"/>
      <c r="C2795" s="878"/>
      <c r="F2795" s="878"/>
      <c r="H2795" s="878"/>
      <c r="I2795" s="878"/>
      <c r="J2795" s="878"/>
      <c r="K2795" s="990"/>
      <c r="L2795" s="990"/>
      <c r="M2795" s="990"/>
      <c r="N2795" s="990"/>
      <c r="O2795" s="878"/>
      <c r="P2795" s="878"/>
      <c r="Q2795" s="878"/>
      <c r="R2795" s="878"/>
      <c r="S2795" s="878"/>
      <c r="T2795" s="878"/>
      <c r="U2795" s="878"/>
      <c r="V2795" s="878"/>
      <c r="W2795" s="878"/>
      <c r="X2795" s="1015"/>
      <c r="Y2795" s="878"/>
      <c r="Z2795" s="975"/>
    </row>
    <row r="2796" spans="1:26">
      <c r="A2796" s="878"/>
      <c r="B2796" s="878"/>
      <c r="C2796" s="878"/>
      <c r="F2796" s="878"/>
      <c r="H2796" s="878"/>
      <c r="I2796" s="878"/>
      <c r="J2796" s="878"/>
      <c r="K2796" s="990"/>
      <c r="L2796" s="990"/>
      <c r="M2796" s="990"/>
      <c r="N2796" s="990"/>
      <c r="O2796" s="878"/>
      <c r="P2796" s="878"/>
      <c r="Q2796" s="878"/>
      <c r="R2796" s="878"/>
      <c r="S2796" s="878"/>
      <c r="T2796" s="878"/>
      <c r="U2796" s="878"/>
      <c r="V2796" s="878"/>
      <c r="W2796" s="878"/>
      <c r="X2796" s="1015"/>
      <c r="Y2796" s="878"/>
      <c r="Z2796" s="975"/>
    </row>
    <row r="2797" spans="1:26">
      <c r="A2797" s="878"/>
      <c r="B2797" s="878"/>
      <c r="C2797" s="878"/>
      <c r="F2797" s="878"/>
      <c r="H2797" s="878"/>
      <c r="I2797" s="878"/>
      <c r="J2797" s="878"/>
      <c r="K2797" s="990"/>
      <c r="L2797" s="990"/>
      <c r="M2797" s="990"/>
      <c r="N2797" s="990"/>
      <c r="O2797" s="878"/>
      <c r="P2797" s="878"/>
      <c r="Q2797" s="878"/>
      <c r="R2797" s="878"/>
      <c r="S2797" s="878"/>
      <c r="T2797" s="878"/>
      <c r="U2797" s="878"/>
      <c r="V2797" s="878"/>
      <c r="W2797" s="878"/>
      <c r="X2797" s="1015"/>
      <c r="Y2797" s="878"/>
      <c r="Z2797" s="975"/>
    </row>
    <row r="2798" spans="1:26">
      <c r="A2798" s="878"/>
      <c r="B2798" s="878"/>
      <c r="C2798" s="878"/>
      <c r="F2798" s="878"/>
      <c r="H2798" s="878"/>
      <c r="I2798" s="878"/>
      <c r="J2798" s="878"/>
      <c r="K2798" s="990"/>
      <c r="L2798" s="990"/>
      <c r="M2798" s="990"/>
      <c r="N2798" s="990"/>
      <c r="O2798" s="878"/>
      <c r="P2798" s="878"/>
      <c r="Q2798" s="878"/>
      <c r="R2798" s="878"/>
      <c r="S2798" s="878"/>
      <c r="T2798" s="878"/>
      <c r="U2798" s="878"/>
      <c r="V2798" s="878"/>
      <c r="W2798" s="878"/>
      <c r="X2798" s="1015"/>
      <c r="Y2798" s="878"/>
      <c r="Z2798" s="975"/>
    </row>
    <row r="2799" spans="1:26">
      <c r="A2799" s="878"/>
      <c r="B2799" s="878"/>
      <c r="C2799" s="878"/>
      <c r="F2799" s="878"/>
      <c r="H2799" s="878"/>
      <c r="I2799" s="878"/>
      <c r="J2799" s="878"/>
      <c r="K2799" s="990"/>
      <c r="L2799" s="990"/>
      <c r="M2799" s="990"/>
      <c r="N2799" s="990"/>
      <c r="O2799" s="878"/>
      <c r="P2799" s="878"/>
      <c r="Q2799" s="878"/>
      <c r="R2799" s="878"/>
      <c r="S2799" s="878"/>
      <c r="T2799" s="878"/>
      <c r="U2799" s="878"/>
      <c r="V2799" s="878"/>
      <c r="W2799" s="878"/>
      <c r="X2799" s="1015"/>
      <c r="Y2799" s="878"/>
      <c r="Z2799" s="975"/>
    </row>
    <row r="2800" spans="1:26">
      <c r="A2800" s="878"/>
      <c r="B2800" s="878"/>
      <c r="C2800" s="878"/>
      <c r="F2800" s="878"/>
      <c r="H2800" s="878"/>
      <c r="I2800" s="878"/>
      <c r="J2800" s="878"/>
      <c r="K2800" s="990"/>
      <c r="L2800" s="990"/>
      <c r="M2800" s="990"/>
      <c r="N2800" s="990"/>
      <c r="O2800" s="878"/>
      <c r="P2800" s="878"/>
      <c r="Q2800" s="878"/>
      <c r="R2800" s="878"/>
      <c r="S2800" s="878"/>
      <c r="T2800" s="878"/>
      <c r="U2800" s="878"/>
      <c r="V2800" s="878"/>
      <c r="W2800" s="878"/>
      <c r="X2800" s="1015"/>
      <c r="Y2800" s="878"/>
      <c r="Z2800" s="975"/>
    </row>
    <row r="2801" spans="1:26">
      <c r="A2801" s="878"/>
      <c r="B2801" s="878"/>
      <c r="C2801" s="878"/>
      <c r="F2801" s="878"/>
      <c r="H2801" s="878"/>
      <c r="I2801" s="878"/>
      <c r="J2801" s="878"/>
      <c r="K2801" s="990"/>
      <c r="L2801" s="990"/>
      <c r="M2801" s="990"/>
      <c r="N2801" s="990"/>
      <c r="O2801" s="878"/>
      <c r="P2801" s="878"/>
      <c r="Q2801" s="878"/>
      <c r="R2801" s="878"/>
      <c r="S2801" s="878"/>
      <c r="T2801" s="878"/>
      <c r="U2801" s="878"/>
      <c r="V2801" s="878"/>
      <c r="W2801" s="878"/>
      <c r="X2801" s="1015"/>
      <c r="Y2801" s="878"/>
      <c r="Z2801" s="975"/>
    </row>
    <row r="2802" spans="1:26">
      <c r="A2802" s="878"/>
      <c r="B2802" s="878"/>
      <c r="C2802" s="878"/>
      <c r="F2802" s="878"/>
      <c r="H2802" s="878"/>
      <c r="I2802" s="878"/>
      <c r="J2802" s="878"/>
      <c r="K2802" s="990"/>
      <c r="L2802" s="990"/>
      <c r="M2802" s="990"/>
      <c r="N2802" s="990"/>
      <c r="O2802" s="878"/>
      <c r="P2802" s="878"/>
      <c r="Q2802" s="878"/>
      <c r="R2802" s="878"/>
      <c r="S2802" s="878"/>
      <c r="T2802" s="878"/>
      <c r="U2802" s="878"/>
      <c r="V2802" s="878"/>
      <c r="W2802" s="878"/>
      <c r="X2802" s="1015"/>
      <c r="Y2802" s="878"/>
      <c r="Z2802" s="975"/>
    </row>
    <row r="2803" spans="1:26">
      <c r="A2803" s="878"/>
      <c r="B2803" s="878"/>
      <c r="C2803" s="878"/>
      <c r="F2803" s="878"/>
      <c r="H2803" s="878"/>
      <c r="I2803" s="878"/>
      <c r="J2803" s="878"/>
      <c r="K2803" s="990"/>
      <c r="L2803" s="990"/>
      <c r="M2803" s="990"/>
      <c r="N2803" s="990"/>
      <c r="O2803" s="878"/>
      <c r="P2803" s="878"/>
      <c r="Q2803" s="878"/>
      <c r="R2803" s="878"/>
      <c r="S2803" s="878"/>
      <c r="T2803" s="878"/>
      <c r="U2803" s="878"/>
      <c r="V2803" s="878"/>
      <c r="W2803" s="878"/>
      <c r="X2803" s="1015"/>
      <c r="Y2803" s="878"/>
      <c r="Z2803" s="975"/>
    </row>
    <row r="2804" spans="1:26">
      <c r="A2804" s="878"/>
      <c r="B2804" s="878"/>
      <c r="C2804" s="878"/>
      <c r="F2804" s="878"/>
      <c r="H2804" s="878"/>
      <c r="I2804" s="878"/>
      <c r="J2804" s="878"/>
      <c r="K2804" s="990"/>
      <c r="L2804" s="990"/>
      <c r="M2804" s="990"/>
      <c r="N2804" s="990"/>
      <c r="O2804" s="878"/>
      <c r="P2804" s="878"/>
      <c r="Q2804" s="878"/>
      <c r="R2804" s="878"/>
      <c r="S2804" s="878"/>
      <c r="T2804" s="878"/>
      <c r="U2804" s="878"/>
      <c r="V2804" s="878"/>
      <c r="W2804" s="878"/>
      <c r="X2804" s="1015"/>
      <c r="Y2804" s="878"/>
      <c r="Z2804" s="975"/>
    </row>
    <row r="2805" spans="1:26">
      <c r="A2805" s="878"/>
      <c r="B2805" s="878"/>
      <c r="C2805" s="878"/>
      <c r="F2805" s="878"/>
      <c r="H2805" s="878"/>
      <c r="I2805" s="878"/>
      <c r="J2805" s="878"/>
      <c r="K2805" s="990"/>
      <c r="L2805" s="990"/>
      <c r="M2805" s="990"/>
      <c r="N2805" s="990"/>
      <c r="O2805" s="878"/>
      <c r="P2805" s="878"/>
      <c r="Q2805" s="878"/>
      <c r="R2805" s="878"/>
      <c r="S2805" s="878"/>
      <c r="T2805" s="878"/>
      <c r="U2805" s="878"/>
      <c r="V2805" s="878"/>
      <c r="W2805" s="878"/>
      <c r="X2805" s="1015"/>
      <c r="Y2805" s="878"/>
      <c r="Z2805" s="975"/>
    </row>
    <row r="2806" spans="1:26">
      <c r="A2806" s="878"/>
      <c r="B2806" s="878"/>
      <c r="C2806" s="878"/>
      <c r="F2806" s="878"/>
      <c r="H2806" s="878"/>
      <c r="I2806" s="878"/>
      <c r="J2806" s="878"/>
      <c r="K2806" s="990"/>
      <c r="L2806" s="990"/>
      <c r="M2806" s="990"/>
      <c r="N2806" s="990"/>
      <c r="O2806" s="878"/>
      <c r="P2806" s="878"/>
      <c r="Q2806" s="878"/>
      <c r="R2806" s="878"/>
      <c r="S2806" s="878"/>
      <c r="T2806" s="878"/>
      <c r="U2806" s="878"/>
      <c r="V2806" s="878"/>
      <c r="W2806" s="878"/>
      <c r="X2806" s="1015"/>
      <c r="Y2806" s="878"/>
      <c r="Z2806" s="975"/>
    </row>
    <row r="2807" spans="1:26">
      <c r="A2807" s="878"/>
      <c r="B2807" s="878"/>
      <c r="C2807" s="878"/>
      <c r="F2807" s="878"/>
      <c r="H2807" s="878"/>
      <c r="I2807" s="878"/>
      <c r="J2807" s="878"/>
      <c r="K2807" s="990"/>
      <c r="L2807" s="990"/>
      <c r="M2807" s="990"/>
      <c r="N2807" s="990"/>
      <c r="O2807" s="878"/>
      <c r="P2807" s="878"/>
      <c r="Q2807" s="878"/>
      <c r="R2807" s="878"/>
      <c r="S2807" s="878"/>
      <c r="T2807" s="878"/>
      <c r="U2807" s="878"/>
      <c r="V2807" s="878"/>
      <c r="W2807" s="878"/>
      <c r="X2807" s="1015"/>
      <c r="Y2807" s="878"/>
      <c r="Z2807" s="975"/>
    </row>
    <row r="2808" spans="1:26">
      <c r="A2808" s="878"/>
      <c r="B2808" s="878"/>
      <c r="C2808" s="878"/>
      <c r="F2808" s="878"/>
      <c r="H2808" s="878"/>
      <c r="I2808" s="878"/>
      <c r="J2808" s="878"/>
      <c r="K2808" s="990"/>
      <c r="L2808" s="990"/>
      <c r="M2808" s="990"/>
      <c r="N2808" s="990"/>
      <c r="O2808" s="878"/>
      <c r="P2808" s="878"/>
      <c r="Q2808" s="878"/>
      <c r="R2808" s="878"/>
      <c r="S2808" s="878"/>
      <c r="T2808" s="878"/>
      <c r="U2808" s="878"/>
      <c r="V2808" s="878"/>
      <c r="W2808" s="878"/>
      <c r="X2808" s="1015"/>
      <c r="Y2808" s="878"/>
      <c r="Z2808" s="975"/>
    </row>
    <row r="2809" spans="1:26">
      <c r="A2809" s="878"/>
      <c r="B2809" s="878"/>
      <c r="C2809" s="878"/>
      <c r="F2809" s="878"/>
      <c r="H2809" s="878"/>
      <c r="I2809" s="878"/>
      <c r="J2809" s="878"/>
      <c r="K2809" s="990"/>
      <c r="L2809" s="990"/>
      <c r="M2809" s="990"/>
      <c r="N2809" s="990"/>
      <c r="O2809" s="878"/>
      <c r="P2809" s="878"/>
      <c r="Q2809" s="878"/>
      <c r="R2809" s="878"/>
      <c r="S2809" s="878"/>
      <c r="T2809" s="878"/>
      <c r="U2809" s="878"/>
      <c r="V2809" s="878"/>
      <c r="W2809" s="878"/>
      <c r="X2809" s="1015"/>
      <c r="Y2809" s="878"/>
      <c r="Z2809" s="975"/>
    </row>
    <row r="2810" spans="1:26">
      <c r="A2810" s="878"/>
      <c r="B2810" s="878"/>
      <c r="C2810" s="878"/>
      <c r="F2810" s="878"/>
      <c r="H2810" s="878"/>
      <c r="I2810" s="878"/>
      <c r="J2810" s="878"/>
      <c r="K2810" s="990"/>
      <c r="L2810" s="990"/>
      <c r="M2810" s="990"/>
      <c r="N2810" s="990"/>
      <c r="O2810" s="878"/>
      <c r="P2810" s="878"/>
      <c r="Q2810" s="878"/>
      <c r="R2810" s="878"/>
      <c r="S2810" s="878"/>
      <c r="T2810" s="878"/>
      <c r="U2810" s="878"/>
      <c r="V2810" s="878"/>
      <c r="W2810" s="878"/>
      <c r="X2810" s="1015"/>
      <c r="Y2810" s="878"/>
      <c r="Z2810" s="975"/>
    </row>
    <row r="2811" spans="1:26">
      <c r="A2811" s="878"/>
      <c r="B2811" s="878"/>
      <c r="C2811" s="878"/>
      <c r="F2811" s="878"/>
      <c r="H2811" s="878"/>
      <c r="I2811" s="878"/>
      <c r="J2811" s="878"/>
      <c r="K2811" s="990"/>
      <c r="L2811" s="990"/>
      <c r="M2811" s="990"/>
      <c r="N2811" s="990"/>
      <c r="O2811" s="878"/>
      <c r="P2811" s="878"/>
      <c r="Q2811" s="878"/>
      <c r="R2811" s="878"/>
      <c r="S2811" s="878"/>
      <c r="T2811" s="878"/>
      <c r="U2811" s="878"/>
      <c r="V2811" s="878"/>
      <c r="W2811" s="878"/>
      <c r="X2811" s="1015"/>
      <c r="Y2811" s="878"/>
      <c r="Z2811" s="975"/>
    </row>
    <row r="2812" spans="1:26">
      <c r="A2812" s="878"/>
      <c r="B2812" s="878"/>
      <c r="C2812" s="878"/>
      <c r="F2812" s="878"/>
      <c r="H2812" s="878"/>
      <c r="I2812" s="878"/>
      <c r="J2812" s="878"/>
      <c r="K2812" s="990"/>
      <c r="L2812" s="990"/>
      <c r="M2812" s="990"/>
      <c r="N2812" s="990"/>
      <c r="O2812" s="878"/>
      <c r="P2812" s="878"/>
      <c r="Q2812" s="878"/>
      <c r="R2812" s="878"/>
      <c r="S2812" s="878"/>
      <c r="T2812" s="878"/>
      <c r="U2812" s="878"/>
      <c r="V2812" s="878"/>
      <c r="W2812" s="878"/>
      <c r="X2812" s="1015"/>
      <c r="Y2812" s="878"/>
      <c r="Z2812" s="975"/>
    </row>
    <row r="2813" spans="1:26">
      <c r="A2813" s="878"/>
      <c r="B2813" s="878"/>
      <c r="C2813" s="878"/>
      <c r="F2813" s="878"/>
      <c r="H2813" s="878"/>
      <c r="I2813" s="878"/>
      <c r="J2813" s="878"/>
      <c r="K2813" s="990"/>
      <c r="L2813" s="990"/>
      <c r="M2813" s="990"/>
      <c r="N2813" s="990"/>
      <c r="O2813" s="878"/>
      <c r="P2813" s="878"/>
      <c r="Q2813" s="878"/>
      <c r="R2813" s="878"/>
      <c r="S2813" s="878"/>
      <c r="T2813" s="878"/>
      <c r="U2813" s="878"/>
      <c r="V2813" s="878"/>
      <c r="W2813" s="878"/>
      <c r="X2813" s="1015"/>
      <c r="Y2813" s="878"/>
      <c r="Z2813" s="975"/>
    </row>
    <row r="2814" spans="1:26">
      <c r="A2814" s="878"/>
      <c r="B2814" s="878"/>
      <c r="C2814" s="878"/>
      <c r="F2814" s="878"/>
      <c r="H2814" s="878"/>
      <c r="I2814" s="878"/>
      <c r="J2814" s="878"/>
      <c r="K2814" s="990"/>
      <c r="L2814" s="990"/>
      <c r="M2814" s="990"/>
      <c r="N2814" s="990"/>
      <c r="O2814" s="878"/>
      <c r="P2814" s="878"/>
      <c r="Q2814" s="878"/>
      <c r="R2814" s="878"/>
      <c r="S2814" s="878"/>
      <c r="T2814" s="878"/>
      <c r="U2814" s="878"/>
      <c r="V2814" s="878"/>
      <c r="W2814" s="878"/>
      <c r="X2814" s="1015"/>
      <c r="Y2814" s="878"/>
      <c r="Z2814" s="975"/>
    </row>
    <row r="2815" spans="1:26">
      <c r="A2815" s="878"/>
      <c r="B2815" s="878"/>
      <c r="C2815" s="878"/>
      <c r="F2815" s="878"/>
      <c r="H2815" s="878"/>
      <c r="I2815" s="878"/>
      <c r="J2815" s="878"/>
      <c r="K2815" s="990"/>
      <c r="L2815" s="990"/>
      <c r="M2815" s="990"/>
      <c r="N2815" s="990"/>
      <c r="O2815" s="878"/>
      <c r="P2815" s="878"/>
      <c r="Q2815" s="878"/>
      <c r="R2815" s="878"/>
      <c r="S2815" s="878"/>
      <c r="T2815" s="878"/>
      <c r="U2815" s="878"/>
      <c r="V2815" s="878"/>
      <c r="W2815" s="878"/>
      <c r="X2815" s="1015"/>
      <c r="Y2815" s="878"/>
      <c r="Z2815" s="975"/>
    </row>
    <row r="2816" spans="1:26">
      <c r="A2816" s="878"/>
      <c r="B2816" s="878"/>
      <c r="C2816" s="878"/>
      <c r="F2816" s="878"/>
      <c r="H2816" s="878"/>
      <c r="I2816" s="878"/>
      <c r="J2816" s="878"/>
      <c r="K2816" s="990"/>
      <c r="L2816" s="990"/>
      <c r="M2816" s="990"/>
      <c r="N2816" s="990"/>
      <c r="O2816" s="878"/>
      <c r="P2816" s="878"/>
      <c r="Q2816" s="878"/>
      <c r="R2816" s="878"/>
      <c r="S2816" s="878"/>
      <c r="T2816" s="878"/>
      <c r="U2816" s="878"/>
      <c r="V2816" s="878"/>
      <c r="W2816" s="878"/>
      <c r="X2816" s="1015"/>
      <c r="Y2816" s="878"/>
      <c r="Z2816" s="975"/>
    </row>
    <row r="2817" spans="1:26">
      <c r="A2817" s="878"/>
      <c r="B2817" s="878"/>
      <c r="C2817" s="878"/>
      <c r="F2817" s="878"/>
      <c r="H2817" s="878"/>
      <c r="I2817" s="878"/>
      <c r="J2817" s="878"/>
      <c r="K2817" s="990"/>
      <c r="L2817" s="990"/>
      <c r="M2817" s="990"/>
      <c r="N2817" s="990"/>
      <c r="O2817" s="878"/>
      <c r="P2817" s="878"/>
      <c r="Q2817" s="878"/>
      <c r="R2817" s="878"/>
      <c r="S2817" s="878"/>
      <c r="T2817" s="878"/>
      <c r="U2817" s="878"/>
      <c r="V2817" s="878"/>
      <c r="W2817" s="878"/>
      <c r="X2817" s="1015"/>
      <c r="Y2817" s="878"/>
      <c r="Z2817" s="975"/>
    </row>
    <row r="2818" spans="1:26">
      <c r="A2818" s="878"/>
      <c r="B2818" s="878"/>
      <c r="C2818" s="878"/>
      <c r="F2818" s="878"/>
      <c r="H2818" s="878"/>
      <c r="I2818" s="878"/>
      <c r="J2818" s="878"/>
      <c r="K2818" s="990"/>
      <c r="L2818" s="990"/>
      <c r="M2818" s="990"/>
      <c r="N2818" s="990"/>
      <c r="O2818" s="878"/>
      <c r="P2818" s="878"/>
      <c r="Q2818" s="878"/>
      <c r="R2818" s="878"/>
      <c r="S2818" s="878"/>
      <c r="T2818" s="878"/>
      <c r="U2818" s="878"/>
      <c r="V2818" s="878"/>
      <c r="W2818" s="878"/>
      <c r="X2818" s="1015"/>
      <c r="Y2818" s="878"/>
      <c r="Z2818" s="975"/>
    </row>
    <row r="2819" spans="1:26">
      <c r="A2819" s="878"/>
      <c r="B2819" s="878"/>
      <c r="C2819" s="878"/>
      <c r="F2819" s="878"/>
      <c r="H2819" s="878"/>
      <c r="I2819" s="878"/>
      <c r="J2819" s="878"/>
      <c r="K2819" s="990"/>
      <c r="L2819" s="990"/>
      <c r="M2819" s="990"/>
      <c r="N2819" s="990"/>
      <c r="O2819" s="878"/>
      <c r="P2819" s="878"/>
      <c r="Q2819" s="878"/>
      <c r="R2819" s="878"/>
      <c r="S2819" s="878"/>
      <c r="T2819" s="878"/>
      <c r="U2819" s="878"/>
      <c r="V2819" s="878"/>
      <c r="W2819" s="878"/>
      <c r="X2819" s="1015"/>
      <c r="Y2819" s="878"/>
      <c r="Z2819" s="975"/>
    </row>
    <row r="2820" spans="1:26">
      <c r="A2820" s="878"/>
      <c r="B2820" s="878"/>
      <c r="C2820" s="878"/>
      <c r="F2820" s="878"/>
      <c r="H2820" s="878"/>
      <c r="I2820" s="878"/>
      <c r="J2820" s="878"/>
      <c r="K2820" s="990"/>
      <c r="L2820" s="990"/>
      <c r="M2820" s="990"/>
      <c r="N2820" s="990"/>
      <c r="O2820" s="878"/>
      <c r="P2820" s="878"/>
      <c r="Q2820" s="878"/>
      <c r="R2820" s="878"/>
      <c r="S2820" s="878"/>
      <c r="T2820" s="878"/>
      <c r="U2820" s="878"/>
      <c r="V2820" s="878"/>
      <c r="W2820" s="878"/>
      <c r="X2820" s="1015"/>
      <c r="Y2820" s="878"/>
      <c r="Z2820" s="975"/>
    </row>
    <row r="2821" spans="1:26">
      <c r="A2821" s="878"/>
      <c r="B2821" s="878"/>
      <c r="C2821" s="878"/>
      <c r="F2821" s="878"/>
      <c r="H2821" s="878"/>
      <c r="I2821" s="878"/>
      <c r="J2821" s="878"/>
      <c r="K2821" s="990"/>
      <c r="L2821" s="990"/>
      <c r="M2821" s="990"/>
      <c r="N2821" s="990"/>
      <c r="O2821" s="878"/>
      <c r="P2821" s="878"/>
      <c r="Q2821" s="878"/>
      <c r="R2821" s="878"/>
      <c r="S2821" s="878"/>
      <c r="T2821" s="878"/>
      <c r="U2821" s="878"/>
      <c r="V2821" s="878"/>
      <c r="W2821" s="878"/>
      <c r="X2821" s="1015"/>
      <c r="Y2821" s="878"/>
      <c r="Z2821" s="975"/>
    </row>
    <row r="2822" spans="1:26">
      <c r="A2822" s="878"/>
      <c r="B2822" s="878"/>
      <c r="C2822" s="878"/>
      <c r="F2822" s="878"/>
      <c r="H2822" s="878"/>
      <c r="I2822" s="878"/>
      <c r="J2822" s="878"/>
      <c r="K2822" s="990"/>
      <c r="L2822" s="990"/>
      <c r="M2822" s="990"/>
      <c r="N2822" s="990"/>
      <c r="O2822" s="878"/>
      <c r="P2822" s="878"/>
      <c r="Q2822" s="878"/>
      <c r="R2822" s="878"/>
      <c r="S2822" s="878"/>
      <c r="T2822" s="878"/>
      <c r="U2822" s="878"/>
      <c r="V2822" s="878"/>
      <c r="W2822" s="878"/>
      <c r="X2822" s="1015"/>
      <c r="Y2822" s="878"/>
      <c r="Z2822" s="975"/>
    </row>
    <row r="2823" spans="1:26">
      <c r="A2823" s="878"/>
      <c r="B2823" s="878"/>
      <c r="C2823" s="878"/>
      <c r="F2823" s="878"/>
      <c r="H2823" s="878"/>
      <c r="I2823" s="878"/>
      <c r="J2823" s="878"/>
      <c r="K2823" s="990"/>
      <c r="L2823" s="990"/>
      <c r="M2823" s="990"/>
      <c r="N2823" s="990"/>
      <c r="O2823" s="878"/>
      <c r="P2823" s="878"/>
      <c r="Q2823" s="878"/>
      <c r="R2823" s="878"/>
      <c r="S2823" s="878"/>
      <c r="T2823" s="878"/>
      <c r="U2823" s="878"/>
      <c r="V2823" s="878"/>
      <c r="W2823" s="878"/>
      <c r="X2823" s="1015"/>
      <c r="Y2823" s="878"/>
      <c r="Z2823" s="975"/>
    </row>
    <row r="2824" spans="1:26">
      <c r="A2824" s="878"/>
      <c r="B2824" s="878"/>
      <c r="C2824" s="878"/>
      <c r="F2824" s="878"/>
      <c r="H2824" s="878"/>
      <c r="I2824" s="878"/>
      <c r="J2824" s="878"/>
      <c r="K2824" s="990"/>
      <c r="L2824" s="990"/>
      <c r="M2824" s="990"/>
      <c r="N2824" s="990"/>
      <c r="O2824" s="878"/>
      <c r="P2824" s="878"/>
      <c r="Q2824" s="878"/>
      <c r="R2824" s="878"/>
      <c r="S2824" s="878"/>
      <c r="T2824" s="878"/>
      <c r="U2824" s="878"/>
      <c r="V2824" s="878"/>
      <c r="W2824" s="878"/>
      <c r="X2824" s="1015"/>
      <c r="Y2824" s="878"/>
      <c r="Z2824" s="975"/>
    </row>
    <row r="2825" spans="1:26">
      <c r="A2825" s="878"/>
      <c r="B2825" s="878"/>
      <c r="C2825" s="878"/>
      <c r="F2825" s="878"/>
      <c r="H2825" s="878"/>
      <c r="I2825" s="878"/>
      <c r="J2825" s="878"/>
      <c r="K2825" s="990"/>
      <c r="L2825" s="990"/>
      <c r="M2825" s="990"/>
      <c r="N2825" s="990"/>
      <c r="O2825" s="878"/>
      <c r="P2825" s="878"/>
      <c r="Q2825" s="878"/>
      <c r="R2825" s="878"/>
      <c r="S2825" s="878"/>
      <c r="T2825" s="878"/>
      <c r="U2825" s="878"/>
      <c r="V2825" s="878"/>
      <c r="W2825" s="878"/>
      <c r="X2825" s="1015"/>
      <c r="Y2825" s="878"/>
      <c r="Z2825" s="975"/>
    </row>
    <row r="2826" spans="1:26">
      <c r="A2826" s="878"/>
      <c r="B2826" s="878"/>
      <c r="C2826" s="878"/>
      <c r="F2826" s="878"/>
      <c r="H2826" s="878"/>
      <c r="I2826" s="878"/>
      <c r="J2826" s="878"/>
      <c r="K2826" s="990"/>
      <c r="L2826" s="990"/>
      <c r="M2826" s="990"/>
      <c r="N2826" s="990"/>
      <c r="O2826" s="878"/>
      <c r="P2826" s="878"/>
      <c r="Q2826" s="878"/>
      <c r="R2826" s="878"/>
      <c r="S2826" s="878"/>
      <c r="T2826" s="878"/>
      <c r="U2826" s="878"/>
      <c r="V2826" s="878"/>
      <c r="W2826" s="878"/>
      <c r="X2826" s="1015"/>
      <c r="Y2826" s="878"/>
      <c r="Z2826" s="975"/>
    </row>
    <row r="2827" spans="1:26">
      <c r="A2827" s="878"/>
      <c r="B2827" s="878"/>
      <c r="C2827" s="878"/>
      <c r="F2827" s="878"/>
      <c r="H2827" s="878"/>
      <c r="I2827" s="878"/>
      <c r="J2827" s="878"/>
      <c r="K2827" s="990"/>
      <c r="L2827" s="990"/>
      <c r="M2827" s="990"/>
      <c r="N2827" s="990"/>
      <c r="O2827" s="878"/>
      <c r="P2827" s="878"/>
      <c r="Q2827" s="878"/>
      <c r="R2827" s="878"/>
      <c r="S2827" s="878"/>
      <c r="T2827" s="878"/>
      <c r="U2827" s="878"/>
      <c r="V2827" s="878"/>
      <c r="W2827" s="878"/>
      <c r="X2827" s="1015"/>
      <c r="Y2827" s="878"/>
      <c r="Z2827" s="975"/>
    </row>
    <row r="2828" spans="1:26">
      <c r="A2828" s="878"/>
      <c r="B2828" s="878"/>
      <c r="C2828" s="878"/>
      <c r="F2828" s="878"/>
      <c r="H2828" s="878"/>
      <c r="I2828" s="878"/>
      <c r="J2828" s="878"/>
      <c r="K2828" s="990"/>
      <c r="L2828" s="990"/>
      <c r="M2828" s="990"/>
      <c r="N2828" s="990"/>
      <c r="O2828" s="878"/>
      <c r="P2828" s="878"/>
      <c r="Q2828" s="878"/>
      <c r="R2828" s="878"/>
      <c r="S2828" s="878"/>
      <c r="T2828" s="878"/>
      <c r="U2828" s="878"/>
      <c r="V2828" s="878"/>
      <c r="W2828" s="878"/>
      <c r="X2828" s="1015"/>
      <c r="Y2828" s="878"/>
      <c r="Z2828" s="975"/>
    </row>
    <row r="2829" spans="1:26">
      <c r="A2829" s="878"/>
      <c r="B2829" s="878"/>
      <c r="C2829" s="878"/>
      <c r="F2829" s="878"/>
      <c r="H2829" s="878"/>
      <c r="I2829" s="878"/>
      <c r="J2829" s="878"/>
      <c r="K2829" s="990"/>
      <c r="L2829" s="990"/>
      <c r="M2829" s="990"/>
      <c r="N2829" s="990"/>
      <c r="O2829" s="878"/>
      <c r="P2829" s="878"/>
      <c r="Q2829" s="878"/>
      <c r="R2829" s="878"/>
      <c r="S2829" s="878"/>
      <c r="T2829" s="878"/>
      <c r="U2829" s="878"/>
      <c r="V2829" s="878"/>
      <c r="W2829" s="878"/>
      <c r="X2829" s="1015"/>
      <c r="Y2829" s="878"/>
      <c r="Z2829" s="975"/>
    </row>
    <row r="2830" spans="1:26">
      <c r="A2830" s="878"/>
      <c r="B2830" s="878"/>
      <c r="C2830" s="878"/>
      <c r="F2830" s="878"/>
      <c r="H2830" s="878"/>
      <c r="I2830" s="878"/>
      <c r="J2830" s="878"/>
      <c r="K2830" s="990"/>
      <c r="L2830" s="990"/>
      <c r="M2830" s="990"/>
      <c r="N2830" s="990"/>
      <c r="O2830" s="878"/>
      <c r="P2830" s="878"/>
      <c r="Q2830" s="878"/>
      <c r="R2830" s="878"/>
      <c r="S2830" s="878"/>
      <c r="T2830" s="878"/>
      <c r="U2830" s="878"/>
      <c r="V2830" s="878"/>
      <c r="W2830" s="878"/>
      <c r="X2830" s="1015"/>
      <c r="Y2830" s="878"/>
      <c r="Z2830" s="975"/>
    </row>
    <row r="2831" spans="1:26">
      <c r="A2831" s="878"/>
      <c r="B2831" s="878"/>
      <c r="C2831" s="878"/>
      <c r="F2831" s="878"/>
      <c r="H2831" s="878"/>
      <c r="I2831" s="878"/>
      <c r="J2831" s="878"/>
      <c r="K2831" s="990"/>
      <c r="L2831" s="990"/>
      <c r="M2831" s="990"/>
      <c r="N2831" s="990"/>
      <c r="O2831" s="878"/>
      <c r="P2831" s="878"/>
      <c r="Q2831" s="878"/>
      <c r="R2831" s="878"/>
      <c r="S2831" s="878"/>
      <c r="T2831" s="878"/>
      <c r="U2831" s="878"/>
      <c r="V2831" s="878"/>
      <c r="W2831" s="878"/>
      <c r="X2831" s="1015"/>
      <c r="Y2831" s="878"/>
      <c r="Z2831" s="975"/>
    </row>
    <row r="2832" spans="1:26">
      <c r="A2832" s="878"/>
      <c r="B2832" s="878"/>
      <c r="C2832" s="878"/>
      <c r="F2832" s="878"/>
      <c r="H2832" s="878"/>
      <c r="I2832" s="878"/>
      <c r="J2832" s="878"/>
      <c r="K2832" s="990"/>
      <c r="L2832" s="990"/>
      <c r="M2832" s="990"/>
      <c r="N2832" s="990"/>
      <c r="O2832" s="878"/>
      <c r="P2832" s="878"/>
      <c r="Q2832" s="878"/>
      <c r="R2832" s="878"/>
      <c r="S2832" s="878"/>
      <c r="T2832" s="878"/>
      <c r="U2832" s="878"/>
      <c r="V2832" s="878"/>
      <c r="W2832" s="878"/>
      <c r="X2832" s="1015"/>
      <c r="Y2832" s="878"/>
      <c r="Z2832" s="975"/>
    </row>
    <row r="2833" spans="1:26">
      <c r="A2833" s="878"/>
      <c r="B2833" s="878"/>
      <c r="C2833" s="878"/>
      <c r="F2833" s="878"/>
      <c r="H2833" s="878"/>
      <c r="I2833" s="878"/>
      <c r="J2833" s="878"/>
      <c r="K2833" s="990"/>
      <c r="L2833" s="990"/>
      <c r="M2833" s="990"/>
      <c r="N2833" s="990"/>
      <c r="O2833" s="878"/>
      <c r="P2833" s="878"/>
      <c r="Q2833" s="878"/>
      <c r="R2833" s="878"/>
      <c r="S2833" s="878"/>
      <c r="T2833" s="878"/>
      <c r="U2833" s="878"/>
      <c r="V2833" s="878"/>
      <c r="W2833" s="878"/>
      <c r="X2833" s="1015"/>
      <c r="Y2833" s="878"/>
      <c r="Z2833" s="975"/>
    </row>
    <row r="2834" spans="1:26">
      <c r="A2834" s="878"/>
      <c r="B2834" s="878"/>
      <c r="C2834" s="878"/>
      <c r="F2834" s="878"/>
      <c r="H2834" s="878"/>
      <c r="I2834" s="878"/>
      <c r="J2834" s="878"/>
      <c r="K2834" s="990"/>
      <c r="L2834" s="990"/>
      <c r="M2834" s="990"/>
      <c r="N2834" s="990"/>
      <c r="O2834" s="878"/>
      <c r="P2834" s="878"/>
      <c r="Q2834" s="878"/>
      <c r="R2834" s="878"/>
      <c r="S2834" s="878"/>
      <c r="T2834" s="878"/>
      <c r="U2834" s="878"/>
      <c r="V2834" s="878"/>
      <c r="W2834" s="878"/>
      <c r="X2834" s="1015"/>
      <c r="Y2834" s="878"/>
      <c r="Z2834" s="975"/>
    </row>
    <row r="2835" spans="1:26">
      <c r="A2835" s="878"/>
      <c r="B2835" s="878"/>
      <c r="C2835" s="878"/>
      <c r="F2835" s="878"/>
      <c r="H2835" s="878"/>
      <c r="I2835" s="878"/>
      <c r="J2835" s="878"/>
      <c r="K2835" s="990"/>
      <c r="L2835" s="990"/>
      <c r="M2835" s="990"/>
      <c r="N2835" s="990"/>
      <c r="O2835" s="878"/>
      <c r="P2835" s="878"/>
      <c r="Q2835" s="878"/>
      <c r="R2835" s="878"/>
      <c r="S2835" s="878"/>
      <c r="T2835" s="878"/>
      <c r="U2835" s="878"/>
      <c r="V2835" s="878"/>
      <c r="W2835" s="878"/>
      <c r="X2835" s="1015"/>
      <c r="Y2835" s="878"/>
      <c r="Z2835" s="975"/>
    </row>
    <row r="2836" spans="1:26">
      <c r="A2836" s="878"/>
      <c r="B2836" s="878"/>
      <c r="C2836" s="878"/>
      <c r="F2836" s="878"/>
      <c r="H2836" s="878"/>
      <c r="I2836" s="878"/>
      <c r="J2836" s="878"/>
      <c r="K2836" s="990"/>
      <c r="L2836" s="990"/>
      <c r="M2836" s="990"/>
      <c r="N2836" s="990"/>
      <c r="O2836" s="878"/>
      <c r="P2836" s="878"/>
      <c r="Q2836" s="878"/>
      <c r="R2836" s="878"/>
      <c r="S2836" s="878"/>
      <c r="T2836" s="878"/>
      <c r="U2836" s="878"/>
      <c r="V2836" s="878"/>
      <c r="W2836" s="878"/>
      <c r="X2836" s="1015"/>
      <c r="Y2836" s="878"/>
      <c r="Z2836" s="975"/>
    </row>
    <row r="2837" spans="1:26">
      <c r="A2837" s="878"/>
      <c r="B2837" s="878"/>
      <c r="C2837" s="878"/>
      <c r="F2837" s="878"/>
      <c r="H2837" s="878"/>
      <c r="I2837" s="878"/>
      <c r="J2837" s="878"/>
      <c r="K2837" s="990"/>
      <c r="L2837" s="990"/>
      <c r="M2837" s="990"/>
      <c r="N2837" s="990"/>
      <c r="O2837" s="878"/>
      <c r="P2837" s="878"/>
      <c r="Q2837" s="878"/>
      <c r="R2837" s="878"/>
      <c r="S2837" s="878"/>
      <c r="T2837" s="878"/>
      <c r="U2837" s="878"/>
      <c r="V2837" s="878"/>
      <c r="W2837" s="878"/>
      <c r="X2837" s="1015"/>
      <c r="Y2837" s="878"/>
      <c r="Z2837" s="975"/>
    </row>
    <row r="2838" spans="1:26">
      <c r="A2838" s="878"/>
      <c r="B2838" s="878"/>
      <c r="C2838" s="878"/>
      <c r="F2838" s="878"/>
      <c r="H2838" s="878"/>
      <c r="I2838" s="878"/>
      <c r="J2838" s="878"/>
      <c r="K2838" s="990"/>
      <c r="L2838" s="990"/>
      <c r="M2838" s="990"/>
      <c r="N2838" s="990"/>
      <c r="O2838" s="878"/>
      <c r="P2838" s="878"/>
      <c r="Q2838" s="878"/>
      <c r="R2838" s="878"/>
      <c r="S2838" s="878"/>
      <c r="T2838" s="878"/>
      <c r="U2838" s="878"/>
      <c r="V2838" s="878"/>
      <c r="W2838" s="878"/>
      <c r="X2838" s="1015"/>
      <c r="Y2838" s="878"/>
      <c r="Z2838" s="975"/>
    </row>
    <row r="2839" spans="1:26">
      <c r="A2839" s="878"/>
      <c r="B2839" s="878"/>
      <c r="C2839" s="878"/>
      <c r="F2839" s="878"/>
      <c r="H2839" s="878"/>
      <c r="I2839" s="878"/>
      <c r="J2839" s="878"/>
      <c r="K2839" s="990"/>
      <c r="L2839" s="990"/>
      <c r="M2839" s="990"/>
      <c r="N2839" s="990"/>
      <c r="O2839" s="878"/>
      <c r="P2839" s="878"/>
      <c r="Q2839" s="878"/>
      <c r="R2839" s="878"/>
      <c r="S2839" s="878"/>
      <c r="T2839" s="878"/>
      <c r="U2839" s="878"/>
      <c r="V2839" s="878"/>
      <c r="W2839" s="878"/>
      <c r="X2839" s="1015"/>
      <c r="Y2839" s="878"/>
      <c r="Z2839" s="975"/>
    </row>
    <row r="2840" spans="1:26">
      <c r="A2840" s="878"/>
      <c r="B2840" s="878"/>
      <c r="C2840" s="878"/>
      <c r="F2840" s="878"/>
      <c r="H2840" s="878"/>
      <c r="I2840" s="878"/>
      <c r="J2840" s="878"/>
      <c r="K2840" s="990"/>
      <c r="L2840" s="990"/>
      <c r="M2840" s="990"/>
      <c r="N2840" s="990"/>
      <c r="O2840" s="878"/>
      <c r="P2840" s="878"/>
      <c r="Q2840" s="878"/>
      <c r="R2840" s="878"/>
      <c r="S2840" s="878"/>
      <c r="T2840" s="878"/>
      <c r="U2840" s="878"/>
      <c r="V2840" s="878"/>
      <c r="W2840" s="878"/>
      <c r="X2840" s="1015"/>
      <c r="Y2840" s="878"/>
      <c r="Z2840" s="975"/>
    </row>
    <row r="2841" spans="1:26">
      <c r="A2841" s="878"/>
      <c r="B2841" s="878"/>
      <c r="C2841" s="878"/>
      <c r="F2841" s="878"/>
      <c r="H2841" s="878"/>
      <c r="I2841" s="878"/>
      <c r="J2841" s="878"/>
      <c r="K2841" s="990"/>
      <c r="L2841" s="990"/>
      <c r="M2841" s="990"/>
      <c r="N2841" s="990"/>
      <c r="O2841" s="878"/>
      <c r="P2841" s="878"/>
      <c r="Q2841" s="878"/>
      <c r="R2841" s="878"/>
      <c r="S2841" s="878"/>
      <c r="T2841" s="878"/>
      <c r="U2841" s="878"/>
      <c r="V2841" s="878"/>
      <c r="W2841" s="878"/>
      <c r="X2841" s="1015"/>
      <c r="Y2841" s="878"/>
      <c r="Z2841" s="975"/>
    </row>
    <row r="2842" spans="1:26">
      <c r="A2842" s="878"/>
      <c r="B2842" s="878"/>
      <c r="C2842" s="878"/>
      <c r="F2842" s="878"/>
      <c r="H2842" s="878"/>
      <c r="I2842" s="878"/>
      <c r="J2842" s="878"/>
      <c r="K2842" s="990"/>
      <c r="L2842" s="990"/>
      <c r="M2842" s="990"/>
      <c r="N2842" s="990"/>
      <c r="O2842" s="878"/>
      <c r="P2842" s="878"/>
      <c r="Q2842" s="878"/>
      <c r="R2842" s="878"/>
      <c r="S2842" s="878"/>
      <c r="T2842" s="878"/>
      <c r="U2842" s="878"/>
      <c r="V2842" s="878"/>
      <c r="W2842" s="878"/>
      <c r="X2842" s="1015"/>
      <c r="Y2842" s="878"/>
      <c r="Z2842" s="975"/>
    </row>
    <row r="2843" spans="1:26">
      <c r="A2843" s="878"/>
      <c r="B2843" s="878"/>
      <c r="C2843" s="878"/>
      <c r="F2843" s="878"/>
      <c r="H2843" s="878"/>
      <c r="I2843" s="878"/>
      <c r="J2843" s="878"/>
      <c r="K2843" s="990"/>
      <c r="L2843" s="990"/>
      <c r="M2843" s="990"/>
      <c r="N2843" s="990"/>
      <c r="O2843" s="878"/>
      <c r="P2843" s="878"/>
      <c r="Q2843" s="878"/>
      <c r="R2843" s="878"/>
      <c r="S2843" s="878"/>
      <c r="T2843" s="878"/>
      <c r="U2843" s="878"/>
      <c r="V2843" s="878"/>
      <c r="W2843" s="878"/>
      <c r="X2843" s="1015"/>
      <c r="Y2843" s="878"/>
      <c r="Z2843" s="975"/>
    </row>
    <row r="2844" spans="1:26">
      <c r="A2844" s="878"/>
      <c r="B2844" s="878"/>
      <c r="C2844" s="878"/>
      <c r="F2844" s="878"/>
      <c r="H2844" s="878"/>
      <c r="I2844" s="878"/>
      <c r="J2844" s="878"/>
      <c r="K2844" s="990"/>
      <c r="L2844" s="990"/>
      <c r="M2844" s="990"/>
      <c r="N2844" s="990"/>
      <c r="O2844" s="878"/>
      <c r="P2844" s="878"/>
      <c r="Q2844" s="878"/>
      <c r="R2844" s="878"/>
      <c r="S2844" s="878"/>
      <c r="T2844" s="878"/>
      <c r="U2844" s="878"/>
      <c r="V2844" s="878"/>
      <c r="W2844" s="878"/>
      <c r="X2844" s="1015"/>
      <c r="Y2844" s="878"/>
      <c r="Z2844" s="975"/>
    </row>
    <row r="2845" spans="1:26">
      <c r="A2845" s="878"/>
      <c r="B2845" s="878"/>
      <c r="C2845" s="878"/>
      <c r="F2845" s="878"/>
      <c r="H2845" s="878"/>
      <c r="I2845" s="878"/>
      <c r="J2845" s="878"/>
      <c r="K2845" s="990"/>
      <c r="L2845" s="990"/>
      <c r="M2845" s="990"/>
      <c r="N2845" s="990"/>
      <c r="O2845" s="878"/>
      <c r="P2845" s="878"/>
      <c r="Q2845" s="878"/>
      <c r="R2845" s="878"/>
      <c r="S2845" s="878"/>
      <c r="T2845" s="878"/>
      <c r="U2845" s="878"/>
      <c r="V2845" s="878"/>
      <c r="W2845" s="878"/>
      <c r="X2845" s="1015"/>
      <c r="Y2845" s="878"/>
      <c r="Z2845" s="975"/>
    </row>
    <row r="2846" spans="1:26">
      <c r="A2846" s="878"/>
      <c r="B2846" s="878"/>
      <c r="C2846" s="878"/>
      <c r="F2846" s="878"/>
      <c r="H2846" s="878"/>
      <c r="I2846" s="878"/>
      <c r="J2846" s="878"/>
      <c r="K2846" s="990"/>
      <c r="L2846" s="990"/>
      <c r="M2846" s="990"/>
      <c r="N2846" s="990"/>
      <c r="O2846" s="878"/>
      <c r="P2846" s="878"/>
      <c r="Q2846" s="878"/>
      <c r="R2846" s="878"/>
      <c r="S2846" s="878"/>
      <c r="T2846" s="878"/>
      <c r="U2846" s="878"/>
      <c r="V2846" s="878"/>
      <c r="W2846" s="878"/>
      <c r="X2846" s="1015"/>
      <c r="Y2846" s="878"/>
      <c r="Z2846" s="975"/>
    </row>
    <row r="2847" spans="1:26">
      <c r="A2847" s="878"/>
      <c r="B2847" s="878"/>
      <c r="C2847" s="878"/>
      <c r="F2847" s="878"/>
      <c r="H2847" s="878"/>
      <c r="I2847" s="878"/>
      <c r="J2847" s="878"/>
      <c r="K2847" s="990"/>
      <c r="L2847" s="990"/>
      <c r="M2847" s="990"/>
      <c r="N2847" s="990"/>
      <c r="O2847" s="878"/>
      <c r="P2847" s="878"/>
      <c r="Q2847" s="878"/>
      <c r="R2847" s="878"/>
      <c r="S2847" s="878"/>
      <c r="T2847" s="878"/>
      <c r="U2847" s="878"/>
      <c r="V2847" s="878"/>
      <c r="W2847" s="878"/>
      <c r="X2847" s="1015"/>
      <c r="Y2847" s="878"/>
      <c r="Z2847" s="975"/>
    </row>
    <row r="2848" spans="1:26">
      <c r="A2848" s="878"/>
      <c r="B2848" s="878"/>
      <c r="C2848" s="878"/>
      <c r="F2848" s="878"/>
      <c r="H2848" s="878"/>
      <c r="I2848" s="878"/>
      <c r="J2848" s="878"/>
      <c r="K2848" s="990"/>
      <c r="L2848" s="990"/>
      <c r="M2848" s="990"/>
      <c r="N2848" s="990"/>
      <c r="O2848" s="878"/>
      <c r="P2848" s="878"/>
      <c r="Q2848" s="878"/>
      <c r="R2848" s="878"/>
      <c r="S2848" s="878"/>
      <c r="T2848" s="878"/>
      <c r="U2848" s="878"/>
      <c r="V2848" s="878"/>
      <c r="W2848" s="878"/>
      <c r="X2848" s="1015"/>
      <c r="Y2848" s="878"/>
      <c r="Z2848" s="975"/>
    </row>
    <row r="2849" spans="1:26">
      <c r="A2849" s="878"/>
      <c r="B2849" s="878"/>
      <c r="C2849" s="878"/>
      <c r="F2849" s="878"/>
      <c r="H2849" s="878"/>
      <c r="I2849" s="878"/>
      <c r="J2849" s="878"/>
      <c r="K2849" s="990"/>
      <c r="L2849" s="990"/>
      <c r="M2849" s="990"/>
      <c r="N2849" s="990"/>
      <c r="O2849" s="878"/>
      <c r="P2849" s="878"/>
      <c r="Q2849" s="878"/>
      <c r="R2849" s="878"/>
      <c r="S2849" s="878"/>
      <c r="T2849" s="878"/>
      <c r="U2849" s="878"/>
      <c r="V2849" s="878"/>
      <c r="W2849" s="878"/>
      <c r="X2849" s="1015"/>
      <c r="Y2849" s="878"/>
      <c r="Z2849" s="975"/>
    </row>
    <row r="2850" spans="1:26">
      <c r="A2850" s="878"/>
      <c r="B2850" s="878"/>
      <c r="C2850" s="878"/>
      <c r="F2850" s="878"/>
      <c r="H2850" s="878"/>
      <c r="I2850" s="878"/>
      <c r="J2850" s="878"/>
      <c r="K2850" s="990"/>
      <c r="L2850" s="990"/>
      <c r="M2850" s="990"/>
      <c r="N2850" s="990"/>
      <c r="O2850" s="878"/>
      <c r="P2850" s="878"/>
      <c r="Q2850" s="878"/>
      <c r="R2850" s="878"/>
      <c r="S2850" s="878"/>
      <c r="T2850" s="878"/>
      <c r="U2850" s="878"/>
      <c r="V2850" s="878"/>
      <c r="W2850" s="878"/>
      <c r="X2850" s="1015"/>
      <c r="Y2850" s="878"/>
      <c r="Z2850" s="975"/>
    </row>
    <row r="2851" spans="1:26">
      <c r="A2851" s="878"/>
      <c r="B2851" s="878"/>
      <c r="C2851" s="878"/>
      <c r="F2851" s="878"/>
      <c r="H2851" s="878"/>
      <c r="I2851" s="878"/>
      <c r="J2851" s="878"/>
      <c r="K2851" s="990"/>
      <c r="L2851" s="990"/>
      <c r="M2851" s="990"/>
      <c r="N2851" s="990"/>
      <c r="O2851" s="878"/>
      <c r="P2851" s="878"/>
      <c r="Q2851" s="878"/>
      <c r="R2851" s="878"/>
      <c r="S2851" s="878"/>
      <c r="T2851" s="878"/>
      <c r="U2851" s="878"/>
      <c r="V2851" s="878"/>
      <c r="W2851" s="878"/>
      <c r="X2851" s="1015"/>
      <c r="Y2851" s="878"/>
      <c r="Z2851" s="975"/>
    </row>
    <row r="2852" spans="1:26">
      <c r="A2852" s="878"/>
      <c r="B2852" s="878"/>
      <c r="C2852" s="878"/>
      <c r="F2852" s="878"/>
      <c r="H2852" s="878"/>
      <c r="I2852" s="878"/>
      <c r="J2852" s="878"/>
      <c r="K2852" s="990"/>
      <c r="L2852" s="990"/>
      <c r="M2852" s="990"/>
      <c r="N2852" s="990"/>
      <c r="O2852" s="878"/>
      <c r="P2852" s="878"/>
      <c r="Q2852" s="878"/>
      <c r="R2852" s="878"/>
      <c r="S2852" s="878"/>
      <c r="T2852" s="878"/>
      <c r="U2852" s="878"/>
      <c r="V2852" s="878"/>
      <c r="W2852" s="878"/>
      <c r="X2852" s="1015"/>
      <c r="Y2852" s="878"/>
      <c r="Z2852" s="975"/>
    </row>
    <row r="2853" spans="1:26">
      <c r="A2853" s="878"/>
      <c r="B2853" s="878"/>
      <c r="C2853" s="878"/>
      <c r="F2853" s="878"/>
      <c r="H2853" s="878"/>
      <c r="I2853" s="878"/>
      <c r="J2853" s="878"/>
      <c r="K2853" s="990"/>
      <c r="L2853" s="990"/>
      <c r="M2853" s="990"/>
      <c r="N2853" s="990"/>
      <c r="O2853" s="878"/>
      <c r="P2853" s="878"/>
      <c r="Q2853" s="878"/>
      <c r="R2853" s="878"/>
      <c r="S2853" s="878"/>
      <c r="T2853" s="878"/>
      <c r="U2853" s="878"/>
      <c r="V2853" s="878"/>
      <c r="W2853" s="878"/>
      <c r="X2853" s="1015"/>
      <c r="Y2853" s="878"/>
      <c r="Z2853" s="975"/>
    </row>
    <row r="2854" spans="1:26">
      <c r="A2854" s="878"/>
      <c r="B2854" s="878"/>
      <c r="C2854" s="878"/>
      <c r="F2854" s="878"/>
      <c r="H2854" s="878"/>
      <c r="I2854" s="878"/>
      <c r="J2854" s="878"/>
      <c r="K2854" s="990"/>
      <c r="L2854" s="990"/>
      <c r="M2854" s="990"/>
      <c r="N2854" s="990"/>
      <c r="O2854" s="878"/>
      <c r="P2854" s="878"/>
      <c r="Q2854" s="878"/>
      <c r="R2854" s="878"/>
      <c r="S2854" s="878"/>
      <c r="T2854" s="878"/>
      <c r="U2854" s="878"/>
      <c r="V2854" s="878"/>
      <c r="W2854" s="878"/>
      <c r="X2854" s="1015"/>
      <c r="Y2854" s="878"/>
      <c r="Z2854" s="975"/>
    </row>
    <row r="2855" spans="1:26">
      <c r="A2855" s="878"/>
      <c r="B2855" s="878"/>
      <c r="C2855" s="878"/>
      <c r="F2855" s="878"/>
      <c r="H2855" s="878"/>
      <c r="I2855" s="878"/>
      <c r="J2855" s="878"/>
      <c r="K2855" s="990"/>
      <c r="L2855" s="990"/>
      <c r="M2855" s="990"/>
      <c r="N2855" s="990"/>
      <c r="O2855" s="878"/>
      <c r="P2855" s="878"/>
      <c r="Q2855" s="878"/>
      <c r="R2855" s="878"/>
      <c r="S2855" s="878"/>
      <c r="T2855" s="878"/>
      <c r="U2855" s="878"/>
      <c r="V2855" s="878"/>
      <c r="W2855" s="878"/>
      <c r="X2855" s="1015"/>
      <c r="Y2855" s="878"/>
      <c r="Z2855" s="975"/>
    </row>
    <row r="2856" spans="1:26">
      <c r="A2856" s="878"/>
      <c r="B2856" s="878"/>
      <c r="C2856" s="878"/>
      <c r="F2856" s="878"/>
      <c r="H2856" s="878"/>
      <c r="I2856" s="878"/>
      <c r="J2856" s="878"/>
      <c r="K2856" s="990"/>
      <c r="L2856" s="990"/>
      <c r="M2856" s="990"/>
      <c r="N2856" s="990"/>
      <c r="O2856" s="878"/>
      <c r="P2856" s="878"/>
      <c r="Q2856" s="878"/>
      <c r="R2856" s="878"/>
      <c r="S2856" s="878"/>
      <c r="T2856" s="878"/>
      <c r="U2856" s="878"/>
      <c r="V2856" s="878"/>
      <c r="W2856" s="878"/>
      <c r="X2856" s="1015"/>
      <c r="Y2856" s="878"/>
      <c r="Z2856" s="975"/>
    </row>
    <row r="2857" spans="1:26">
      <c r="A2857" s="878"/>
      <c r="B2857" s="878"/>
      <c r="C2857" s="878"/>
      <c r="F2857" s="878"/>
      <c r="H2857" s="878"/>
      <c r="I2857" s="878"/>
      <c r="J2857" s="878"/>
      <c r="K2857" s="990"/>
      <c r="L2857" s="990"/>
      <c r="M2857" s="990"/>
      <c r="N2857" s="990"/>
      <c r="O2857" s="878"/>
      <c r="P2857" s="878"/>
      <c r="Q2857" s="878"/>
      <c r="R2857" s="878"/>
      <c r="S2857" s="878"/>
      <c r="T2857" s="878"/>
      <c r="U2857" s="878"/>
      <c r="V2857" s="878"/>
      <c r="W2857" s="878"/>
      <c r="X2857" s="1015"/>
      <c r="Y2857" s="878"/>
      <c r="Z2857" s="975"/>
    </row>
    <row r="2858" spans="1:26">
      <c r="A2858" s="878"/>
      <c r="B2858" s="878"/>
      <c r="C2858" s="878"/>
      <c r="F2858" s="878"/>
      <c r="H2858" s="878"/>
      <c r="I2858" s="878"/>
      <c r="J2858" s="878"/>
      <c r="K2858" s="990"/>
      <c r="L2858" s="990"/>
      <c r="M2858" s="990"/>
      <c r="N2858" s="990"/>
      <c r="O2858" s="878"/>
      <c r="P2858" s="878"/>
      <c r="Q2858" s="878"/>
      <c r="R2858" s="878"/>
      <c r="S2858" s="878"/>
      <c r="T2858" s="878"/>
      <c r="U2858" s="878"/>
      <c r="V2858" s="878"/>
      <c r="W2858" s="878"/>
      <c r="X2858" s="1015"/>
      <c r="Y2858" s="878"/>
      <c r="Z2858" s="975"/>
    </row>
    <row r="2859" spans="1:26">
      <c r="A2859" s="878"/>
      <c r="B2859" s="878"/>
      <c r="C2859" s="878"/>
      <c r="F2859" s="878"/>
      <c r="H2859" s="878"/>
      <c r="I2859" s="878"/>
      <c r="J2859" s="878"/>
      <c r="K2859" s="990"/>
      <c r="L2859" s="990"/>
      <c r="M2859" s="990"/>
      <c r="N2859" s="990"/>
      <c r="O2859" s="878"/>
      <c r="P2859" s="878"/>
      <c r="Q2859" s="878"/>
      <c r="R2859" s="878"/>
      <c r="S2859" s="878"/>
      <c r="T2859" s="878"/>
      <c r="U2859" s="878"/>
      <c r="V2859" s="878"/>
      <c r="W2859" s="878"/>
      <c r="X2859" s="1015"/>
      <c r="Y2859" s="878"/>
      <c r="Z2859" s="975"/>
    </row>
    <row r="2860" spans="1:26">
      <c r="A2860" s="878"/>
      <c r="B2860" s="878"/>
      <c r="C2860" s="878"/>
      <c r="F2860" s="878"/>
      <c r="H2860" s="878"/>
      <c r="I2860" s="878"/>
      <c r="J2860" s="878"/>
      <c r="K2860" s="990"/>
      <c r="L2860" s="990"/>
      <c r="M2860" s="990"/>
      <c r="N2860" s="990"/>
      <c r="O2860" s="878"/>
      <c r="P2860" s="878"/>
      <c r="Q2860" s="878"/>
      <c r="R2860" s="878"/>
      <c r="S2860" s="878"/>
      <c r="T2860" s="878"/>
      <c r="U2860" s="878"/>
      <c r="V2860" s="878"/>
      <c r="W2860" s="878"/>
      <c r="X2860" s="1015"/>
      <c r="Y2860" s="878"/>
      <c r="Z2860" s="975"/>
    </row>
    <row r="2861" spans="1:26">
      <c r="A2861" s="878"/>
      <c r="B2861" s="878"/>
      <c r="C2861" s="878"/>
      <c r="F2861" s="878"/>
      <c r="H2861" s="878"/>
      <c r="I2861" s="878"/>
      <c r="J2861" s="878"/>
      <c r="K2861" s="990"/>
      <c r="L2861" s="990"/>
      <c r="M2861" s="990"/>
      <c r="N2861" s="990"/>
      <c r="O2861" s="878"/>
      <c r="P2861" s="878"/>
      <c r="Q2861" s="878"/>
      <c r="R2861" s="878"/>
      <c r="S2861" s="878"/>
      <c r="T2861" s="878"/>
      <c r="U2861" s="878"/>
      <c r="V2861" s="878"/>
      <c r="W2861" s="878"/>
      <c r="X2861" s="1015"/>
      <c r="Y2861" s="878"/>
      <c r="Z2861" s="975"/>
    </row>
    <row r="2862" spans="1:26">
      <c r="A2862" s="878"/>
      <c r="B2862" s="878"/>
      <c r="C2862" s="878"/>
      <c r="F2862" s="878"/>
      <c r="H2862" s="878"/>
      <c r="I2862" s="878"/>
      <c r="J2862" s="878"/>
      <c r="K2862" s="990"/>
      <c r="L2862" s="990"/>
      <c r="M2862" s="990"/>
      <c r="N2862" s="990"/>
      <c r="O2862" s="878"/>
      <c r="P2862" s="878"/>
      <c r="Q2862" s="878"/>
      <c r="R2862" s="878"/>
      <c r="S2862" s="878"/>
      <c r="T2862" s="878"/>
      <c r="U2862" s="878"/>
      <c r="V2862" s="878"/>
      <c r="W2862" s="878"/>
      <c r="X2862" s="1015"/>
      <c r="Y2862" s="878"/>
      <c r="Z2862" s="975"/>
    </row>
    <row r="2863" spans="1:26">
      <c r="A2863" s="878"/>
      <c r="B2863" s="878"/>
      <c r="C2863" s="878"/>
      <c r="F2863" s="878"/>
      <c r="H2863" s="878"/>
      <c r="I2863" s="878"/>
      <c r="J2863" s="878"/>
      <c r="K2863" s="990"/>
      <c r="L2863" s="990"/>
      <c r="M2863" s="990"/>
      <c r="N2863" s="990"/>
      <c r="O2863" s="878"/>
      <c r="P2863" s="878"/>
      <c r="Q2863" s="878"/>
      <c r="R2863" s="878"/>
      <c r="S2863" s="878"/>
      <c r="T2863" s="878"/>
      <c r="U2863" s="878"/>
      <c r="V2863" s="878"/>
      <c r="W2863" s="878"/>
      <c r="X2863" s="1015"/>
      <c r="Y2863" s="878"/>
      <c r="Z2863" s="975"/>
    </row>
    <row r="2864" spans="1:26">
      <c r="A2864" s="878"/>
      <c r="B2864" s="878"/>
      <c r="C2864" s="878"/>
      <c r="F2864" s="878"/>
      <c r="H2864" s="878"/>
      <c r="I2864" s="878"/>
      <c r="J2864" s="878"/>
      <c r="K2864" s="990"/>
      <c r="L2864" s="990"/>
      <c r="M2864" s="990"/>
      <c r="N2864" s="990"/>
      <c r="O2864" s="878"/>
      <c r="P2864" s="878"/>
      <c r="Q2864" s="878"/>
      <c r="R2864" s="878"/>
      <c r="S2864" s="878"/>
      <c r="T2864" s="878"/>
      <c r="U2864" s="878"/>
      <c r="V2864" s="878"/>
      <c r="W2864" s="878"/>
      <c r="X2864" s="1015"/>
      <c r="Y2864" s="878"/>
      <c r="Z2864" s="975"/>
    </row>
    <row r="2865" spans="1:26">
      <c r="A2865" s="878"/>
      <c r="B2865" s="878"/>
      <c r="C2865" s="878"/>
      <c r="F2865" s="878"/>
      <c r="H2865" s="878"/>
      <c r="I2865" s="878"/>
      <c r="J2865" s="878"/>
      <c r="K2865" s="990"/>
      <c r="L2865" s="990"/>
      <c r="M2865" s="990"/>
      <c r="N2865" s="990"/>
      <c r="O2865" s="878"/>
      <c r="P2865" s="878"/>
      <c r="Q2865" s="878"/>
      <c r="R2865" s="878"/>
      <c r="S2865" s="878"/>
      <c r="T2865" s="878"/>
      <c r="U2865" s="878"/>
      <c r="V2865" s="878"/>
      <c r="W2865" s="878"/>
      <c r="X2865" s="1015"/>
      <c r="Y2865" s="878"/>
      <c r="Z2865" s="975"/>
    </row>
    <row r="2866" spans="1:26">
      <c r="A2866" s="878"/>
      <c r="B2866" s="878"/>
      <c r="C2866" s="878"/>
      <c r="F2866" s="878"/>
      <c r="H2866" s="878"/>
      <c r="I2866" s="878"/>
      <c r="J2866" s="878"/>
      <c r="K2866" s="990"/>
      <c r="L2866" s="990"/>
      <c r="M2866" s="990"/>
      <c r="N2866" s="990"/>
      <c r="O2866" s="878"/>
      <c r="P2866" s="878"/>
      <c r="Q2866" s="878"/>
      <c r="R2866" s="878"/>
      <c r="S2866" s="878"/>
      <c r="T2866" s="878"/>
      <c r="U2866" s="878"/>
      <c r="V2866" s="878"/>
      <c r="W2866" s="878"/>
      <c r="X2866" s="1015"/>
      <c r="Y2866" s="878"/>
      <c r="Z2866" s="975"/>
    </row>
    <row r="2867" spans="1:26">
      <c r="A2867" s="878"/>
      <c r="B2867" s="878"/>
      <c r="C2867" s="878"/>
      <c r="F2867" s="878"/>
      <c r="H2867" s="878"/>
      <c r="I2867" s="878"/>
      <c r="J2867" s="878"/>
      <c r="K2867" s="990"/>
      <c r="L2867" s="990"/>
      <c r="M2867" s="990"/>
      <c r="N2867" s="990"/>
      <c r="O2867" s="878"/>
      <c r="P2867" s="878"/>
      <c r="Q2867" s="878"/>
      <c r="R2867" s="878"/>
      <c r="S2867" s="878"/>
      <c r="T2867" s="878"/>
      <c r="U2867" s="878"/>
      <c r="V2867" s="878"/>
      <c r="W2867" s="878"/>
      <c r="X2867" s="1015"/>
      <c r="Y2867" s="878"/>
      <c r="Z2867" s="975"/>
    </row>
    <row r="2868" spans="1:26">
      <c r="A2868" s="878"/>
      <c r="B2868" s="878"/>
      <c r="C2868" s="878"/>
      <c r="F2868" s="878"/>
      <c r="H2868" s="878"/>
      <c r="I2868" s="878"/>
      <c r="J2868" s="878"/>
      <c r="K2868" s="990"/>
      <c r="L2868" s="990"/>
      <c r="M2868" s="990"/>
      <c r="N2868" s="990"/>
      <c r="O2868" s="878"/>
      <c r="P2868" s="878"/>
      <c r="Q2868" s="878"/>
      <c r="R2868" s="878"/>
      <c r="S2868" s="878"/>
      <c r="T2868" s="878"/>
      <c r="U2868" s="878"/>
      <c r="V2868" s="878"/>
      <c r="W2868" s="878"/>
      <c r="X2868" s="1015"/>
      <c r="Y2868" s="878"/>
      <c r="Z2868" s="975"/>
    </row>
    <row r="2869" spans="1:26">
      <c r="A2869" s="878"/>
      <c r="B2869" s="878"/>
      <c r="C2869" s="878"/>
      <c r="F2869" s="878"/>
      <c r="H2869" s="878"/>
      <c r="I2869" s="878"/>
      <c r="J2869" s="878"/>
      <c r="K2869" s="990"/>
      <c r="L2869" s="990"/>
      <c r="M2869" s="990"/>
      <c r="N2869" s="990"/>
      <c r="O2869" s="878"/>
      <c r="P2869" s="878"/>
      <c r="Q2869" s="878"/>
      <c r="R2869" s="878"/>
      <c r="S2869" s="878"/>
      <c r="T2869" s="878"/>
      <c r="U2869" s="878"/>
      <c r="V2869" s="878"/>
      <c r="W2869" s="878"/>
      <c r="X2869" s="1015"/>
      <c r="Y2869" s="878"/>
      <c r="Z2869" s="975"/>
    </row>
    <row r="2870" spans="1:26">
      <c r="A2870" s="878"/>
      <c r="B2870" s="878"/>
      <c r="C2870" s="878"/>
      <c r="F2870" s="878"/>
      <c r="H2870" s="878"/>
      <c r="I2870" s="878"/>
      <c r="J2870" s="878"/>
      <c r="K2870" s="990"/>
      <c r="L2870" s="990"/>
      <c r="M2870" s="990"/>
      <c r="N2870" s="990"/>
      <c r="O2870" s="878"/>
      <c r="P2870" s="878"/>
      <c r="Q2870" s="878"/>
      <c r="R2870" s="878"/>
      <c r="S2870" s="878"/>
      <c r="T2870" s="878"/>
      <c r="U2870" s="878"/>
      <c r="V2870" s="878"/>
      <c r="W2870" s="878"/>
      <c r="X2870" s="1015"/>
      <c r="Y2870" s="878"/>
      <c r="Z2870" s="975"/>
    </row>
    <row r="2871" spans="1:26">
      <c r="A2871" s="878"/>
      <c r="B2871" s="878"/>
      <c r="C2871" s="878"/>
      <c r="F2871" s="878"/>
      <c r="H2871" s="878"/>
      <c r="I2871" s="878"/>
      <c r="J2871" s="878"/>
      <c r="K2871" s="990"/>
      <c r="L2871" s="990"/>
      <c r="M2871" s="990"/>
      <c r="N2871" s="990"/>
      <c r="O2871" s="878"/>
      <c r="P2871" s="878"/>
      <c r="Q2871" s="878"/>
      <c r="R2871" s="878"/>
      <c r="S2871" s="878"/>
      <c r="T2871" s="878"/>
      <c r="U2871" s="878"/>
      <c r="V2871" s="878"/>
      <c r="W2871" s="878"/>
      <c r="X2871" s="1015"/>
      <c r="Y2871" s="878"/>
      <c r="Z2871" s="975"/>
    </row>
    <row r="2872" spans="1:26">
      <c r="A2872" s="878"/>
      <c r="B2872" s="878"/>
      <c r="C2872" s="878"/>
      <c r="F2872" s="878"/>
      <c r="H2872" s="878"/>
      <c r="I2872" s="878"/>
      <c r="J2872" s="878"/>
      <c r="K2872" s="990"/>
      <c r="L2872" s="990"/>
      <c r="M2872" s="990"/>
      <c r="N2872" s="990"/>
      <c r="O2872" s="878"/>
      <c r="P2872" s="878"/>
      <c r="Q2872" s="878"/>
      <c r="R2872" s="878"/>
      <c r="S2872" s="878"/>
      <c r="T2872" s="878"/>
      <c r="U2872" s="878"/>
      <c r="V2872" s="878"/>
      <c r="W2872" s="878"/>
      <c r="X2872" s="1015"/>
      <c r="Y2872" s="878"/>
      <c r="Z2872" s="975"/>
    </row>
    <row r="2873" spans="1:26">
      <c r="A2873" s="878"/>
      <c r="B2873" s="878"/>
      <c r="C2873" s="878"/>
      <c r="F2873" s="878"/>
      <c r="H2873" s="878"/>
      <c r="I2873" s="878"/>
      <c r="J2873" s="878"/>
      <c r="K2873" s="990"/>
      <c r="L2873" s="990"/>
      <c r="M2873" s="990"/>
      <c r="N2873" s="990"/>
      <c r="O2873" s="878"/>
      <c r="P2873" s="878"/>
      <c r="Q2873" s="878"/>
      <c r="R2873" s="878"/>
      <c r="S2873" s="878"/>
      <c r="T2873" s="878"/>
      <c r="U2873" s="878"/>
      <c r="V2873" s="878"/>
      <c r="W2873" s="878"/>
      <c r="X2873" s="1015"/>
      <c r="Y2873" s="878"/>
      <c r="Z2873" s="975"/>
    </row>
    <row r="2874" spans="1:26">
      <c r="A2874" s="878"/>
      <c r="B2874" s="878"/>
      <c r="C2874" s="878"/>
      <c r="F2874" s="878"/>
      <c r="H2874" s="878"/>
      <c r="I2874" s="878"/>
      <c r="J2874" s="878"/>
      <c r="K2874" s="990"/>
      <c r="L2874" s="990"/>
      <c r="M2874" s="990"/>
      <c r="N2874" s="990"/>
      <c r="O2874" s="878"/>
      <c r="P2874" s="878"/>
      <c r="Q2874" s="878"/>
      <c r="R2874" s="878"/>
      <c r="S2874" s="878"/>
      <c r="T2874" s="878"/>
      <c r="U2874" s="878"/>
      <c r="V2874" s="878"/>
      <c r="W2874" s="878"/>
      <c r="X2874" s="1015"/>
      <c r="Y2874" s="878"/>
      <c r="Z2874" s="975"/>
    </row>
    <row r="2875" spans="1:26">
      <c r="A2875" s="878"/>
      <c r="B2875" s="878"/>
      <c r="C2875" s="878"/>
      <c r="F2875" s="878"/>
      <c r="H2875" s="878"/>
      <c r="I2875" s="878"/>
      <c r="J2875" s="878"/>
      <c r="K2875" s="990"/>
      <c r="L2875" s="990"/>
      <c r="M2875" s="990"/>
      <c r="N2875" s="990"/>
      <c r="O2875" s="878"/>
      <c r="P2875" s="878"/>
      <c r="Q2875" s="878"/>
      <c r="R2875" s="878"/>
      <c r="S2875" s="878"/>
      <c r="T2875" s="878"/>
      <c r="U2875" s="878"/>
      <c r="V2875" s="878"/>
      <c r="W2875" s="878"/>
      <c r="X2875" s="1015"/>
      <c r="Y2875" s="878"/>
      <c r="Z2875" s="975"/>
    </row>
    <row r="2876" spans="1:26">
      <c r="A2876" s="878"/>
      <c r="B2876" s="878"/>
      <c r="C2876" s="878"/>
      <c r="F2876" s="878"/>
      <c r="H2876" s="878"/>
      <c r="I2876" s="878"/>
      <c r="J2876" s="878"/>
      <c r="K2876" s="990"/>
      <c r="L2876" s="990"/>
      <c r="M2876" s="990"/>
      <c r="N2876" s="990"/>
      <c r="O2876" s="878"/>
      <c r="P2876" s="878"/>
      <c r="Q2876" s="878"/>
      <c r="R2876" s="878"/>
      <c r="S2876" s="878"/>
      <c r="T2876" s="878"/>
      <c r="U2876" s="878"/>
      <c r="V2876" s="878"/>
      <c r="W2876" s="878"/>
      <c r="X2876" s="1015"/>
      <c r="Y2876" s="878"/>
      <c r="Z2876" s="975"/>
    </row>
    <row r="2877" spans="1:26">
      <c r="A2877" s="878"/>
      <c r="B2877" s="878"/>
      <c r="C2877" s="878"/>
      <c r="F2877" s="878"/>
      <c r="H2877" s="878"/>
      <c r="I2877" s="878"/>
      <c r="J2877" s="878"/>
      <c r="K2877" s="990"/>
      <c r="L2877" s="990"/>
      <c r="M2877" s="990"/>
      <c r="N2877" s="990"/>
      <c r="O2877" s="878"/>
      <c r="P2877" s="878"/>
      <c r="Q2877" s="878"/>
      <c r="R2877" s="878"/>
      <c r="S2877" s="878"/>
      <c r="T2877" s="878"/>
      <c r="U2877" s="878"/>
      <c r="V2877" s="878"/>
      <c r="W2877" s="878"/>
      <c r="X2877" s="1015"/>
      <c r="Y2877" s="878"/>
      <c r="Z2877" s="975"/>
    </row>
    <row r="2878" spans="1:26">
      <c r="A2878" s="878"/>
      <c r="B2878" s="878"/>
      <c r="C2878" s="878"/>
      <c r="F2878" s="878"/>
      <c r="H2878" s="878"/>
      <c r="I2878" s="878"/>
      <c r="J2878" s="878"/>
      <c r="K2878" s="990"/>
      <c r="L2878" s="990"/>
      <c r="M2878" s="990"/>
      <c r="N2878" s="990"/>
      <c r="O2878" s="878"/>
      <c r="P2878" s="878"/>
      <c r="Q2878" s="878"/>
      <c r="R2878" s="878"/>
      <c r="S2878" s="878"/>
      <c r="T2878" s="878"/>
      <c r="U2878" s="878"/>
      <c r="V2878" s="878"/>
      <c r="W2878" s="878"/>
      <c r="X2878" s="1015"/>
      <c r="Y2878" s="878"/>
      <c r="Z2878" s="975"/>
    </row>
    <row r="2879" spans="1:26">
      <c r="A2879" s="878"/>
      <c r="B2879" s="878"/>
      <c r="C2879" s="878"/>
      <c r="F2879" s="878"/>
      <c r="H2879" s="878"/>
      <c r="I2879" s="878"/>
      <c r="J2879" s="878"/>
      <c r="K2879" s="990"/>
      <c r="L2879" s="990"/>
      <c r="M2879" s="990"/>
      <c r="N2879" s="990"/>
      <c r="O2879" s="878"/>
      <c r="P2879" s="878"/>
      <c r="Q2879" s="878"/>
      <c r="R2879" s="878"/>
      <c r="S2879" s="878"/>
      <c r="T2879" s="878"/>
      <c r="U2879" s="878"/>
      <c r="V2879" s="878"/>
      <c r="W2879" s="878"/>
      <c r="X2879" s="1015"/>
      <c r="Y2879" s="878"/>
      <c r="Z2879" s="975"/>
    </row>
    <row r="2880" spans="1:26">
      <c r="A2880" s="878"/>
      <c r="B2880" s="878"/>
      <c r="C2880" s="878"/>
      <c r="F2880" s="878"/>
      <c r="H2880" s="878"/>
      <c r="I2880" s="878"/>
      <c r="J2880" s="878"/>
      <c r="K2880" s="990"/>
      <c r="L2880" s="990"/>
      <c r="M2880" s="990"/>
      <c r="N2880" s="990"/>
      <c r="O2880" s="878"/>
      <c r="P2880" s="878"/>
      <c r="Q2880" s="878"/>
      <c r="R2880" s="878"/>
      <c r="S2880" s="878"/>
      <c r="T2880" s="878"/>
      <c r="U2880" s="878"/>
      <c r="V2880" s="878"/>
      <c r="W2880" s="878"/>
      <c r="X2880" s="1015"/>
      <c r="Y2880" s="878"/>
      <c r="Z2880" s="975"/>
    </row>
    <row r="2881" spans="1:26">
      <c r="A2881" s="878"/>
      <c r="B2881" s="878"/>
      <c r="C2881" s="878"/>
      <c r="F2881" s="878"/>
      <c r="H2881" s="878"/>
      <c r="I2881" s="878"/>
      <c r="J2881" s="878"/>
      <c r="K2881" s="990"/>
      <c r="L2881" s="990"/>
      <c r="M2881" s="990"/>
      <c r="N2881" s="990"/>
      <c r="O2881" s="878"/>
      <c r="P2881" s="878"/>
      <c r="Q2881" s="878"/>
      <c r="R2881" s="878"/>
      <c r="S2881" s="878"/>
      <c r="T2881" s="878"/>
      <c r="U2881" s="878"/>
      <c r="V2881" s="878"/>
      <c r="W2881" s="878"/>
      <c r="X2881" s="1015"/>
      <c r="Y2881" s="878"/>
      <c r="Z2881" s="975"/>
    </row>
    <row r="2882" spans="1:26">
      <c r="A2882" s="878"/>
      <c r="B2882" s="878"/>
      <c r="C2882" s="878"/>
      <c r="F2882" s="878"/>
      <c r="H2882" s="878"/>
      <c r="I2882" s="878"/>
      <c r="J2882" s="878"/>
      <c r="K2882" s="990"/>
      <c r="L2882" s="990"/>
      <c r="M2882" s="990"/>
      <c r="N2882" s="990"/>
      <c r="O2882" s="878"/>
      <c r="P2882" s="878"/>
      <c r="Q2882" s="878"/>
      <c r="R2882" s="878"/>
      <c r="S2882" s="878"/>
      <c r="T2882" s="878"/>
      <c r="U2882" s="878"/>
      <c r="V2882" s="878"/>
      <c r="W2882" s="878"/>
      <c r="X2882" s="1015"/>
      <c r="Y2882" s="878"/>
      <c r="Z2882" s="975"/>
    </row>
    <row r="2883" spans="1:26">
      <c r="A2883" s="878"/>
      <c r="B2883" s="878"/>
      <c r="C2883" s="878"/>
      <c r="F2883" s="878"/>
      <c r="H2883" s="878"/>
      <c r="I2883" s="878"/>
      <c r="J2883" s="878"/>
      <c r="K2883" s="990"/>
      <c r="L2883" s="990"/>
      <c r="M2883" s="990"/>
      <c r="N2883" s="990"/>
      <c r="O2883" s="878"/>
      <c r="P2883" s="878"/>
      <c r="Q2883" s="878"/>
      <c r="R2883" s="878"/>
      <c r="S2883" s="878"/>
      <c r="T2883" s="878"/>
      <c r="U2883" s="878"/>
      <c r="V2883" s="878"/>
      <c r="W2883" s="878"/>
      <c r="X2883" s="1015"/>
      <c r="Y2883" s="878"/>
      <c r="Z2883" s="975"/>
    </row>
    <row r="2884" spans="1:26">
      <c r="A2884" s="878"/>
      <c r="B2884" s="878"/>
      <c r="C2884" s="878"/>
      <c r="F2884" s="878"/>
      <c r="H2884" s="878"/>
      <c r="I2884" s="878"/>
      <c r="J2884" s="878"/>
      <c r="K2884" s="990"/>
      <c r="L2884" s="990"/>
      <c r="M2884" s="990"/>
      <c r="N2884" s="990"/>
      <c r="O2884" s="878"/>
      <c r="P2884" s="878"/>
      <c r="Q2884" s="878"/>
      <c r="R2884" s="878"/>
      <c r="S2884" s="878"/>
      <c r="T2884" s="878"/>
      <c r="U2884" s="878"/>
      <c r="V2884" s="878"/>
      <c r="W2884" s="878"/>
      <c r="X2884" s="1015"/>
      <c r="Y2884" s="878"/>
      <c r="Z2884" s="975"/>
    </row>
    <row r="2885" spans="1:26">
      <c r="A2885" s="878"/>
      <c r="B2885" s="878"/>
      <c r="C2885" s="878"/>
      <c r="F2885" s="878"/>
      <c r="H2885" s="878"/>
      <c r="I2885" s="878"/>
      <c r="J2885" s="878"/>
      <c r="K2885" s="990"/>
      <c r="L2885" s="990"/>
      <c r="M2885" s="990"/>
      <c r="N2885" s="990"/>
      <c r="O2885" s="878"/>
      <c r="P2885" s="878"/>
      <c r="Q2885" s="878"/>
      <c r="R2885" s="878"/>
      <c r="S2885" s="878"/>
      <c r="T2885" s="878"/>
      <c r="U2885" s="878"/>
      <c r="V2885" s="878"/>
      <c r="W2885" s="878"/>
      <c r="X2885" s="1015"/>
      <c r="Y2885" s="878"/>
      <c r="Z2885" s="975"/>
    </row>
    <row r="2886" spans="1:26">
      <c r="A2886" s="878"/>
      <c r="B2886" s="878"/>
      <c r="C2886" s="878"/>
      <c r="F2886" s="878"/>
      <c r="H2886" s="878"/>
      <c r="I2886" s="878"/>
      <c r="J2886" s="878"/>
      <c r="K2886" s="990"/>
      <c r="L2886" s="990"/>
      <c r="M2886" s="990"/>
      <c r="N2886" s="990"/>
      <c r="O2886" s="878"/>
      <c r="P2886" s="878"/>
      <c r="Q2886" s="878"/>
      <c r="R2886" s="878"/>
      <c r="S2886" s="878"/>
      <c r="T2886" s="878"/>
      <c r="U2886" s="878"/>
      <c r="V2886" s="878"/>
      <c r="W2886" s="878"/>
      <c r="X2886" s="1015"/>
      <c r="Y2886" s="878"/>
      <c r="Z2886" s="975"/>
    </row>
    <row r="2887" spans="1:26">
      <c r="A2887" s="878"/>
      <c r="B2887" s="878"/>
      <c r="C2887" s="878"/>
      <c r="F2887" s="878"/>
      <c r="H2887" s="878"/>
      <c r="I2887" s="878"/>
      <c r="J2887" s="878"/>
      <c r="K2887" s="990"/>
      <c r="L2887" s="990"/>
      <c r="M2887" s="990"/>
      <c r="N2887" s="990"/>
      <c r="O2887" s="878"/>
      <c r="P2887" s="878"/>
      <c r="Q2887" s="878"/>
      <c r="R2887" s="878"/>
      <c r="S2887" s="878"/>
      <c r="T2887" s="878"/>
      <c r="U2887" s="878"/>
      <c r="V2887" s="878"/>
      <c r="W2887" s="878"/>
      <c r="X2887" s="1015"/>
      <c r="Y2887" s="878"/>
      <c r="Z2887" s="975"/>
    </row>
    <row r="2888" spans="1:26">
      <c r="A2888" s="878"/>
      <c r="B2888" s="878"/>
      <c r="C2888" s="878"/>
      <c r="F2888" s="878"/>
      <c r="H2888" s="878"/>
      <c r="I2888" s="878"/>
      <c r="J2888" s="878"/>
      <c r="K2888" s="990"/>
      <c r="L2888" s="990"/>
      <c r="M2888" s="990"/>
      <c r="N2888" s="990"/>
      <c r="O2888" s="878"/>
      <c r="P2888" s="878"/>
      <c r="Q2888" s="878"/>
      <c r="R2888" s="878"/>
      <c r="S2888" s="878"/>
      <c r="T2888" s="878"/>
      <c r="U2888" s="878"/>
      <c r="V2888" s="878"/>
      <c r="W2888" s="878"/>
      <c r="X2888" s="1015"/>
      <c r="Y2888" s="878"/>
      <c r="Z2888" s="975"/>
    </row>
    <row r="2889" spans="1:26">
      <c r="A2889" s="878"/>
      <c r="B2889" s="878"/>
      <c r="C2889" s="878"/>
      <c r="F2889" s="878"/>
      <c r="H2889" s="878"/>
      <c r="I2889" s="878"/>
      <c r="J2889" s="878"/>
      <c r="K2889" s="990"/>
      <c r="L2889" s="990"/>
      <c r="M2889" s="990"/>
      <c r="N2889" s="990"/>
      <c r="O2889" s="878"/>
      <c r="P2889" s="878"/>
      <c r="Q2889" s="878"/>
      <c r="R2889" s="878"/>
      <c r="S2889" s="878"/>
      <c r="T2889" s="878"/>
      <c r="U2889" s="878"/>
      <c r="V2889" s="878"/>
      <c r="W2889" s="878"/>
      <c r="X2889" s="1015"/>
      <c r="Y2889" s="878"/>
      <c r="Z2889" s="975"/>
    </row>
    <row r="2890" spans="1:26">
      <c r="A2890" s="878"/>
      <c r="B2890" s="878"/>
      <c r="C2890" s="878"/>
      <c r="F2890" s="878"/>
      <c r="H2890" s="878"/>
      <c r="I2890" s="878"/>
      <c r="J2890" s="878"/>
      <c r="K2890" s="990"/>
      <c r="L2890" s="990"/>
      <c r="M2890" s="990"/>
      <c r="N2890" s="990"/>
      <c r="O2890" s="878"/>
      <c r="P2890" s="878"/>
      <c r="Q2890" s="878"/>
      <c r="R2890" s="878"/>
      <c r="S2890" s="878"/>
      <c r="T2890" s="878"/>
      <c r="U2890" s="878"/>
      <c r="V2890" s="878"/>
      <c r="W2890" s="878"/>
      <c r="X2890" s="1015"/>
      <c r="Y2890" s="878"/>
      <c r="Z2890" s="975"/>
    </row>
    <row r="2891" spans="1:26">
      <c r="A2891" s="878"/>
      <c r="B2891" s="878"/>
      <c r="C2891" s="878"/>
      <c r="F2891" s="878"/>
      <c r="H2891" s="878"/>
      <c r="I2891" s="878"/>
      <c r="J2891" s="878"/>
      <c r="K2891" s="990"/>
      <c r="L2891" s="990"/>
      <c r="M2891" s="990"/>
      <c r="N2891" s="990"/>
      <c r="O2891" s="878"/>
      <c r="P2891" s="878"/>
      <c r="Q2891" s="878"/>
      <c r="R2891" s="878"/>
      <c r="S2891" s="878"/>
      <c r="T2891" s="878"/>
      <c r="U2891" s="878"/>
      <c r="V2891" s="878"/>
      <c r="W2891" s="878"/>
      <c r="X2891" s="1015"/>
      <c r="Y2891" s="878"/>
      <c r="Z2891" s="975"/>
    </row>
    <row r="2892" spans="1:26">
      <c r="A2892" s="878"/>
      <c r="B2892" s="878"/>
      <c r="C2892" s="878"/>
      <c r="F2892" s="878"/>
      <c r="H2892" s="878"/>
      <c r="I2892" s="878"/>
      <c r="J2892" s="878"/>
      <c r="K2892" s="990"/>
      <c r="L2892" s="990"/>
      <c r="M2892" s="990"/>
      <c r="N2892" s="990"/>
      <c r="O2892" s="878"/>
      <c r="P2892" s="878"/>
      <c r="Q2892" s="878"/>
      <c r="R2892" s="878"/>
      <c r="S2892" s="878"/>
      <c r="T2892" s="878"/>
      <c r="U2892" s="878"/>
      <c r="V2892" s="878"/>
      <c r="W2892" s="878"/>
      <c r="X2892" s="1015"/>
      <c r="Y2892" s="878"/>
      <c r="Z2892" s="975"/>
    </row>
    <row r="2893" spans="1:26">
      <c r="A2893" s="878"/>
      <c r="B2893" s="878"/>
      <c r="C2893" s="878"/>
      <c r="F2893" s="878"/>
      <c r="H2893" s="878"/>
      <c r="I2893" s="878"/>
      <c r="J2893" s="878"/>
      <c r="K2893" s="990"/>
      <c r="L2893" s="990"/>
      <c r="M2893" s="990"/>
      <c r="N2893" s="990"/>
      <c r="O2893" s="878"/>
      <c r="P2893" s="878"/>
      <c r="Q2893" s="878"/>
      <c r="R2893" s="878"/>
      <c r="S2893" s="878"/>
      <c r="T2893" s="878"/>
      <c r="U2893" s="878"/>
      <c r="V2893" s="878"/>
      <c r="W2893" s="878"/>
      <c r="X2893" s="1015"/>
      <c r="Y2893" s="878"/>
      <c r="Z2893" s="975"/>
    </row>
    <row r="2894" spans="1:26">
      <c r="A2894" s="878"/>
      <c r="B2894" s="878"/>
      <c r="C2894" s="878"/>
      <c r="F2894" s="878"/>
      <c r="H2894" s="878"/>
      <c r="I2894" s="878"/>
      <c r="J2894" s="878"/>
      <c r="K2894" s="990"/>
      <c r="L2894" s="990"/>
      <c r="M2894" s="990"/>
      <c r="N2894" s="990"/>
      <c r="O2894" s="878"/>
      <c r="P2894" s="878"/>
      <c r="Q2894" s="878"/>
      <c r="R2894" s="878"/>
      <c r="S2894" s="878"/>
      <c r="T2894" s="878"/>
      <c r="U2894" s="878"/>
      <c r="V2894" s="878"/>
      <c r="W2894" s="878"/>
      <c r="X2894" s="1015"/>
      <c r="Y2894" s="878"/>
      <c r="Z2894" s="975"/>
    </row>
    <row r="2895" spans="1:26">
      <c r="A2895" s="878"/>
      <c r="B2895" s="878"/>
      <c r="C2895" s="878"/>
      <c r="F2895" s="878"/>
      <c r="H2895" s="878"/>
      <c r="I2895" s="878"/>
      <c r="J2895" s="878"/>
      <c r="K2895" s="990"/>
      <c r="L2895" s="990"/>
      <c r="M2895" s="990"/>
      <c r="N2895" s="990"/>
      <c r="O2895" s="878"/>
      <c r="P2895" s="878"/>
      <c r="Q2895" s="878"/>
      <c r="R2895" s="878"/>
      <c r="S2895" s="878"/>
      <c r="T2895" s="878"/>
      <c r="U2895" s="878"/>
      <c r="V2895" s="878"/>
      <c r="W2895" s="878"/>
      <c r="X2895" s="1015"/>
      <c r="Y2895" s="878"/>
      <c r="Z2895" s="975"/>
    </row>
    <row r="2896" spans="1:26">
      <c r="A2896" s="878"/>
      <c r="B2896" s="878"/>
      <c r="C2896" s="878"/>
      <c r="F2896" s="878"/>
      <c r="H2896" s="878"/>
      <c r="I2896" s="878"/>
      <c r="J2896" s="878"/>
      <c r="K2896" s="990"/>
      <c r="L2896" s="990"/>
      <c r="M2896" s="990"/>
      <c r="N2896" s="990"/>
      <c r="O2896" s="878"/>
      <c r="P2896" s="878"/>
      <c r="Q2896" s="878"/>
      <c r="R2896" s="878"/>
      <c r="S2896" s="878"/>
      <c r="T2896" s="878"/>
      <c r="U2896" s="878"/>
      <c r="V2896" s="878"/>
      <c r="W2896" s="878"/>
      <c r="X2896" s="1015"/>
      <c r="Y2896" s="878"/>
      <c r="Z2896" s="975"/>
    </row>
    <row r="2897" spans="1:26">
      <c r="A2897" s="878"/>
      <c r="B2897" s="878"/>
      <c r="C2897" s="878"/>
      <c r="F2897" s="878"/>
      <c r="H2897" s="878"/>
      <c r="I2897" s="878"/>
      <c r="J2897" s="878"/>
      <c r="K2897" s="990"/>
      <c r="L2897" s="990"/>
      <c r="M2897" s="990"/>
      <c r="N2897" s="990"/>
      <c r="O2897" s="878"/>
      <c r="P2897" s="878"/>
      <c r="Q2897" s="878"/>
      <c r="R2897" s="878"/>
      <c r="S2897" s="878"/>
      <c r="T2897" s="878"/>
      <c r="U2897" s="878"/>
      <c r="V2897" s="878"/>
      <c r="W2897" s="878"/>
      <c r="X2897" s="1015"/>
      <c r="Y2897" s="878"/>
      <c r="Z2897" s="975"/>
    </row>
    <row r="2898" spans="1:26">
      <c r="A2898" s="878"/>
      <c r="B2898" s="878"/>
      <c r="C2898" s="878"/>
      <c r="F2898" s="878"/>
      <c r="H2898" s="878"/>
      <c r="I2898" s="878"/>
      <c r="J2898" s="878"/>
      <c r="K2898" s="990"/>
      <c r="L2898" s="990"/>
      <c r="M2898" s="990"/>
      <c r="N2898" s="990"/>
      <c r="O2898" s="878"/>
      <c r="P2898" s="878"/>
      <c r="Q2898" s="878"/>
      <c r="R2898" s="878"/>
      <c r="S2898" s="878"/>
      <c r="T2898" s="878"/>
      <c r="U2898" s="878"/>
      <c r="V2898" s="878"/>
      <c r="W2898" s="878"/>
      <c r="X2898" s="1015"/>
      <c r="Y2898" s="878"/>
      <c r="Z2898" s="975"/>
    </row>
    <row r="2899" spans="1:26">
      <c r="A2899" s="878"/>
      <c r="B2899" s="878"/>
      <c r="C2899" s="878"/>
      <c r="F2899" s="878"/>
      <c r="H2899" s="878"/>
      <c r="I2899" s="878"/>
      <c r="J2899" s="878"/>
      <c r="K2899" s="990"/>
      <c r="L2899" s="990"/>
      <c r="M2899" s="990"/>
      <c r="N2899" s="990"/>
      <c r="O2899" s="878"/>
      <c r="P2899" s="878"/>
      <c r="Q2899" s="878"/>
      <c r="R2899" s="878"/>
      <c r="S2899" s="878"/>
      <c r="T2899" s="878"/>
      <c r="U2899" s="878"/>
      <c r="V2899" s="878"/>
      <c r="W2899" s="878"/>
      <c r="X2899" s="1015"/>
      <c r="Y2899" s="878"/>
      <c r="Z2899" s="975"/>
    </row>
    <row r="2900" spans="1:26">
      <c r="A2900" s="878"/>
      <c r="B2900" s="878"/>
      <c r="C2900" s="878"/>
      <c r="F2900" s="878"/>
      <c r="H2900" s="878"/>
      <c r="I2900" s="878"/>
      <c r="J2900" s="878"/>
      <c r="K2900" s="990"/>
      <c r="L2900" s="990"/>
      <c r="M2900" s="990"/>
      <c r="N2900" s="990"/>
      <c r="O2900" s="878"/>
      <c r="P2900" s="878"/>
      <c r="Q2900" s="878"/>
      <c r="R2900" s="878"/>
      <c r="S2900" s="878"/>
      <c r="T2900" s="878"/>
      <c r="U2900" s="878"/>
      <c r="V2900" s="878"/>
      <c r="W2900" s="878"/>
      <c r="X2900" s="1015"/>
      <c r="Y2900" s="878"/>
      <c r="Z2900" s="975"/>
    </row>
    <row r="2901" spans="1:26">
      <c r="A2901" s="878"/>
      <c r="B2901" s="878"/>
      <c r="C2901" s="878"/>
      <c r="F2901" s="878"/>
      <c r="H2901" s="878"/>
      <c r="I2901" s="878"/>
      <c r="J2901" s="878"/>
      <c r="K2901" s="990"/>
      <c r="L2901" s="990"/>
      <c r="M2901" s="990"/>
      <c r="N2901" s="990"/>
      <c r="O2901" s="878"/>
      <c r="P2901" s="878"/>
      <c r="Q2901" s="878"/>
      <c r="R2901" s="878"/>
      <c r="S2901" s="878"/>
      <c r="T2901" s="878"/>
      <c r="U2901" s="878"/>
      <c r="V2901" s="878"/>
      <c r="W2901" s="878"/>
      <c r="X2901" s="1015"/>
      <c r="Y2901" s="878"/>
      <c r="Z2901" s="975"/>
    </row>
    <row r="2902" spans="1:26">
      <c r="A2902" s="878"/>
      <c r="B2902" s="878"/>
      <c r="C2902" s="878"/>
      <c r="F2902" s="878"/>
      <c r="H2902" s="878"/>
      <c r="I2902" s="878"/>
      <c r="J2902" s="878"/>
      <c r="K2902" s="990"/>
      <c r="L2902" s="990"/>
      <c r="M2902" s="990"/>
      <c r="N2902" s="990"/>
      <c r="O2902" s="878"/>
      <c r="P2902" s="878"/>
      <c r="Q2902" s="878"/>
      <c r="R2902" s="878"/>
      <c r="S2902" s="878"/>
      <c r="T2902" s="878"/>
      <c r="U2902" s="878"/>
      <c r="V2902" s="878"/>
      <c r="W2902" s="878"/>
      <c r="X2902" s="1015"/>
      <c r="Y2902" s="878"/>
      <c r="Z2902" s="975"/>
    </row>
    <row r="2903" spans="1:26">
      <c r="A2903" s="878"/>
      <c r="B2903" s="878"/>
      <c r="C2903" s="878"/>
      <c r="F2903" s="878"/>
      <c r="H2903" s="878"/>
      <c r="I2903" s="878"/>
      <c r="J2903" s="878"/>
      <c r="K2903" s="990"/>
      <c r="L2903" s="990"/>
      <c r="M2903" s="990"/>
      <c r="N2903" s="990"/>
      <c r="O2903" s="878"/>
      <c r="P2903" s="878"/>
      <c r="Q2903" s="878"/>
      <c r="R2903" s="878"/>
      <c r="S2903" s="878"/>
      <c r="T2903" s="878"/>
      <c r="U2903" s="878"/>
      <c r="V2903" s="878"/>
      <c r="W2903" s="878"/>
      <c r="X2903" s="1015"/>
      <c r="Y2903" s="878"/>
      <c r="Z2903" s="975"/>
    </row>
    <row r="2904" spans="1:26">
      <c r="A2904" s="878"/>
      <c r="B2904" s="878"/>
      <c r="C2904" s="878"/>
      <c r="F2904" s="878"/>
      <c r="H2904" s="878"/>
      <c r="I2904" s="878"/>
      <c r="J2904" s="878"/>
      <c r="K2904" s="990"/>
      <c r="L2904" s="990"/>
      <c r="M2904" s="990"/>
      <c r="N2904" s="990"/>
      <c r="O2904" s="878"/>
      <c r="P2904" s="878"/>
      <c r="Q2904" s="878"/>
      <c r="R2904" s="878"/>
      <c r="S2904" s="878"/>
      <c r="T2904" s="878"/>
      <c r="U2904" s="878"/>
      <c r="V2904" s="878"/>
      <c r="W2904" s="878"/>
      <c r="X2904" s="1015"/>
      <c r="Y2904" s="878"/>
      <c r="Z2904" s="975"/>
    </row>
    <row r="2905" spans="1:26">
      <c r="A2905" s="878"/>
      <c r="B2905" s="878"/>
      <c r="C2905" s="878"/>
      <c r="F2905" s="878"/>
      <c r="H2905" s="878"/>
      <c r="I2905" s="878"/>
      <c r="J2905" s="878"/>
      <c r="K2905" s="990"/>
      <c r="L2905" s="990"/>
      <c r="M2905" s="990"/>
      <c r="N2905" s="990"/>
      <c r="O2905" s="878"/>
      <c r="P2905" s="878"/>
      <c r="Q2905" s="878"/>
      <c r="R2905" s="878"/>
      <c r="S2905" s="878"/>
      <c r="T2905" s="878"/>
      <c r="U2905" s="878"/>
      <c r="V2905" s="878"/>
      <c r="W2905" s="878"/>
      <c r="X2905" s="1015"/>
      <c r="Y2905" s="878"/>
      <c r="Z2905" s="975"/>
    </row>
    <row r="2906" spans="1:26">
      <c r="A2906" s="878"/>
      <c r="B2906" s="878"/>
      <c r="C2906" s="878"/>
      <c r="F2906" s="878"/>
      <c r="H2906" s="878"/>
      <c r="I2906" s="878"/>
      <c r="J2906" s="878"/>
      <c r="K2906" s="990"/>
      <c r="L2906" s="990"/>
      <c r="M2906" s="990"/>
      <c r="N2906" s="990"/>
      <c r="O2906" s="878"/>
      <c r="P2906" s="878"/>
      <c r="Q2906" s="878"/>
      <c r="R2906" s="878"/>
      <c r="S2906" s="878"/>
      <c r="T2906" s="878"/>
      <c r="U2906" s="878"/>
      <c r="V2906" s="878"/>
      <c r="W2906" s="878"/>
      <c r="X2906" s="1015"/>
      <c r="Y2906" s="878"/>
      <c r="Z2906" s="975"/>
    </row>
    <row r="2907" spans="1:26">
      <c r="A2907" s="878"/>
      <c r="B2907" s="878"/>
      <c r="C2907" s="878"/>
      <c r="F2907" s="878"/>
      <c r="H2907" s="878"/>
      <c r="I2907" s="878"/>
      <c r="J2907" s="878"/>
      <c r="K2907" s="990"/>
      <c r="L2907" s="990"/>
      <c r="M2907" s="990"/>
      <c r="N2907" s="990"/>
      <c r="O2907" s="878"/>
      <c r="P2907" s="878"/>
      <c r="Q2907" s="878"/>
      <c r="R2907" s="878"/>
      <c r="S2907" s="878"/>
      <c r="T2907" s="878"/>
      <c r="U2907" s="878"/>
      <c r="V2907" s="878"/>
      <c r="W2907" s="878"/>
      <c r="X2907" s="1015"/>
      <c r="Y2907" s="878"/>
      <c r="Z2907" s="975"/>
    </row>
    <row r="2908" spans="1:26">
      <c r="A2908" s="878"/>
      <c r="B2908" s="878"/>
      <c r="C2908" s="878"/>
      <c r="F2908" s="878"/>
      <c r="H2908" s="878"/>
      <c r="I2908" s="878"/>
      <c r="J2908" s="878"/>
      <c r="K2908" s="990"/>
      <c r="L2908" s="990"/>
      <c r="M2908" s="990"/>
      <c r="N2908" s="990"/>
      <c r="O2908" s="878"/>
      <c r="P2908" s="878"/>
      <c r="Q2908" s="878"/>
      <c r="R2908" s="878"/>
      <c r="S2908" s="878"/>
      <c r="T2908" s="878"/>
      <c r="U2908" s="878"/>
      <c r="V2908" s="878"/>
      <c r="W2908" s="878"/>
      <c r="X2908" s="1015"/>
      <c r="Y2908" s="878"/>
      <c r="Z2908" s="975"/>
    </row>
    <row r="2909" spans="1:26">
      <c r="A2909" s="878"/>
      <c r="B2909" s="878"/>
      <c r="C2909" s="878"/>
      <c r="F2909" s="878"/>
      <c r="H2909" s="878"/>
      <c r="I2909" s="878"/>
      <c r="J2909" s="878"/>
      <c r="K2909" s="990"/>
      <c r="L2909" s="990"/>
      <c r="M2909" s="990"/>
      <c r="N2909" s="990"/>
      <c r="O2909" s="878"/>
      <c r="P2909" s="878"/>
      <c r="Q2909" s="878"/>
      <c r="R2909" s="878"/>
      <c r="S2909" s="878"/>
      <c r="T2909" s="878"/>
      <c r="U2909" s="878"/>
      <c r="V2909" s="878"/>
      <c r="W2909" s="878"/>
      <c r="X2909" s="1015"/>
      <c r="Y2909" s="878"/>
      <c r="Z2909" s="975"/>
    </row>
    <row r="2910" spans="1:26">
      <c r="A2910" s="878"/>
      <c r="B2910" s="878"/>
      <c r="C2910" s="878"/>
      <c r="F2910" s="878"/>
      <c r="H2910" s="878"/>
      <c r="I2910" s="878"/>
      <c r="J2910" s="878"/>
      <c r="K2910" s="990"/>
      <c r="L2910" s="990"/>
      <c r="M2910" s="990"/>
      <c r="N2910" s="990"/>
      <c r="O2910" s="878"/>
      <c r="P2910" s="878"/>
      <c r="Q2910" s="878"/>
      <c r="R2910" s="878"/>
      <c r="S2910" s="878"/>
      <c r="T2910" s="878"/>
      <c r="U2910" s="878"/>
      <c r="V2910" s="878"/>
      <c r="W2910" s="878"/>
      <c r="X2910" s="1015"/>
      <c r="Y2910" s="878"/>
      <c r="Z2910" s="975"/>
    </row>
    <row r="2911" spans="1:26">
      <c r="A2911" s="878"/>
      <c r="B2911" s="878"/>
      <c r="C2911" s="878"/>
      <c r="F2911" s="878"/>
      <c r="H2911" s="878"/>
      <c r="I2911" s="878"/>
      <c r="J2911" s="878"/>
      <c r="K2911" s="990"/>
      <c r="L2911" s="990"/>
      <c r="M2911" s="990"/>
      <c r="N2911" s="990"/>
      <c r="O2911" s="878"/>
      <c r="P2911" s="878"/>
      <c r="Q2911" s="878"/>
      <c r="R2911" s="878"/>
      <c r="S2911" s="878"/>
      <c r="T2911" s="878"/>
      <c r="U2911" s="878"/>
      <c r="V2911" s="878"/>
      <c r="W2911" s="878"/>
      <c r="X2911" s="1015"/>
      <c r="Y2911" s="878"/>
      <c r="Z2911" s="975"/>
    </row>
    <row r="2912" spans="1:26">
      <c r="A2912" s="878"/>
      <c r="B2912" s="878"/>
      <c r="C2912" s="878"/>
      <c r="F2912" s="878"/>
      <c r="H2912" s="878"/>
      <c r="I2912" s="878"/>
      <c r="J2912" s="878"/>
      <c r="K2912" s="990"/>
      <c r="L2912" s="990"/>
      <c r="M2912" s="990"/>
      <c r="N2912" s="990"/>
      <c r="O2912" s="878"/>
      <c r="P2912" s="878"/>
      <c r="Q2912" s="878"/>
      <c r="R2912" s="878"/>
      <c r="S2912" s="878"/>
      <c r="T2912" s="878"/>
      <c r="U2912" s="878"/>
      <c r="V2912" s="878"/>
      <c r="W2912" s="878"/>
      <c r="X2912" s="1015"/>
      <c r="Y2912" s="878"/>
      <c r="Z2912" s="975"/>
    </row>
    <row r="2913" spans="1:26">
      <c r="A2913" s="878"/>
      <c r="B2913" s="878"/>
      <c r="C2913" s="878"/>
      <c r="F2913" s="878"/>
      <c r="H2913" s="878"/>
      <c r="I2913" s="878"/>
      <c r="J2913" s="878"/>
      <c r="K2913" s="990"/>
      <c r="L2913" s="990"/>
      <c r="M2913" s="990"/>
      <c r="N2913" s="990"/>
      <c r="O2913" s="878"/>
      <c r="P2913" s="878"/>
      <c r="Q2913" s="878"/>
      <c r="R2913" s="878"/>
      <c r="S2913" s="878"/>
      <c r="T2913" s="878"/>
      <c r="U2913" s="878"/>
      <c r="V2913" s="878"/>
      <c r="W2913" s="878"/>
      <c r="X2913" s="1015"/>
      <c r="Y2913" s="878"/>
      <c r="Z2913" s="975"/>
    </row>
    <row r="2914" spans="1:26">
      <c r="A2914" s="878"/>
      <c r="B2914" s="878"/>
      <c r="C2914" s="878"/>
      <c r="F2914" s="878"/>
      <c r="H2914" s="878"/>
      <c r="I2914" s="878"/>
      <c r="J2914" s="878"/>
      <c r="K2914" s="990"/>
      <c r="L2914" s="990"/>
      <c r="M2914" s="990"/>
      <c r="N2914" s="990"/>
      <c r="O2914" s="878"/>
      <c r="P2914" s="878"/>
      <c r="Q2914" s="878"/>
      <c r="R2914" s="878"/>
      <c r="S2914" s="878"/>
      <c r="T2914" s="878"/>
      <c r="U2914" s="878"/>
      <c r="V2914" s="878"/>
      <c r="W2914" s="878"/>
      <c r="X2914" s="1015"/>
      <c r="Y2914" s="878"/>
      <c r="Z2914" s="975"/>
    </row>
    <row r="2915" spans="1:26">
      <c r="A2915" s="878"/>
      <c r="B2915" s="878"/>
      <c r="C2915" s="878"/>
      <c r="F2915" s="878"/>
      <c r="H2915" s="878"/>
      <c r="I2915" s="878"/>
      <c r="J2915" s="878"/>
      <c r="K2915" s="990"/>
      <c r="L2915" s="990"/>
      <c r="M2915" s="990"/>
      <c r="N2915" s="990"/>
      <c r="O2915" s="878"/>
      <c r="P2915" s="878"/>
      <c r="Q2915" s="878"/>
      <c r="R2915" s="878"/>
      <c r="S2915" s="878"/>
      <c r="T2915" s="878"/>
      <c r="U2915" s="878"/>
      <c r="V2915" s="878"/>
      <c r="W2915" s="878"/>
      <c r="X2915" s="1015"/>
      <c r="Y2915" s="878"/>
      <c r="Z2915" s="975"/>
    </row>
    <row r="2916" spans="1:26">
      <c r="A2916" s="878"/>
      <c r="B2916" s="878"/>
      <c r="C2916" s="878"/>
      <c r="F2916" s="878"/>
      <c r="H2916" s="878"/>
      <c r="I2916" s="878"/>
      <c r="J2916" s="878"/>
      <c r="K2916" s="990"/>
      <c r="L2916" s="990"/>
      <c r="M2916" s="990"/>
      <c r="N2916" s="990"/>
      <c r="O2916" s="878"/>
      <c r="P2916" s="878"/>
      <c r="Q2916" s="878"/>
      <c r="R2916" s="878"/>
      <c r="S2916" s="878"/>
      <c r="T2916" s="878"/>
      <c r="U2916" s="878"/>
      <c r="V2916" s="878"/>
      <c r="W2916" s="878"/>
      <c r="X2916" s="1015"/>
      <c r="Y2916" s="878"/>
      <c r="Z2916" s="975"/>
    </row>
    <row r="2917" spans="1:26">
      <c r="A2917" s="878"/>
      <c r="B2917" s="878"/>
      <c r="C2917" s="878"/>
      <c r="F2917" s="878"/>
      <c r="H2917" s="878"/>
      <c r="I2917" s="878"/>
      <c r="J2917" s="878"/>
      <c r="K2917" s="990"/>
      <c r="L2917" s="990"/>
      <c r="M2917" s="990"/>
      <c r="N2917" s="990"/>
      <c r="O2917" s="878"/>
      <c r="P2917" s="878"/>
      <c r="Q2917" s="878"/>
      <c r="R2917" s="878"/>
      <c r="S2917" s="878"/>
      <c r="T2917" s="878"/>
      <c r="U2917" s="878"/>
      <c r="V2917" s="878"/>
      <c r="W2917" s="878"/>
      <c r="X2917" s="1015"/>
      <c r="Y2917" s="878"/>
      <c r="Z2917" s="975"/>
    </row>
    <row r="2918" spans="1:26">
      <c r="A2918" s="878"/>
      <c r="B2918" s="878"/>
      <c r="C2918" s="878"/>
      <c r="F2918" s="878"/>
      <c r="H2918" s="878"/>
      <c r="I2918" s="878"/>
      <c r="J2918" s="878"/>
      <c r="K2918" s="990"/>
      <c r="L2918" s="990"/>
      <c r="M2918" s="990"/>
      <c r="N2918" s="990"/>
      <c r="O2918" s="878"/>
      <c r="P2918" s="878"/>
      <c r="Q2918" s="878"/>
      <c r="R2918" s="878"/>
      <c r="S2918" s="878"/>
      <c r="T2918" s="878"/>
      <c r="U2918" s="878"/>
      <c r="V2918" s="878"/>
      <c r="W2918" s="878"/>
      <c r="X2918" s="1015"/>
      <c r="Y2918" s="878"/>
      <c r="Z2918" s="975"/>
    </row>
    <row r="2919" spans="1:26">
      <c r="A2919" s="878"/>
      <c r="B2919" s="878"/>
      <c r="C2919" s="878"/>
      <c r="F2919" s="878"/>
      <c r="H2919" s="878"/>
      <c r="I2919" s="878"/>
      <c r="J2919" s="878"/>
      <c r="K2919" s="990"/>
      <c r="L2919" s="990"/>
      <c r="M2919" s="990"/>
      <c r="N2919" s="990"/>
      <c r="O2919" s="878"/>
      <c r="P2919" s="878"/>
      <c r="Q2919" s="878"/>
      <c r="R2919" s="878"/>
      <c r="S2919" s="878"/>
      <c r="T2919" s="878"/>
      <c r="U2919" s="878"/>
      <c r="V2919" s="878"/>
      <c r="W2919" s="878"/>
      <c r="X2919" s="1015"/>
      <c r="Y2919" s="878"/>
      <c r="Z2919" s="975"/>
    </row>
    <row r="2920" spans="1:26">
      <c r="A2920" s="878"/>
      <c r="B2920" s="878"/>
      <c r="C2920" s="878"/>
      <c r="F2920" s="878"/>
      <c r="H2920" s="878"/>
      <c r="I2920" s="878"/>
      <c r="J2920" s="878"/>
      <c r="K2920" s="990"/>
      <c r="L2920" s="990"/>
      <c r="M2920" s="990"/>
      <c r="N2920" s="990"/>
      <c r="O2920" s="878"/>
      <c r="P2920" s="878"/>
      <c r="Q2920" s="878"/>
      <c r="R2920" s="878"/>
      <c r="S2920" s="878"/>
      <c r="T2920" s="878"/>
      <c r="U2920" s="878"/>
      <c r="V2920" s="878"/>
      <c r="W2920" s="878"/>
      <c r="X2920" s="1015"/>
      <c r="Y2920" s="878"/>
      <c r="Z2920" s="975"/>
    </row>
    <row r="2921" spans="1:26">
      <c r="A2921" s="878"/>
      <c r="B2921" s="878"/>
      <c r="C2921" s="878"/>
      <c r="F2921" s="878"/>
      <c r="H2921" s="878"/>
      <c r="I2921" s="878"/>
      <c r="J2921" s="878"/>
      <c r="K2921" s="990"/>
      <c r="L2921" s="990"/>
      <c r="M2921" s="990"/>
      <c r="N2921" s="990"/>
      <c r="O2921" s="878"/>
      <c r="P2921" s="878"/>
      <c r="Q2921" s="878"/>
      <c r="R2921" s="878"/>
      <c r="S2921" s="878"/>
      <c r="T2921" s="878"/>
      <c r="U2921" s="878"/>
      <c r="V2921" s="878"/>
      <c r="W2921" s="878"/>
      <c r="X2921" s="1015"/>
      <c r="Y2921" s="878"/>
      <c r="Z2921" s="975"/>
    </row>
    <row r="2922" spans="1:26">
      <c r="A2922" s="878"/>
      <c r="B2922" s="878"/>
      <c r="C2922" s="878"/>
      <c r="F2922" s="878"/>
      <c r="H2922" s="878"/>
      <c r="I2922" s="878"/>
      <c r="J2922" s="878"/>
      <c r="K2922" s="990"/>
      <c r="L2922" s="990"/>
      <c r="M2922" s="990"/>
      <c r="N2922" s="990"/>
      <c r="O2922" s="878"/>
      <c r="P2922" s="878"/>
      <c r="Q2922" s="878"/>
      <c r="R2922" s="878"/>
      <c r="S2922" s="878"/>
      <c r="T2922" s="878"/>
      <c r="U2922" s="878"/>
      <c r="V2922" s="878"/>
      <c r="W2922" s="878"/>
      <c r="X2922" s="1015"/>
      <c r="Y2922" s="878"/>
      <c r="Z2922" s="975"/>
    </row>
    <row r="2923" spans="1:26">
      <c r="A2923" s="878"/>
      <c r="B2923" s="878"/>
      <c r="C2923" s="878"/>
      <c r="F2923" s="878"/>
      <c r="H2923" s="878"/>
      <c r="I2923" s="878"/>
      <c r="J2923" s="878"/>
      <c r="K2923" s="990"/>
      <c r="L2923" s="990"/>
      <c r="M2923" s="990"/>
      <c r="N2923" s="990"/>
      <c r="O2923" s="878"/>
      <c r="P2923" s="878"/>
      <c r="Q2923" s="878"/>
      <c r="R2923" s="878"/>
      <c r="S2923" s="878"/>
      <c r="T2923" s="878"/>
      <c r="U2923" s="878"/>
      <c r="V2923" s="878"/>
      <c r="W2923" s="878"/>
      <c r="X2923" s="1015"/>
      <c r="Y2923" s="878"/>
      <c r="Z2923" s="975"/>
    </row>
    <row r="2924" spans="1:26">
      <c r="A2924" s="878"/>
      <c r="B2924" s="878"/>
      <c r="C2924" s="878"/>
      <c r="F2924" s="878"/>
      <c r="H2924" s="878"/>
      <c r="I2924" s="878"/>
      <c r="J2924" s="878"/>
      <c r="K2924" s="990"/>
      <c r="L2924" s="990"/>
      <c r="M2924" s="990"/>
      <c r="N2924" s="990"/>
      <c r="O2924" s="878"/>
      <c r="P2924" s="878"/>
      <c r="Q2924" s="878"/>
      <c r="R2924" s="878"/>
      <c r="S2924" s="878"/>
      <c r="T2924" s="878"/>
      <c r="U2924" s="878"/>
      <c r="V2924" s="878"/>
      <c r="W2924" s="878"/>
      <c r="X2924" s="1015"/>
      <c r="Y2924" s="878"/>
      <c r="Z2924" s="975"/>
    </row>
    <row r="2925" spans="1:26">
      <c r="A2925" s="878"/>
      <c r="B2925" s="878"/>
      <c r="C2925" s="878"/>
      <c r="F2925" s="878"/>
      <c r="H2925" s="878"/>
      <c r="I2925" s="878"/>
      <c r="J2925" s="878"/>
      <c r="K2925" s="990"/>
      <c r="L2925" s="990"/>
      <c r="M2925" s="990"/>
      <c r="N2925" s="990"/>
      <c r="O2925" s="878"/>
      <c r="P2925" s="878"/>
      <c r="Q2925" s="878"/>
      <c r="R2925" s="878"/>
      <c r="S2925" s="878"/>
      <c r="T2925" s="878"/>
      <c r="U2925" s="878"/>
      <c r="V2925" s="878"/>
      <c r="W2925" s="878"/>
      <c r="X2925" s="1015"/>
      <c r="Y2925" s="878"/>
      <c r="Z2925" s="975"/>
    </row>
    <row r="2926" spans="1:26">
      <c r="A2926" s="878"/>
      <c r="B2926" s="878"/>
      <c r="C2926" s="878"/>
      <c r="F2926" s="878"/>
      <c r="H2926" s="878"/>
      <c r="I2926" s="878"/>
      <c r="J2926" s="878"/>
      <c r="K2926" s="990"/>
      <c r="L2926" s="990"/>
      <c r="M2926" s="990"/>
      <c r="N2926" s="990"/>
      <c r="O2926" s="878"/>
      <c r="P2926" s="878"/>
      <c r="Q2926" s="878"/>
      <c r="R2926" s="878"/>
      <c r="S2926" s="878"/>
      <c r="T2926" s="878"/>
      <c r="U2926" s="878"/>
      <c r="V2926" s="878"/>
      <c r="W2926" s="878"/>
      <c r="X2926" s="1015"/>
      <c r="Y2926" s="878"/>
      <c r="Z2926" s="975"/>
    </row>
    <row r="2927" spans="1:26">
      <c r="A2927" s="878"/>
      <c r="B2927" s="878"/>
      <c r="C2927" s="878"/>
      <c r="F2927" s="878"/>
      <c r="H2927" s="878"/>
      <c r="I2927" s="878"/>
      <c r="J2927" s="878"/>
      <c r="K2927" s="990"/>
      <c r="L2927" s="990"/>
      <c r="M2927" s="990"/>
      <c r="N2927" s="990"/>
      <c r="O2927" s="878"/>
      <c r="P2927" s="878"/>
      <c r="Q2927" s="878"/>
      <c r="R2927" s="878"/>
      <c r="S2927" s="878"/>
      <c r="T2927" s="878"/>
      <c r="U2927" s="878"/>
      <c r="V2927" s="878"/>
      <c r="W2927" s="878"/>
      <c r="X2927" s="1015"/>
      <c r="Y2927" s="878"/>
      <c r="Z2927" s="975"/>
    </row>
    <row r="2928" spans="1:26">
      <c r="A2928" s="878"/>
      <c r="B2928" s="878"/>
      <c r="C2928" s="878"/>
      <c r="F2928" s="878"/>
      <c r="H2928" s="878"/>
      <c r="I2928" s="878"/>
      <c r="J2928" s="878"/>
      <c r="K2928" s="990"/>
      <c r="L2928" s="990"/>
      <c r="M2928" s="990"/>
      <c r="N2928" s="990"/>
      <c r="O2928" s="878"/>
      <c r="P2928" s="878"/>
      <c r="Q2928" s="878"/>
      <c r="R2928" s="878"/>
      <c r="S2928" s="878"/>
      <c r="T2928" s="878"/>
      <c r="U2928" s="878"/>
      <c r="V2928" s="878"/>
      <c r="W2928" s="878"/>
      <c r="X2928" s="1015"/>
      <c r="Y2928" s="878"/>
      <c r="Z2928" s="975"/>
    </row>
    <row r="2929" spans="1:26">
      <c r="A2929" s="878"/>
      <c r="B2929" s="878"/>
      <c r="C2929" s="878"/>
      <c r="F2929" s="878"/>
      <c r="H2929" s="878"/>
      <c r="I2929" s="878"/>
      <c r="J2929" s="878"/>
      <c r="K2929" s="990"/>
      <c r="L2929" s="990"/>
      <c r="M2929" s="990"/>
      <c r="N2929" s="990"/>
      <c r="O2929" s="878"/>
      <c r="P2929" s="878"/>
      <c r="Q2929" s="878"/>
      <c r="R2929" s="878"/>
      <c r="S2929" s="878"/>
      <c r="T2929" s="878"/>
      <c r="U2929" s="878"/>
      <c r="V2929" s="878"/>
      <c r="W2929" s="878"/>
      <c r="X2929" s="1015"/>
      <c r="Y2929" s="878"/>
      <c r="Z2929" s="975"/>
    </row>
    <row r="2930" spans="1:26">
      <c r="A2930" s="878"/>
      <c r="B2930" s="878"/>
      <c r="C2930" s="878"/>
      <c r="F2930" s="878"/>
      <c r="H2930" s="878"/>
      <c r="I2930" s="878"/>
      <c r="J2930" s="878"/>
      <c r="K2930" s="990"/>
      <c r="L2930" s="990"/>
      <c r="M2930" s="990"/>
      <c r="N2930" s="990"/>
      <c r="O2930" s="878"/>
      <c r="P2930" s="878"/>
      <c r="Q2930" s="878"/>
      <c r="R2930" s="878"/>
      <c r="S2930" s="878"/>
      <c r="T2930" s="878"/>
      <c r="U2930" s="878"/>
      <c r="V2930" s="878"/>
      <c r="W2930" s="878"/>
      <c r="X2930" s="1015"/>
      <c r="Y2930" s="878"/>
      <c r="Z2930" s="975"/>
    </row>
    <row r="2931" spans="1:26">
      <c r="A2931" s="878"/>
      <c r="B2931" s="878"/>
      <c r="C2931" s="878"/>
      <c r="F2931" s="878"/>
      <c r="H2931" s="878"/>
      <c r="I2931" s="878"/>
      <c r="J2931" s="878"/>
      <c r="K2931" s="990"/>
      <c r="L2931" s="990"/>
      <c r="M2931" s="990"/>
      <c r="N2931" s="990"/>
      <c r="O2931" s="878"/>
      <c r="P2931" s="878"/>
      <c r="Q2931" s="878"/>
      <c r="R2931" s="878"/>
      <c r="S2931" s="878"/>
      <c r="T2931" s="878"/>
      <c r="U2931" s="878"/>
      <c r="V2931" s="878"/>
      <c r="W2931" s="878"/>
      <c r="X2931" s="1015"/>
      <c r="Y2931" s="878"/>
      <c r="Z2931" s="975"/>
    </row>
    <row r="2932" spans="1:26">
      <c r="A2932" s="878"/>
      <c r="B2932" s="878"/>
      <c r="C2932" s="878"/>
      <c r="F2932" s="878"/>
      <c r="H2932" s="878"/>
      <c r="I2932" s="878"/>
      <c r="J2932" s="878"/>
      <c r="K2932" s="990"/>
      <c r="L2932" s="990"/>
      <c r="M2932" s="990"/>
      <c r="N2932" s="990"/>
      <c r="O2932" s="878"/>
      <c r="P2932" s="878"/>
      <c r="Q2932" s="878"/>
      <c r="R2932" s="878"/>
      <c r="S2932" s="878"/>
      <c r="T2932" s="878"/>
      <c r="U2932" s="878"/>
      <c r="V2932" s="878"/>
      <c r="W2932" s="878"/>
      <c r="X2932" s="1015"/>
      <c r="Y2932" s="878"/>
      <c r="Z2932" s="975"/>
    </row>
    <row r="2933" spans="1:26">
      <c r="A2933" s="878"/>
      <c r="B2933" s="878"/>
      <c r="C2933" s="878"/>
      <c r="F2933" s="878"/>
      <c r="H2933" s="878"/>
      <c r="I2933" s="878"/>
      <c r="J2933" s="878"/>
      <c r="K2933" s="990"/>
      <c r="L2933" s="990"/>
      <c r="M2933" s="990"/>
      <c r="N2933" s="990"/>
      <c r="O2933" s="878"/>
      <c r="P2933" s="878"/>
      <c r="Q2933" s="878"/>
      <c r="R2933" s="878"/>
      <c r="S2933" s="878"/>
      <c r="T2933" s="878"/>
      <c r="U2933" s="878"/>
      <c r="V2933" s="878"/>
      <c r="W2933" s="878"/>
      <c r="X2933" s="1015"/>
      <c r="Y2933" s="878"/>
      <c r="Z2933" s="975"/>
    </row>
    <row r="2934" spans="1:26">
      <c r="A2934" s="878"/>
      <c r="B2934" s="878"/>
      <c r="C2934" s="878"/>
      <c r="F2934" s="878"/>
      <c r="H2934" s="878"/>
      <c r="I2934" s="878"/>
      <c r="J2934" s="878"/>
      <c r="K2934" s="990"/>
      <c r="L2934" s="990"/>
      <c r="M2934" s="990"/>
      <c r="N2934" s="990"/>
      <c r="O2934" s="878"/>
      <c r="P2934" s="878"/>
      <c r="Q2934" s="878"/>
      <c r="R2934" s="878"/>
      <c r="S2934" s="878"/>
      <c r="T2934" s="878"/>
      <c r="U2934" s="878"/>
      <c r="V2934" s="878"/>
      <c r="W2934" s="878"/>
      <c r="X2934" s="1015"/>
      <c r="Y2934" s="878"/>
      <c r="Z2934" s="975"/>
    </row>
    <row r="2935" spans="1:26">
      <c r="A2935" s="878"/>
      <c r="B2935" s="878"/>
      <c r="C2935" s="878"/>
      <c r="F2935" s="878"/>
      <c r="H2935" s="878"/>
      <c r="I2935" s="878"/>
      <c r="J2935" s="878"/>
      <c r="K2935" s="990"/>
      <c r="L2935" s="990"/>
      <c r="M2935" s="990"/>
      <c r="N2935" s="990"/>
      <c r="O2935" s="878"/>
      <c r="P2935" s="878"/>
      <c r="Q2935" s="878"/>
      <c r="R2935" s="878"/>
      <c r="S2935" s="878"/>
      <c r="T2935" s="878"/>
      <c r="U2935" s="878"/>
      <c r="V2935" s="878"/>
      <c r="W2935" s="878"/>
      <c r="X2935" s="1015"/>
      <c r="Y2935" s="878"/>
      <c r="Z2935" s="975"/>
    </row>
    <row r="2936" spans="1:26">
      <c r="A2936" s="878"/>
      <c r="B2936" s="878"/>
      <c r="C2936" s="878"/>
      <c r="F2936" s="878"/>
      <c r="H2936" s="878"/>
      <c r="I2936" s="878"/>
      <c r="J2936" s="878"/>
      <c r="K2936" s="990"/>
      <c r="L2936" s="990"/>
      <c r="M2936" s="990"/>
      <c r="N2936" s="990"/>
      <c r="O2936" s="878"/>
      <c r="P2936" s="878"/>
      <c r="Q2936" s="878"/>
      <c r="R2936" s="878"/>
      <c r="S2936" s="878"/>
      <c r="T2936" s="878"/>
      <c r="U2936" s="878"/>
      <c r="V2936" s="878"/>
      <c r="W2936" s="878"/>
      <c r="X2936" s="1015"/>
      <c r="Y2936" s="878"/>
      <c r="Z2936" s="975"/>
    </row>
    <row r="2937" spans="1:26">
      <c r="A2937" s="878"/>
      <c r="B2937" s="878"/>
      <c r="C2937" s="878"/>
      <c r="F2937" s="878"/>
      <c r="H2937" s="878"/>
      <c r="I2937" s="878"/>
      <c r="J2937" s="878"/>
      <c r="K2937" s="990"/>
      <c r="L2937" s="990"/>
      <c r="M2937" s="990"/>
      <c r="N2937" s="990"/>
      <c r="O2937" s="878"/>
      <c r="P2937" s="878"/>
      <c r="Q2937" s="878"/>
      <c r="R2937" s="878"/>
      <c r="S2937" s="878"/>
      <c r="T2937" s="878"/>
      <c r="U2937" s="878"/>
      <c r="V2937" s="878"/>
      <c r="W2937" s="878"/>
      <c r="X2937" s="1015"/>
      <c r="Y2937" s="878"/>
      <c r="Z2937" s="975"/>
    </row>
    <row r="2938" spans="1:26">
      <c r="A2938" s="878"/>
      <c r="B2938" s="878"/>
      <c r="C2938" s="878"/>
      <c r="F2938" s="878"/>
      <c r="H2938" s="878"/>
      <c r="I2938" s="878"/>
      <c r="J2938" s="878"/>
      <c r="K2938" s="990"/>
      <c r="L2938" s="990"/>
      <c r="M2938" s="990"/>
      <c r="N2938" s="990"/>
      <c r="O2938" s="878"/>
      <c r="P2938" s="878"/>
      <c r="Q2938" s="878"/>
      <c r="R2938" s="878"/>
      <c r="S2938" s="878"/>
      <c r="T2938" s="878"/>
      <c r="U2938" s="878"/>
      <c r="V2938" s="878"/>
      <c r="W2938" s="878"/>
      <c r="X2938" s="1015"/>
      <c r="Y2938" s="878"/>
      <c r="Z2938" s="975"/>
    </row>
    <row r="2939" spans="1:26">
      <c r="A2939" s="878"/>
      <c r="B2939" s="878"/>
      <c r="C2939" s="878"/>
      <c r="F2939" s="878"/>
      <c r="H2939" s="878"/>
      <c r="I2939" s="878"/>
      <c r="J2939" s="878"/>
      <c r="K2939" s="990"/>
      <c r="L2939" s="990"/>
      <c r="M2939" s="990"/>
      <c r="N2939" s="990"/>
      <c r="O2939" s="878"/>
      <c r="P2939" s="878"/>
      <c r="Q2939" s="878"/>
      <c r="R2939" s="878"/>
      <c r="S2939" s="878"/>
      <c r="T2939" s="878"/>
      <c r="U2939" s="878"/>
      <c r="V2939" s="878"/>
      <c r="W2939" s="878"/>
      <c r="X2939" s="1015"/>
      <c r="Y2939" s="878"/>
      <c r="Z2939" s="975"/>
    </row>
    <row r="2940" spans="1:26">
      <c r="A2940" s="878"/>
      <c r="B2940" s="878"/>
      <c r="C2940" s="878"/>
      <c r="F2940" s="878"/>
      <c r="H2940" s="878"/>
      <c r="I2940" s="878"/>
      <c r="J2940" s="878"/>
      <c r="K2940" s="990"/>
      <c r="L2940" s="990"/>
      <c r="M2940" s="990"/>
      <c r="N2940" s="990"/>
      <c r="O2940" s="878"/>
      <c r="P2940" s="878"/>
      <c r="Q2940" s="878"/>
      <c r="R2940" s="878"/>
      <c r="S2940" s="878"/>
      <c r="T2940" s="878"/>
      <c r="U2940" s="878"/>
      <c r="V2940" s="878"/>
      <c r="W2940" s="878"/>
      <c r="X2940" s="1015"/>
      <c r="Y2940" s="878"/>
      <c r="Z2940" s="975"/>
    </row>
    <row r="2941" spans="1:26">
      <c r="A2941" s="878"/>
      <c r="B2941" s="878"/>
      <c r="C2941" s="878"/>
      <c r="F2941" s="878"/>
      <c r="H2941" s="878"/>
      <c r="I2941" s="878"/>
      <c r="J2941" s="878"/>
      <c r="K2941" s="990"/>
      <c r="L2941" s="990"/>
      <c r="M2941" s="990"/>
      <c r="N2941" s="990"/>
      <c r="O2941" s="878"/>
      <c r="P2941" s="878"/>
      <c r="Q2941" s="878"/>
      <c r="R2941" s="878"/>
      <c r="S2941" s="878"/>
      <c r="T2941" s="878"/>
      <c r="U2941" s="878"/>
      <c r="V2941" s="878"/>
      <c r="W2941" s="878"/>
      <c r="X2941" s="1015"/>
      <c r="Y2941" s="878"/>
      <c r="Z2941" s="975"/>
    </row>
    <row r="2942" spans="1:26">
      <c r="A2942" s="878"/>
      <c r="B2942" s="878"/>
      <c r="C2942" s="878"/>
      <c r="F2942" s="878"/>
      <c r="H2942" s="878"/>
      <c r="I2942" s="878"/>
      <c r="J2942" s="878"/>
      <c r="K2942" s="990"/>
      <c r="L2942" s="990"/>
      <c r="M2942" s="990"/>
      <c r="N2942" s="990"/>
      <c r="O2942" s="878"/>
      <c r="P2942" s="878"/>
      <c r="Q2942" s="878"/>
      <c r="R2942" s="878"/>
      <c r="S2942" s="878"/>
      <c r="T2942" s="878"/>
      <c r="U2942" s="878"/>
      <c r="V2942" s="878"/>
      <c r="W2942" s="878"/>
      <c r="X2942" s="1015"/>
      <c r="Y2942" s="878"/>
      <c r="Z2942" s="975"/>
    </row>
    <row r="2943" spans="1:26">
      <c r="A2943" s="878"/>
      <c r="B2943" s="878"/>
      <c r="C2943" s="878"/>
      <c r="F2943" s="878"/>
      <c r="H2943" s="878"/>
      <c r="I2943" s="878"/>
      <c r="J2943" s="878"/>
      <c r="K2943" s="990"/>
      <c r="L2943" s="990"/>
      <c r="M2943" s="990"/>
      <c r="N2943" s="990"/>
      <c r="O2943" s="878"/>
      <c r="P2943" s="878"/>
      <c r="Q2943" s="878"/>
      <c r="R2943" s="878"/>
      <c r="S2943" s="878"/>
      <c r="T2943" s="878"/>
      <c r="U2943" s="878"/>
      <c r="V2943" s="878"/>
      <c r="W2943" s="878"/>
      <c r="X2943" s="1015"/>
      <c r="Y2943" s="878"/>
      <c r="Z2943" s="975"/>
    </row>
    <row r="2944" spans="1:26">
      <c r="A2944" s="878"/>
      <c r="B2944" s="878"/>
      <c r="C2944" s="878"/>
      <c r="F2944" s="878"/>
      <c r="H2944" s="878"/>
      <c r="I2944" s="878"/>
      <c r="J2944" s="878"/>
      <c r="K2944" s="990"/>
      <c r="L2944" s="990"/>
      <c r="M2944" s="990"/>
      <c r="N2944" s="990"/>
      <c r="O2944" s="878"/>
      <c r="P2944" s="878"/>
      <c r="Q2944" s="878"/>
      <c r="R2944" s="878"/>
      <c r="S2944" s="878"/>
      <c r="T2944" s="878"/>
      <c r="U2944" s="878"/>
      <c r="V2944" s="878"/>
      <c r="W2944" s="878"/>
      <c r="X2944" s="1015"/>
      <c r="Y2944" s="878"/>
      <c r="Z2944" s="975"/>
    </row>
    <row r="2945" spans="1:26">
      <c r="A2945" s="878"/>
      <c r="B2945" s="878"/>
      <c r="C2945" s="878"/>
      <c r="F2945" s="878"/>
      <c r="H2945" s="878"/>
      <c r="I2945" s="878"/>
      <c r="J2945" s="878"/>
      <c r="K2945" s="990"/>
      <c r="L2945" s="990"/>
      <c r="M2945" s="990"/>
      <c r="N2945" s="990"/>
      <c r="O2945" s="878"/>
      <c r="P2945" s="878"/>
      <c r="Q2945" s="878"/>
      <c r="R2945" s="878"/>
      <c r="S2945" s="878"/>
      <c r="T2945" s="878"/>
      <c r="U2945" s="878"/>
      <c r="V2945" s="878"/>
      <c r="W2945" s="878"/>
      <c r="X2945" s="1015"/>
      <c r="Y2945" s="878"/>
      <c r="Z2945" s="975"/>
    </row>
    <row r="2946" spans="1:26">
      <c r="A2946" s="878"/>
      <c r="B2946" s="878"/>
      <c r="C2946" s="878"/>
      <c r="F2946" s="878"/>
      <c r="H2946" s="878"/>
      <c r="I2946" s="878"/>
      <c r="J2946" s="878"/>
      <c r="K2946" s="990"/>
      <c r="L2946" s="990"/>
      <c r="M2946" s="990"/>
      <c r="N2946" s="990"/>
      <c r="O2946" s="878"/>
      <c r="P2946" s="878"/>
      <c r="Q2946" s="878"/>
      <c r="R2946" s="878"/>
      <c r="S2946" s="878"/>
      <c r="T2946" s="878"/>
      <c r="U2946" s="878"/>
      <c r="V2946" s="878"/>
      <c r="W2946" s="878"/>
      <c r="X2946" s="1015"/>
      <c r="Y2946" s="878"/>
      <c r="Z2946" s="975"/>
    </row>
    <row r="2947" spans="1:26">
      <c r="A2947" s="878"/>
      <c r="B2947" s="878"/>
      <c r="C2947" s="878"/>
      <c r="F2947" s="878"/>
      <c r="H2947" s="878"/>
      <c r="I2947" s="878"/>
      <c r="J2947" s="878"/>
      <c r="K2947" s="990"/>
      <c r="L2947" s="990"/>
      <c r="M2947" s="990"/>
      <c r="N2947" s="990"/>
      <c r="O2947" s="878"/>
      <c r="P2947" s="878"/>
      <c r="Q2947" s="878"/>
      <c r="R2947" s="878"/>
      <c r="S2947" s="878"/>
      <c r="T2947" s="878"/>
      <c r="U2947" s="878"/>
      <c r="V2947" s="878"/>
      <c r="W2947" s="878"/>
      <c r="X2947" s="1015"/>
      <c r="Y2947" s="878"/>
      <c r="Z2947" s="975"/>
    </row>
    <row r="2948" spans="1:26">
      <c r="A2948" s="878"/>
      <c r="B2948" s="878"/>
      <c r="C2948" s="878"/>
      <c r="F2948" s="878"/>
      <c r="H2948" s="878"/>
      <c r="I2948" s="878"/>
      <c r="J2948" s="878"/>
      <c r="K2948" s="990"/>
      <c r="L2948" s="990"/>
      <c r="M2948" s="990"/>
      <c r="N2948" s="990"/>
      <c r="O2948" s="878"/>
      <c r="P2948" s="878"/>
      <c r="Q2948" s="878"/>
      <c r="R2948" s="878"/>
      <c r="S2948" s="878"/>
      <c r="T2948" s="878"/>
      <c r="U2948" s="878"/>
      <c r="V2948" s="878"/>
      <c r="W2948" s="878"/>
      <c r="X2948" s="1015"/>
      <c r="Y2948" s="878"/>
      <c r="Z2948" s="975"/>
    </row>
    <row r="2949" spans="1:26">
      <c r="A2949" s="878"/>
      <c r="B2949" s="878"/>
      <c r="C2949" s="878"/>
      <c r="F2949" s="878"/>
      <c r="H2949" s="878"/>
      <c r="I2949" s="878"/>
      <c r="J2949" s="878"/>
      <c r="K2949" s="990"/>
      <c r="L2949" s="990"/>
      <c r="M2949" s="990"/>
      <c r="N2949" s="990"/>
      <c r="O2949" s="878"/>
      <c r="P2949" s="878"/>
      <c r="Q2949" s="878"/>
      <c r="R2949" s="878"/>
      <c r="S2949" s="878"/>
      <c r="T2949" s="878"/>
      <c r="U2949" s="878"/>
      <c r="V2949" s="878"/>
      <c r="W2949" s="878"/>
      <c r="X2949" s="1015"/>
      <c r="Y2949" s="878"/>
      <c r="Z2949" s="975"/>
    </row>
    <row r="2950" spans="1:26">
      <c r="A2950" s="878"/>
      <c r="B2950" s="878"/>
      <c r="C2950" s="878"/>
      <c r="F2950" s="878"/>
      <c r="H2950" s="878"/>
      <c r="I2950" s="878"/>
      <c r="J2950" s="878"/>
      <c r="K2950" s="990"/>
      <c r="L2950" s="990"/>
      <c r="M2950" s="990"/>
      <c r="N2950" s="990"/>
      <c r="O2950" s="878"/>
      <c r="P2950" s="878"/>
      <c r="Q2950" s="878"/>
      <c r="R2950" s="878"/>
      <c r="S2950" s="878"/>
      <c r="T2950" s="878"/>
      <c r="U2950" s="878"/>
      <c r="V2950" s="878"/>
      <c r="W2950" s="878"/>
      <c r="X2950" s="1015"/>
      <c r="Y2950" s="878"/>
      <c r="Z2950" s="975"/>
    </row>
    <row r="2951" spans="1:26">
      <c r="A2951" s="878"/>
      <c r="B2951" s="878"/>
      <c r="C2951" s="878"/>
      <c r="F2951" s="878"/>
      <c r="H2951" s="878"/>
      <c r="I2951" s="878"/>
      <c r="J2951" s="878"/>
      <c r="K2951" s="990"/>
      <c r="L2951" s="990"/>
      <c r="M2951" s="990"/>
      <c r="N2951" s="990"/>
      <c r="O2951" s="878"/>
      <c r="P2951" s="878"/>
      <c r="Q2951" s="878"/>
      <c r="R2951" s="878"/>
      <c r="S2951" s="878"/>
      <c r="T2951" s="878"/>
      <c r="U2951" s="878"/>
      <c r="V2951" s="878"/>
      <c r="W2951" s="878"/>
      <c r="X2951" s="1015"/>
      <c r="Y2951" s="878"/>
      <c r="Z2951" s="975"/>
    </row>
    <row r="2952" spans="1:26">
      <c r="A2952" s="878"/>
      <c r="B2952" s="878"/>
      <c r="C2952" s="878"/>
      <c r="F2952" s="878"/>
      <c r="H2952" s="878"/>
      <c r="I2952" s="878"/>
      <c r="J2952" s="878"/>
      <c r="K2952" s="990"/>
      <c r="L2952" s="990"/>
      <c r="M2952" s="990"/>
      <c r="N2952" s="990"/>
      <c r="O2952" s="878"/>
      <c r="P2952" s="878"/>
      <c r="Q2952" s="878"/>
      <c r="R2952" s="878"/>
      <c r="S2952" s="878"/>
      <c r="T2952" s="878"/>
      <c r="U2952" s="878"/>
      <c r="V2952" s="878"/>
      <c r="W2952" s="878"/>
      <c r="X2952" s="1015"/>
      <c r="Y2952" s="878"/>
      <c r="Z2952" s="975"/>
    </row>
    <row r="2953" spans="1:26">
      <c r="A2953" s="878"/>
      <c r="B2953" s="878"/>
      <c r="C2953" s="878"/>
      <c r="F2953" s="878"/>
      <c r="H2953" s="878"/>
      <c r="I2953" s="878"/>
      <c r="J2953" s="878"/>
      <c r="K2953" s="990"/>
      <c r="L2953" s="990"/>
      <c r="M2953" s="990"/>
      <c r="N2953" s="990"/>
      <c r="O2953" s="878"/>
      <c r="P2953" s="878"/>
      <c r="Q2953" s="878"/>
      <c r="R2953" s="878"/>
      <c r="S2953" s="878"/>
      <c r="T2953" s="878"/>
      <c r="U2953" s="878"/>
      <c r="V2953" s="878"/>
      <c r="W2953" s="878"/>
      <c r="X2953" s="1015"/>
      <c r="Y2953" s="878"/>
      <c r="Z2953" s="975"/>
    </row>
    <row r="2954" spans="1:26">
      <c r="A2954" s="878"/>
      <c r="B2954" s="878"/>
      <c r="C2954" s="878"/>
      <c r="F2954" s="878"/>
      <c r="H2954" s="878"/>
      <c r="I2954" s="878"/>
      <c r="J2954" s="878"/>
      <c r="K2954" s="990"/>
      <c r="L2954" s="990"/>
      <c r="M2954" s="990"/>
      <c r="N2954" s="990"/>
      <c r="O2954" s="878"/>
      <c r="P2954" s="878"/>
      <c r="Q2954" s="878"/>
      <c r="R2954" s="878"/>
      <c r="S2954" s="878"/>
      <c r="T2954" s="878"/>
      <c r="U2954" s="878"/>
      <c r="V2954" s="878"/>
      <c r="W2954" s="878"/>
      <c r="X2954" s="1015"/>
      <c r="Y2954" s="878"/>
      <c r="Z2954" s="975"/>
    </row>
    <row r="2955" spans="1:26">
      <c r="A2955" s="878"/>
      <c r="B2955" s="878"/>
      <c r="C2955" s="878"/>
      <c r="F2955" s="878"/>
      <c r="H2955" s="878"/>
      <c r="I2955" s="878"/>
      <c r="J2955" s="878"/>
      <c r="K2955" s="990"/>
      <c r="L2955" s="990"/>
      <c r="M2955" s="990"/>
      <c r="N2955" s="990"/>
      <c r="O2955" s="878"/>
      <c r="P2955" s="878"/>
      <c r="Q2955" s="878"/>
      <c r="R2955" s="878"/>
      <c r="S2955" s="878"/>
      <c r="T2955" s="878"/>
      <c r="U2955" s="878"/>
      <c r="V2955" s="878"/>
      <c r="W2955" s="878"/>
      <c r="X2955" s="1015"/>
      <c r="Y2955" s="878"/>
      <c r="Z2955" s="975"/>
    </row>
    <row r="2956" spans="1:26">
      <c r="A2956" s="878"/>
      <c r="B2956" s="878"/>
      <c r="C2956" s="878"/>
      <c r="F2956" s="878"/>
      <c r="H2956" s="878"/>
      <c r="I2956" s="878"/>
      <c r="J2956" s="878"/>
      <c r="K2956" s="990"/>
      <c r="L2956" s="990"/>
      <c r="M2956" s="990"/>
      <c r="N2956" s="990"/>
      <c r="O2956" s="878"/>
      <c r="P2956" s="878"/>
      <c r="Q2956" s="878"/>
      <c r="R2956" s="878"/>
      <c r="S2956" s="878"/>
      <c r="T2956" s="878"/>
      <c r="U2956" s="878"/>
      <c r="V2956" s="878"/>
      <c r="W2956" s="878"/>
      <c r="X2956" s="1015"/>
      <c r="Y2956" s="878"/>
      <c r="Z2956" s="975"/>
    </row>
    <row r="2957" spans="1:26">
      <c r="A2957" s="878"/>
      <c r="B2957" s="878"/>
      <c r="C2957" s="878"/>
      <c r="F2957" s="878"/>
      <c r="H2957" s="878"/>
      <c r="I2957" s="878"/>
      <c r="J2957" s="878"/>
      <c r="K2957" s="990"/>
      <c r="L2957" s="990"/>
      <c r="M2957" s="990"/>
      <c r="N2957" s="990"/>
      <c r="O2957" s="878"/>
      <c r="P2957" s="878"/>
      <c r="Q2957" s="878"/>
      <c r="R2957" s="878"/>
      <c r="S2957" s="878"/>
      <c r="T2957" s="878"/>
      <c r="U2957" s="878"/>
      <c r="V2957" s="878"/>
      <c r="W2957" s="878"/>
      <c r="X2957" s="1015"/>
      <c r="Y2957" s="878"/>
      <c r="Z2957" s="975"/>
    </row>
    <row r="2958" spans="1:26">
      <c r="A2958" s="878"/>
      <c r="B2958" s="878"/>
      <c r="C2958" s="878"/>
      <c r="F2958" s="878"/>
      <c r="H2958" s="878"/>
      <c r="I2958" s="878"/>
      <c r="J2958" s="878"/>
      <c r="K2958" s="990"/>
      <c r="L2958" s="990"/>
      <c r="M2958" s="990"/>
      <c r="N2958" s="990"/>
      <c r="O2958" s="878"/>
      <c r="P2958" s="878"/>
      <c r="Q2958" s="878"/>
      <c r="R2958" s="878"/>
      <c r="S2958" s="878"/>
      <c r="T2958" s="878"/>
      <c r="U2958" s="878"/>
      <c r="V2958" s="878"/>
      <c r="W2958" s="878"/>
      <c r="X2958" s="1015"/>
      <c r="Y2958" s="878"/>
      <c r="Z2958" s="975"/>
    </row>
    <row r="2959" spans="1:26">
      <c r="A2959" s="878"/>
      <c r="B2959" s="878"/>
      <c r="C2959" s="878"/>
      <c r="F2959" s="878"/>
      <c r="H2959" s="878"/>
      <c r="I2959" s="878"/>
      <c r="J2959" s="878"/>
      <c r="K2959" s="990"/>
      <c r="L2959" s="990"/>
      <c r="M2959" s="990"/>
      <c r="N2959" s="990"/>
      <c r="O2959" s="878"/>
      <c r="P2959" s="878"/>
      <c r="Q2959" s="878"/>
      <c r="R2959" s="878"/>
      <c r="S2959" s="878"/>
      <c r="T2959" s="878"/>
      <c r="U2959" s="878"/>
      <c r="V2959" s="878"/>
      <c r="W2959" s="878"/>
      <c r="X2959" s="1015"/>
      <c r="Y2959" s="878"/>
      <c r="Z2959" s="975"/>
    </row>
    <row r="2960" spans="1:26">
      <c r="A2960" s="878"/>
      <c r="B2960" s="878"/>
      <c r="C2960" s="878"/>
      <c r="F2960" s="878"/>
      <c r="H2960" s="878"/>
      <c r="I2960" s="878"/>
      <c r="J2960" s="878"/>
      <c r="K2960" s="990"/>
      <c r="L2960" s="990"/>
      <c r="M2960" s="990"/>
      <c r="N2960" s="990"/>
      <c r="O2960" s="878"/>
      <c r="P2960" s="878"/>
      <c r="Q2960" s="878"/>
      <c r="R2960" s="878"/>
      <c r="S2960" s="878"/>
      <c r="T2960" s="878"/>
      <c r="U2960" s="878"/>
      <c r="V2960" s="878"/>
      <c r="W2960" s="878"/>
      <c r="X2960" s="1015"/>
      <c r="Y2960" s="878"/>
      <c r="Z2960" s="975"/>
    </row>
    <row r="2961" spans="1:26">
      <c r="A2961" s="878"/>
      <c r="B2961" s="878"/>
      <c r="C2961" s="878"/>
      <c r="F2961" s="878"/>
      <c r="H2961" s="878"/>
      <c r="I2961" s="878"/>
      <c r="J2961" s="878"/>
      <c r="K2961" s="990"/>
      <c r="L2961" s="990"/>
      <c r="M2961" s="990"/>
      <c r="N2961" s="990"/>
      <c r="O2961" s="878"/>
      <c r="P2961" s="878"/>
      <c r="Q2961" s="878"/>
      <c r="R2961" s="878"/>
      <c r="S2961" s="878"/>
      <c r="T2961" s="878"/>
      <c r="U2961" s="878"/>
      <c r="V2961" s="878"/>
      <c r="W2961" s="878"/>
      <c r="X2961" s="1015"/>
      <c r="Y2961" s="878"/>
      <c r="Z2961" s="975"/>
    </row>
    <row r="2962" spans="1:26">
      <c r="A2962" s="878"/>
      <c r="B2962" s="878"/>
      <c r="C2962" s="878"/>
      <c r="F2962" s="878"/>
      <c r="H2962" s="878"/>
      <c r="I2962" s="878"/>
      <c r="J2962" s="878"/>
      <c r="K2962" s="990"/>
      <c r="L2962" s="990"/>
      <c r="M2962" s="990"/>
      <c r="N2962" s="990"/>
      <c r="O2962" s="878"/>
      <c r="P2962" s="878"/>
      <c r="Q2962" s="878"/>
      <c r="R2962" s="878"/>
      <c r="S2962" s="878"/>
      <c r="T2962" s="878"/>
      <c r="U2962" s="878"/>
      <c r="V2962" s="878"/>
      <c r="W2962" s="878"/>
      <c r="X2962" s="1015"/>
      <c r="Y2962" s="878"/>
      <c r="Z2962" s="975"/>
    </row>
    <row r="2963" spans="1:26">
      <c r="A2963" s="878"/>
      <c r="B2963" s="878"/>
      <c r="C2963" s="878"/>
      <c r="F2963" s="878"/>
      <c r="H2963" s="878"/>
      <c r="I2963" s="878"/>
      <c r="J2963" s="878"/>
      <c r="K2963" s="990"/>
      <c r="L2963" s="990"/>
      <c r="M2963" s="990"/>
      <c r="N2963" s="990"/>
      <c r="O2963" s="878"/>
      <c r="P2963" s="878"/>
      <c r="Q2963" s="878"/>
      <c r="R2963" s="878"/>
      <c r="S2963" s="878"/>
      <c r="T2963" s="878"/>
      <c r="U2963" s="878"/>
      <c r="V2963" s="878"/>
      <c r="W2963" s="878"/>
      <c r="X2963" s="1015"/>
      <c r="Y2963" s="878"/>
      <c r="Z2963" s="975"/>
    </row>
    <row r="2964" spans="1:26">
      <c r="A2964" s="878"/>
      <c r="B2964" s="878"/>
      <c r="C2964" s="878"/>
      <c r="F2964" s="878"/>
      <c r="H2964" s="878"/>
      <c r="I2964" s="878"/>
      <c r="J2964" s="878"/>
      <c r="K2964" s="990"/>
      <c r="L2964" s="990"/>
      <c r="M2964" s="990"/>
      <c r="N2964" s="990"/>
      <c r="O2964" s="878"/>
      <c r="P2964" s="878"/>
      <c r="Q2964" s="878"/>
      <c r="R2964" s="878"/>
      <c r="S2964" s="878"/>
      <c r="T2964" s="878"/>
      <c r="U2964" s="878"/>
      <c r="V2964" s="878"/>
      <c r="W2964" s="878"/>
      <c r="X2964" s="1015"/>
      <c r="Y2964" s="878"/>
      <c r="Z2964" s="975"/>
    </row>
    <row r="2965" spans="1:26">
      <c r="A2965" s="878"/>
      <c r="B2965" s="878"/>
      <c r="C2965" s="878"/>
      <c r="F2965" s="878"/>
      <c r="H2965" s="878"/>
      <c r="I2965" s="878"/>
      <c r="J2965" s="878"/>
      <c r="K2965" s="990"/>
      <c r="L2965" s="990"/>
      <c r="M2965" s="990"/>
      <c r="N2965" s="990"/>
      <c r="O2965" s="878"/>
      <c r="P2965" s="878"/>
      <c r="Q2965" s="878"/>
      <c r="R2965" s="878"/>
      <c r="S2965" s="878"/>
      <c r="T2965" s="878"/>
      <c r="U2965" s="878"/>
      <c r="V2965" s="878"/>
      <c r="W2965" s="878"/>
      <c r="X2965" s="1015"/>
      <c r="Y2965" s="878"/>
      <c r="Z2965" s="975"/>
    </row>
    <row r="2966" spans="1:26">
      <c r="A2966" s="878"/>
      <c r="B2966" s="878"/>
      <c r="C2966" s="878"/>
      <c r="F2966" s="878"/>
      <c r="H2966" s="878"/>
      <c r="I2966" s="878"/>
      <c r="J2966" s="878"/>
      <c r="K2966" s="990"/>
      <c r="L2966" s="990"/>
      <c r="M2966" s="990"/>
      <c r="N2966" s="990"/>
      <c r="O2966" s="878"/>
      <c r="P2966" s="878"/>
      <c r="Q2966" s="878"/>
      <c r="R2966" s="878"/>
      <c r="S2966" s="878"/>
      <c r="T2966" s="878"/>
      <c r="U2966" s="878"/>
      <c r="V2966" s="878"/>
      <c r="W2966" s="878"/>
      <c r="X2966" s="1015"/>
      <c r="Y2966" s="878"/>
      <c r="Z2966" s="975"/>
    </row>
    <row r="2967" spans="1:26">
      <c r="A2967" s="878"/>
      <c r="B2967" s="878"/>
      <c r="C2967" s="878"/>
      <c r="F2967" s="878"/>
      <c r="H2967" s="878"/>
      <c r="I2967" s="878"/>
      <c r="J2967" s="878"/>
      <c r="K2967" s="990"/>
      <c r="L2967" s="990"/>
      <c r="M2967" s="990"/>
      <c r="N2967" s="990"/>
      <c r="O2967" s="878"/>
      <c r="P2967" s="878"/>
      <c r="Q2967" s="878"/>
      <c r="R2967" s="878"/>
      <c r="S2967" s="878"/>
      <c r="T2967" s="878"/>
      <c r="U2967" s="878"/>
      <c r="V2967" s="878"/>
      <c r="W2967" s="878"/>
      <c r="X2967" s="1015"/>
      <c r="Y2967" s="878"/>
      <c r="Z2967" s="975"/>
    </row>
    <row r="2968" spans="1:26">
      <c r="A2968" s="878"/>
      <c r="B2968" s="878"/>
      <c r="C2968" s="878"/>
      <c r="F2968" s="878"/>
      <c r="H2968" s="878"/>
      <c r="I2968" s="878"/>
      <c r="J2968" s="878"/>
      <c r="K2968" s="990"/>
      <c r="L2968" s="990"/>
      <c r="M2968" s="990"/>
      <c r="N2968" s="990"/>
      <c r="O2968" s="878"/>
      <c r="P2968" s="878"/>
      <c r="Q2968" s="878"/>
      <c r="R2968" s="878"/>
      <c r="S2968" s="878"/>
      <c r="T2968" s="878"/>
      <c r="U2968" s="878"/>
      <c r="V2968" s="878"/>
      <c r="W2968" s="878"/>
      <c r="X2968" s="1015"/>
      <c r="Y2968" s="878"/>
      <c r="Z2968" s="975"/>
    </row>
    <row r="2969" spans="1:26">
      <c r="A2969" s="878"/>
      <c r="B2969" s="878"/>
      <c r="C2969" s="878"/>
      <c r="F2969" s="878"/>
      <c r="H2969" s="878"/>
      <c r="I2969" s="878"/>
      <c r="J2969" s="878"/>
      <c r="K2969" s="990"/>
      <c r="L2969" s="990"/>
      <c r="M2969" s="990"/>
      <c r="N2969" s="990"/>
      <c r="O2969" s="878"/>
      <c r="P2969" s="878"/>
      <c r="Q2969" s="878"/>
      <c r="R2969" s="878"/>
      <c r="S2969" s="878"/>
      <c r="T2969" s="878"/>
      <c r="U2969" s="878"/>
      <c r="V2969" s="878"/>
      <c r="W2969" s="878"/>
      <c r="X2969" s="1015"/>
      <c r="Y2969" s="878"/>
      <c r="Z2969" s="975"/>
    </row>
    <row r="2970" spans="1:26">
      <c r="A2970" s="878"/>
      <c r="B2970" s="878"/>
      <c r="C2970" s="878"/>
      <c r="F2970" s="878"/>
      <c r="H2970" s="878"/>
      <c r="I2970" s="878"/>
      <c r="J2970" s="878"/>
      <c r="K2970" s="990"/>
      <c r="L2970" s="990"/>
      <c r="M2970" s="990"/>
      <c r="N2970" s="990"/>
      <c r="O2970" s="878"/>
      <c r="P2970" s="878"/>
      <c r="Q2970" s="878"/>
      <c r="R2970" s="878"/>
      <c r="S2970" s="878"/>
      <c r="T2970" s="878"/>
      <c r="U2970" s="878"/>
      <c r="V2970" s="878"/>
      <c r="W2970" s="878"/>
      <c r="X2970" s="1015"/>
      <c r="Y2970" s="878"/>
      <c r="Z2970" s="975"/>
    </row>
    <row r="2971" spans="1:26">
      <c r="A2971" s="878"/>
      <c r="B2971" s="878"/>
      <c r="C2971" s="878"/>
      <c r="F2971" s="878"/>
      <c r="H2971" s="878"/>
      <c r="I2971" s="878"/>
      <c r="J2971" s="878"/>
      <c r="K2971" s="990"/>
      <c r="L2971" s="990"/>
      <c r="M2971" s="990"/>
      <c r="N2971" s="990"/>
      <c r="O2971" s="878"/>
      <c r="P2971" s="878"/>
      <c r="Q2971" s="878"/>
      <c r="R2971" s="878"/>
      <c r="S2971" s="878"/>
      <c r="T2971" s="878"/>
      <c r="U2971" s="878"/>
      <c r="V2971" s="878"/>
      <c r="W2971" s="878"/>
      <c r="X2971" s="1015"/>
      <c r="Y2971" s="878"/>
      <c r="Z2971" s="975"/>
    </row>
    <row r="2972" spans="1:26">
      <c r="A2972" s="878"/>
      <c r="B2972" s="878"/>
      <c r="C2972" s="878"/>
      <c r="F2972" s="878"/>
      <c r="H2972" s="878"/>
      <c r="I2972" s="878"/>
      <c r="J2972" s="878"/>
      <c r="K2972" s="990"/>
      <c r="L2972" s="990"/>
      <c r="M2972" s="990"/>
      <c r="N2972" s="990"/>
      <c r="O2972" s="878"/>
      <c r="P2972" s="878"/>
      <c r="Q2972" s="878"/>
      <c r="R2972" s="878"/>
      <c r="S2972" s="878"/>
      <c r="T2972" s="878"/>
      <c r="U2972" s="878"/>
      <c r="V2972" s="878"/>
      <c r="W2972" s="878"/>
      <c r="X2972" s="1015"/>
      <c r="Y2972" s="878"/>
      <c r="Z2972" s="975"/>
    </row>
    <row r="2973" spans="1:26">
      <c r="A2973" s="878"/>
      <c r="B2973" s="878"/>
      <c r="C2973" s="878"/>
      <c r="F2973" s="878"/>
      <c r="H2973" s="878"/>
      <c r="I2973" s="878"/>
      <c r="J2973" s="878"/>
      <c r="K2973" s="990"/>
      <c r="L2973" s="990"/>
      <c r="M2973" s="990"/>
      <c r="N2973" s="990"/>
      <c r="O2973" s="878"/>
      <c r="P2973" s="878"/>
      <c r="Q2973" s="878"/>
      <c r="R2973" s="878"/>
      <c r="S2973" s="878"/>
      <c r="T2973" s="878"/>
      <c r="U2973" s="878"/>
      <c r="V2973" s="878"/>
      <c r="W2973" s="878"/>
      <c r="X2973" s="1015"/>
      <c r="Y2973" s="878"/>
      <c r="Z2973" s="975"/>
    </row>
    <row r="2974" spans="1:26">
      <c r="A2974" s="878"/>
      <c r="B2974" s="878"/>
      <c r="C2974" s="878"/>
      <c r="F2974" s="878"/>
      <c r="H2974" s="878"/>
      <c r="I2974" s="878"/>
      <c r="J2974" s="878"/>
      <c r="K2974" s="990"/>
      <c r="L2974" s="990"/>
      <c r="M2974" s="990"/>
      <c r="N2974" s="990"/>
      <c r="O2974" s="878"/>
      <c r="P2974" s="878"/>
      <c r="Q2974" s="878"/>
      <c r="R2974" s="878"/>
      <c r="S2974" s="878"/>
      <c r="T2974" s="878"/>
      <c r="U2974" s="878"/>
      <c r="V2974" s="878"/>
      <c r="W2974" s="878"/>
      <c r="X2974" s="1015"/>
      <c r="Y2974" s="878"/>
      <c r="Z2974" s="975"/>
    </row>
    <row r="2975" spans="1:26">
      <c r="A2975" s="878"/>
      <c r="B2975" s="878"/>
      <c r="C2975" s="878"/>
      <c r="F2975" s="878"/>
      <c r="H2975" s="878"/>
      <c r="I2975" s="878"/>
      <c r="J2975" s="878"/>
      <c r="K2975" s="990"/>
      <c r="L2975" s="990"/>
      <c r="M2975" s="990"/>
      <c r="N2975" s="990"/>
      <c r="O2975" s="878"/>
      <c r="P2975" s="878"/>
      <c r="Q2975" s="878"/>
      <c r="R2975" s="878"/>
      <c r="S2975" s="878"/>
      <c r="T2975" s="878"/>
      <c r="U2975" s="878"/>
      <c r="V2975" s="878"/>
      <c r="W2975" s="878"/>
      <c r="X2975" s="1015"/>
      <c r="Y2975" s="878"/>
      <c r="Z2975" s="975"/>
    </row>
    <row r="2976" spans="1:26">
      <c r="A2976" s="878"/>
      <c r="B2976" s="878"/>
      <c r="C2976" s="878"/>
      <c r="F2976" s="878"/>
      <c r="H2976" s="878"/>
      <c r="I2976" s="878"/>
      <c r="J2976" s="878"/>
      <c r="K2976" s="990"/>
      <c r="L2976" s="990"/>
      <c r="M2976" s="990"/>
      <c r="N2976" s="990"/>
      <c r="O2976" s="878"/>
      <c r="P2976" s="878"/>
      <c r="Q2976" s="878"/>
      <c r="R2976" s="878"/>
      <c r="S2976" s="878"/>
      <c r="T2976" s="878"/>
      <c r="U2976" s="878"/>
      <c r="V2976" s="878"/>
      <c r="W2976" s="878"/>
      <c r="X2976" s="1015"/>
      <c r="Y2976" s="878"/>
      <c r="Z2976" s="975"/>
    </row>
    <row r="2977" spans="1:26">
      <c r="A2977" s="878"/>
      <c r="B2977" s="878"/>
      <c r="C2977" s="878"/>
      <c r="F2977" s="878"/>
      <c r="H2977" s="878"/>
      <c r="I2977" s="878"/>
      <c r="J2977" s="878"/>
      <c r="K2977" s="990"/>
      <c r="L2977" s="990"/>
      <c r="M2977" s="990"/>
      <c r="N2977" s="990"/>
      <c r="O2977" s="878"/>
      <c r="P2977" s="878"/>
      <c r="Q2977" s="878"/>
      <c r="R2977" s="878"/>
      <c r="S2977" s="878"/>
      <c r="T2977" s="878"/>
      <c r="U2977" s="878"/>
      <c r="V2977" s="878"/>
      <c r="W2977" s="878"/>
      <c r="X2977" s="1015"/>
      <c r="Y2977" s="878"/>
      <c r="Z2977" s="975"/>
    </row>
    <row r="2978" spans="1:26">
      <c r="A2978" s="878"/>
      <c r="B2978" s="878"/>
      <c r="C2978" s="878"/>
      <c r="F2978" s="878"/>
      <c r="H2978" s="878"/>
      <c r="I2978" s="878"/>
      <c r="J2978" s="878"/>
      <c r="K2978" s="990"/>
      <c r="L2978" s="990"/>
      <c r="M2978" s="990"/>
      <c r="N2978" s="990"/>
      <c r="O2978" s="878"/>
      <c r="P2978" s="878"/>
      <c r="Q2978" s="878"/>
      <c r="R2978" s="878"/>
      <c r="S2978" s="878"/>
      <c r="T2978" s="878"/>
      <c r="U2978" s="878"/>
      <c r="V2978" s="878"/>
      <c r="W2978" s="878"/>
      <c r="X2978" s="1015"/>
      <c r="Y2978" s="878"/>
      <c r="Z2978" s="975"/>
    </row>
    <row r="2979" spans="1:26">
      <c r="A2979" s="878"/>
      <c r="B2979" s="878"/>
      <c r="C2979" s="878"/>
      <c r="F2979" s="878"/>
      <c r="H2979" s="878"/>
      <c r="I2979" s="878"/>
      <c r="J2979" s="878"/>
      <c r="K2979" s="990"/>
      <c r="L2979" s="990"/>
      <c r="M2979" s="990"/>
      <c r="N2979" s="990"/>
      <c r="O2979" s="878"/>
      <c r="P2979" s="878"/>
      <c r="Q2979" s="878"/>
      <c r="R2979" s="878"/>
      <c r="S2979" s="878"/>
      <c r="T2979" s="878"/>
      <c r="U2979" s="878"/>
      <c r="V2979" s="878"/>
      <c r="W2979" s="878"/>
      <c r="X2979" s="1015"/>
      <c r="Y2979" s="878"/>
      <c r="Z2979" s="975"/>
    </row>
    <row r="2980" spans="1:26">
      <c r="A2980" s="878"/>
      <c r="B2980" s="878"/>
      <c r="C2980" s="878"/>
      <c r="F2980" s="878"/>
      <c r="H2980" s="878"/>
      <c r="I2980" s="878"/>
      <c r="J2980" s="878"/>
      <c r="K2980" s="990"/>
      <c r="L2980" s="990"/>
      <c r="M2980" s="990"/>
      <c r="N2980" s="990"/>
      <c r="O2980" s="878"/>
      <c r="P2980" s="878"/>
      <c r="Q2980" s="878"/>
      <c r="R2980" s="878"/>
      <c r="S2980" s="878"/>
      <c r="T2980" s="878"/>
      <c r="U2980" s="878"/>
      <c r="V2980" s="878"/>
      <c r="W2980" s="878"/>
      <c r="X2980" s="1015"/>
      <c r="Y2980" s="878"/>
      <c r="Z2980" s="975"/>
    </row>
    <row r="2981" spans="1:26">
      <c r="A2981" s="878"/>
      <c r="B2981" s="878"/>
      <c r="C2981" s="878"/>
      <c r="F2981" s="878"/>
      <c r="H2981" s="878"/>
      <c r="I2981" s="878"/>
      <c r="J2981" s="878"/>
      <c r="K2981" s="990"/>
      <c r="L2981" s="990"/>
      <c r="M2981" s="990"/>
      <c r="N2981" s="990"/>
      <c r="O2981" s="878"/>
      <c r="P2981" s="878"/>
      <c r="Q2981" s="878"/>
      <c r="R2981" s="878"/>
      <c r="S2981" s="878"/>
      <c r="T2981" s="878"/>
      <c r="U2981" s="878"/>
      <c r="V2981" s="878"/>
      <c r="W2981" s="878"/>
      <c r="X2981" s="1015"/>
      <c r="Y2981" s="878"/>
      <c r="Z2981" s="975"/>
    </row>
    <row r="2982" spans="1:26">
      <c r="A2982" s="878"/>
      <c r="B2982" s="878"/>
      <c r="C2982" s="878"/>
      <c r="F2982" s="878"/>
      <c r="H2982" s="878"/>
      <c r="I2982" s="878"/>
      <c r="J2982" s="878"/>
      <c r="K2982" s="990"/>
      <c r="L2982" s="990"/>
      <c r="M2982" s="990"/>
      <c r="N2982" s="990"/>
      <c r="O2982" s="878"/>
      <c r="P2982" s="878"/>
      <c r="Q2982" s="878"/>
      <c r="R2982" s="878"/>
      <c r="S2982" s="878"/>
      <c r="T2982" s="878"/>
      <c r="U2982" s="878"/>
      <c r="V2982" s="878"/>
      <c r="W2982" s="878"/>
      <c r="X2982" s="1015"/>
      <c r="Y2982" s="878"/>
      <c r="Z2982" s="975"/>
    </row>
    <row r="2983" spans="1:26">
      <c r="A2983" s="878"/>
      <c r="B2983" s="878"/>
      <c r="C2983" s="878"/>
      <c r="F2983" s="878"/>
      <c r="H2983" s="878"/>
      <c r="I2983" s="878"/>
      <c r="J2983" s="878"/>
      <c r="K2983" s="990"/>
      <c r="L2983" s="990"/>
      <c r="M2983" s="990"/>
      <c r="N2983" s="990"/>
      <c r="O2983" s="878"/>
      <c r="P2983" s="878"/>
      <c r="Q2983" s="878"/>
      <c r="R2983" s="878"/>
      <c r="S2983" s="878"/>
      <c r="T2983" s="878"/>
      <c r="U2983" s="878"/>
      <c r="V2983" s="878"/>
      <c r="W2983" s="878"/>
      <c r="X2983" s="1015"/>
      <c r="Y2983" s="878"/>
      <c r="Z2983" s="975"/>
    </row>
    <row r="2984" spans="1:26">
      <c r="A2984" s="878"/>
      <c r="B2984" s="878"/>
      <c r="C2984" s="878"/>
      <c r="F2984" s="878"/>
      <c r="H2984" s="878"/>
      <c r="I2984" s="878"/>
      <c r="J2984" s="878"/>
      <c r="K2984" s="990"/>
      <c r="L2984" s="990"/>
      <c r="M2984" s="990"/>
      <c r="N2984" s="990"/>
      <c r="O2984" s="878"/>
      <c r="P2984" s="878"/>
      <c r="Q2984" s="878"/>
      <c r="R2984" s="878"/>
      <c r="S2984" s="878"/>
      <c r="T2984" s="878"/>
      <c r="U2984" s="878"/>
      <c r="V2984" s="878"/>
      <c r="W2984" s="878"/>
      <c r="X2984" s="1015"/>
      <c r="Y2984" s="878"/>
      <c r="Z2984" s="975"/>
    </row>
    <row r="2985" spans="1:26">
      <c r="A2985" s="878"/>
      <c r="B2985" s="878"/>
      <c r="C2985" s="878"/>
      <c r="F2985" s="878"/>
      <c r="H2985" s="878"/>
      <c r="I2985" s="878"/>
      <c r="J2985" s="878"/>
      <c r="K2985" s="990"/>
      <c r="L2985" s="990"/>
      <c r="M2985" s="990"/>
      <c r="N2985" s="990"/>
      <c r="O2985" s="878"/>
      <c r="P2985" s="878"/>
      <c r="Q2985" s="878"/>
      <c r="R2985" s="878"/>
      <c r="S2985" s="878"/>
      <c r="T2985" s="878"/>
      <c r="U2985" s="878"/>
      <c r="V2985" s="878"/>
      <c r="W2985" s="878"/>
      <c r="X2985" s="1015"/>
      <c r="Y2985" s="878"/>
      <c r="Z2985" s="975"/>
    </row>
    <row r="2986" spans="1:26">
      <c r="A2986" s="878"/>
      <c r="B2986" s="878"/>
      <c r="C2986" s="878"/>
      <c r="F2986" s="878"/>
      <c r="H2986" s="878"/>
      <c r="I2986" s="878"/>
      <c r="J2986" s="878"/>
      <c r="K2986" s="990"/>
      <c r="L2986" s="990"/>
      <c r="M2986" s="990"/>
      <c r="N2986" s="990"/>
      <c r="O2986" s="878"/>
      <c r="P2986" s="878"/>
      <c r="Q2986" s="878"/>
      <c r="R2986" s="878"/>
      <c r="S2986" s="878"/>
      <c r="T2986" s="878"/>
      <c r="U2986" s="878"/>
      <c r="V2986" s="878"/>
      <c r="W2986" s="878"/>
      <c r="X2986" s="1015"/>
      <c r="Y2986" s="878"/>
      <c r="Z2986" s="975"/>
    </row>
    <row r="2987" spans="1:26">
      <c r="A2987" s="878"/>
      <c r="B2987" s="878"/>
      <c r="C2987" s="878"/>
      <c r="F2987" s="878"/>
      <c r="H2987" s="878"/>
      <c r="I2987" s="878"/>
      <c r="J2987" s="878"/>
      <c r="K2987" s="990"/>
      <c r="L2987" s="990"/>
      <c r="M2987" s="990"/>
      <c r="N2987" s="990"/>
      <c r="O2987" s="878"/>
      <c r="P2987" s="878"/>
      <c r="Q2987" s="878"/>
      <c r="R2987" s="878"/>
      <c r="S2987" s="878"/>
      <c r="T2987" s="878"/>
      <c r="U2987" s="878"/>
      <c r="V2987" s="878"/>
      <c r="W2987" s="878"/>
      <c r="X2987" s="1015"/>
      <c r="Y2987" s="878"/>
      <c r="Z2987" s="975"/>
    </row>
    <row r="2988" spans="1:26">
      <c r="A2988" s="878"/>
      <c r="B2988" s="878"/>
      <c r="C2988" s="878"/>
      <c r="F2988" s="878"/>
      <c r="H2988" s="878"/>
      <c r="I2988" s="878"/>
      <c r="J2988" s="878"/>
      <c r="K2988" s="990"/>
      <c r="L2988" s="990"/>
      <c r="M2988" s="990"/>
      <c r="N2988" s="990"/>
      <c r="O2988" s="878"/>
      <c r="P2988" s="878"/>
      <c r="Q2988" s="878"/>
      <c r="R2988" s="878"/>
      <c r="S2988" s="878"/>
      <c r="T2988" s="878"/>
      <c r="U2988" s="878"/>
      <c r="V2988" s="878"/>
      <c r="W2988" s="878"/>
      <c r="X2988" s="1015"/>
      <c r="Y2988" s="878"/>
      <c r="Z2988" s="975"/>
    </row>
    <row r="2989" spans="1:26">
      <c r="A2989" s="878"/>
      <c r="B2989" s="878"/>
      <c r="C2989" s="878"/>
      <c r="F2989" s="878"/>
      <c r="H2989" s="878"/>
      <c r="I2989" s="878"/>
      <c r="J2989" s="878"/>
      <c r="K2989" s="990"/>
      <c r="L2989" s="990"/>
      <c r="M2989" s="990"/>
      <c r="N2989" s="990"/>
      <c r="O2989" s="878"/>
      <c r="P2989" s="878"/>
      <c r="Q2989" s="878"/>
      <c r="R2989" s="878"/>
      <c r="S2989" s="878"/>
      <c r="T2989" s="878"/>
      <c r="U2989" s="878"/>
      <c r="V2989" s="878"/>
      <c r="W2989" s="878"/>
      <c r="X2989" s="1015"/>
      <c r="Y2989" s="878"/>
      <c r="Z2989" s="975"/>
    </row>
    <row r="2990" spans="1:26">
      <c r="A2990" s="878"/>
      <c r="B2990" s="878"/>
      <c r="C2990" s="878"/>
      <c r="F2990" s="878"/>
      <c r="H2990" s="878"/>
      <c r="I2990" s="878"/>
      <c r="J2990" s="878"/>
      <c r="K2990" s="990"/>
      <c r="L2990" s="990"/>
      <c r="M2990" s="990"/>
      <c r="N2990" s="990"/>
      <c r="O2990" s="878"/>
      <c r="P2990" s="878"/>
      <c r="Q2990" s="878"/>
      <c r="R2990" s="878"/>
      <c r="S2990" s="878"/>
      <c r="T2990" s="878"/>
      <c r="U2990" s="878"/>
      <c r="V2990" s="878"/>
      <c r="W2990" s="878"/>
      <c r="X2990" s="1015"/>
      <c r="Y2990" s="878"/>
      <c r="Z2990" s="975"/>
    </row>
    <row r="2991" spans="1:26">
      <c r="A2991" s="878"/>
      <c r="B2991" s="878"/>
      <c r="C2991" s="878"/>
      <c r="F2991" s="878"/>
      <c r="H2991" s="878"/>
      <c r="I2991" s="878"/>
      <c r="J2991" s="878"/>
      <c r="K2991" s="990"/>
      <c r="L2991" s="990"/>
      <c r="M2991" s="990"/>
      <c r="N2991" s="990"/>
      <c r="O2991" s="878"/>
      <c r="P2991" s="878"/>
      <c r="Q2991" s="878"/>
      <c r="R2991" s="878"/>
      <c r="S2991" s="878"/>
      <c r="T2991" s="878"/>
      <c r="U2991" s="878"/>
      <c r="V2991" s="878"/>
      <c r="W2991" s="878"/>
      <c r="X2991" s="1015"/>
      <c r="Y2991" s="878"/>
      <c r="Z2991" s="975"/>
    </row>
    <row r="2992" spans="1:26">
      <c r="A2992" s="878"/>
      <c r="B2992" s="878"/>
      <c r="C2992" s="878"/>
      <c r="F2992" s="878"/>
      <c r="H2992" s="878"/>
      <c r="I2992" s="878"/>
      <c r="J2992" s="878"/>
      <c r="K2992" s="990"/>
      <c r="L2992" s="990"/>
      <c r="M2992" s="990"/>
      <c r="N2992" s="990"/>
      <c r="O2992" s="878"/>
      <c r="P2992" s="878"/>
      <c r="Q2992" s="878"/>
      <c r="R2992" s="878"/>
      <c r="S2992" s="878"/>
      <c r="T2992" s="878"/>
      <c r="U2992" s="878"/>
      <c r="V2992" s="878"/>
      <c r="W2992" s="878"/>
      <c r="X2992" s="1015"/>
      <c r="Y2992" s="878"/>
      <c r="Z2992" s="975"/>
    </row>
    <row r="2993" spans="1:26">
      <c r="A2993" s="878"/>
      <c r="B2993" s="878"/>
      <c r="C2993" s="878"/>
      <c r="F2993" s="878"/>
      <c r="H2993" s="878"/>
      <c r="I2993" s="878"/>
      <c r="J2993" s="878"/>
      <c r="K2993" s="990"/>
      <c r="L2993" s="990"/>
      <c r="M2993" s="990"/>
      <c r="N2993" s="990"/>
      <c r="O2993" s="878"/>
      <c r="P2993" s="878"/>
      <c r="Q2993" s="878"/>
      <c r="R2993" s="878"/>
      <c r="S2993" s="878"/>
      <c r="T2993" s="878"/>
      <c r="U2993" s="878"/>
      <c r="V2993" s="878"/>
      <c r="W2993" s="878"/>
      <c r="X2993" s="1015"/>
      <c r="Y2993" s="878"/>
      <c r="Z2993" s="975"/>
    </row>
    <row r="2994" spans="1:26">
      <c r="A2994" s="878"/>
      <c r="B2994" s="878"/>
      <c r="C2994" s="878"/>
      <c r="F2994" s="878"/>
      <c r="H2994" s="878"/>
      <c r="I2994" s="878"/>
      <c r="J2994" s="878"/>
      <c r="K2994" s="990"/>
      <c r="L2994" s="990"/>
      <c r="M2994" s="990"/>
      <c r="N2994" s="990"/>
      <c r="O2994" s="878"/>
      <c r="P2994" s="878"/>
      <c r="Q2994" s="878"/>
      <c r="R2994" s="878"/>
      <c r="S2994" s="878"/>
      <c r="T2994" s="878"/>
      <c r="U2994" s="878"/>
      <c r="V2994" s="878"/>
      <c r="W2994" s="878"/>
      <c r="X2994" s="1015"/>
      <c r="Y2994" s="878"/>
      <c r="Z2994" s="975"/>
    </row>
    <row r="2995" spans="1:26">
      <c r="A2995" s="878"/>
      <c r="B2995" s="878"/>
      <c r="C2995" s="878"/>
      <c r="F2995" s="878"/>
      <c r="H2995" s="878"/>
      <c r="I2995" s="878"/>
      <c r="J2995" s="878"/>
      <c r="K2995" s="990"/>
      <c r="L2995" s="990"/>
      <c r="M2995" s="990"/>
      <c r="N2995" s="990"/>
      <c r="O2995" s="878"/>
      <c r="P2995" s="878"/>
      <c r="Q2995" s="878"/>
      <c r="R2995" s="878"/>
      <c r="S2995" s="878"/>
      <c r="T2995" s="878"/>
      <c r="U2995" s="878"/>
      <c r="V2995" s="878"/>
      <c r="W2995" s="878"/>
      <c r="X2995" s="1015"/>
      <c r="Y2995" s="878"/>
      <c r="Z2995" s="975"/>
    </row>
    <row r="2996" spans="1:26">
      <c r="A2996" s="878"/>
      <c r="B2996" s="878"/>
      <c r="C2996" s="878"/>
      <c r="F2996" s="878"/>
      <c r="H2996" s="878"/>
      <c r="I2996" s="878"/>
      <c r="J2996" s="878"/>
      <c r="K2996" s="990"/>
      <c r="L2996" s="990"/>
      <c r="M2996" s="990"/>
      <c r="N2996" s="990"/>
      <c r="O2996" s="878"/>
      <c r="P2996" s="878"/>
      <c r="Q2996" s="878"/>
      <c r="R2996" s="878"/>
      <c r="S2996" s="878"/>
      <c r="T2996" s="878"/>
      <c r="U2996" s="878"/>
      <c r="V2996" s="878"/>
      <c r="W2996" s="878"/>
      <c r="X2996" s="1015"/>
      <c r="Y2996" s="878"/>
      <c r="Z2996" s="975"/>
    </row>
    <row r="2997" spans="1:26">
      <c r="A2997" s="878"/>
      <c r="B2997" s="878"/>
      <c r="C2997" s="878"/>
      <c r="F2997" s="878"/>
      <c r="H2997" s="878"/>
      <c r="I2997" s="878"/>
      <c r="J2997" s="878"/>
      <c r="K2997" s="990"/>
      <c r="L2997" s="990"/>
      <c r="M2997" s="990"/>
      <c r="N2997" s="990"/>
      <c r="O2997" s="878"/>
      <c r="P2997" s="878"/>
      <c r="Q2997" s="878"/>
      <c r="R2997" s="878"/>
      <c r="S2997" s="878"/>
      <c r="T2997" s="878"/>
      <c r="U2997" s="878"/>
      <c r="V2997" s="878"/>
      <c r="W2997" s="878"/>
      <c r="X2997" s="1015"/>
      <c r="Y2997" s="878"/>
      <c r="Z2997" s="975"/>
    </row>
    <row r="2998" spans="1:26">
      <c r="A2998" s="878"/>
      <c r="B2998" s="878"/>
      <c r="C2998" s="878"/>
      <c r="F2998" s="878"/>
      <c r="H2998" s="878"/>
      <c r="I2998" s="878"/>
      <c r="J2998" s="878"/>
      <c r="K2998" s="990"/>
      <c r="L2998" s="990"/>
      <c r="M2998" s="990"/>
      <c r="N2998" s="990"/>
      <c r="O2998" s="878"/>
      <c r="P2998" s="878"/>
      <c r="Q2998" s="878"/>
      <c r="R2998" s="878"/>
      <c r="S2998" s="878"/>
      <c r="T2998" s="878"/>
      <c r="U2998" s="878"/>
      <c r="V2998" s="878"/>
      <c r="W2998" s="878"/>
      <c r="X2998" s="1015"/>
      <c r="Y2998" s="878"/>
      <c r="Z2998" s="975"/>
    </row>
    <row r="2999" spans="1:26">
      <c r="A2999" s="878"/>
      <c r="B2999" s="878"/>
      <c r="C2999" s="878"/>
      <c r="F2999" s="878"/>
      <c r="H2999" s="878"/>
      <c r="I2999" s="878"/>
      <c r="J2999" s="878"/>
      <c r="K2999" s="990"/>
      <c r="L2999" s="990"/>
      <c r="M2999" s="990"/>
      <c r="N2999" s="990"/>
      <c r="O2999" s="878"/>
      <c r="P2999" s="878"/>
      <c r="Q2999" s="878"/>
      <c r="R2999" s="878"/>
      <c r="S2999" s="878"/>
      <c r="T2999" s="878"/>
      <c r="U2999" s="878"/>
      <c r="V2999" s="878"/>
      <c r="W2999" s="878"/>
      <c r="X2999" s="1015"/>
      <c r="Y2999" s="878"/>
      <c r="Z2999" s="975"/>
    </row>
    <row r="3000" spans="1:26">
      <c r="A3000" s="878"/>
      <c r="B3000" s="878"/>
      <c r="C3000" s="878"/>
      <c r="F3000" s="878"/>
      <c r="H3000" s="878"/>
      <c r="I3000" s="878"/>
      <c r="J3000" s="878"/>
      <c r="K3000" s="990"/>
      <c r="L3000" s="990"/>
      <c r="M3000" s="990"/>
      <c r="N3000" s="990"/>
      <c r="O3000" s="878"/>
      <c r="P3000" s="878"/>
      <c r="Q3000" s="878"/>
      <c r="R3000" s="878"/>
      <c r="S3000" s="878"/>
      <c r="T3000" s="878"/>
      <c r="U3000" s="878"/>
      <c r="V3000" s="878"/>
      <c r="W3000" s="878"/>
      <c r="X3000" s="1015"/>
      <c r="Y3000" s="878"/>
      <c r="Z3000" s="975"/>
    </row>
    <row r="3001" spans="1:26">
      <c r="A3001" s="878"/>
      <c r="B3001" s="878"/>
      <c r="C3001" s="878"/>
      <c r="F3001" s="878"/>
      <c r="H3001" s="878"/>
      <c r="I3001" s="878"/>
      <c r="J3001" s="878"/>
      <c r="K3001" s="990"/>
      <c r="L3001" s="990"/>
      <c r="M3001" s="990"/>
      <c r="N3001" s="990"/>
      <c r="O3001" s="878"/>
      <c r="P3001" s="878"/>
      <c r="Q3001" s="878"/>
      <c r="R3001" s="878"/>
      <c r="S3001" s="878"/>
      <c r="T3001" s="878"/>
      <c r="U3001" s="878"/>
      <c r="V3001" s="878"/>
      <c r="W3001" s="878"/>
      <c r="X3001" s="1015"/>
      <c r="Y3001" s="878"/>
      <c r="Z3001" s="975"/>
    </row>
    <row r="3002" spans="1:26">
      <c r="A3002" s="878"/>
      <c r="B3002" s="878"/>
      <c r="C3002" s="878"/>
      <c r="F3002" s="878"/>
      <c r="H3002" s="878"/>
      <c r="I3002" s="878"/>
      <c r="J3002" s="878"/>
      <c r="K3002" s="990"/>
      <c r="L3002" s="990"/>
      <c r="M3002" s="990"/>
      <c r="N3002" s="990"/>
      <c r="O3002" s="878"/>
      <c r="P3002" s="878"/>
      <c r="Q3002" s="878"/>
      <c r="R3002" s="878"/>
      <c r="S3002" s="878"/>
      <c r="T3002" s="878"/>
      <c r="U3002" s="878"/>
      <c r="V3002" s="878"/>
      <c r="W3002" s="878"/>
      <c r="X3002" s="1015"/>
      <c r="Y3002" s="878"/>
      <c r="Z3002" s="975"/>
    </row>
    <row r="3003" spans="1:26">
      <c r="A3003" s="878"/>
      <c r="B3003" s="878"/>
      <c r="C3003" s="878"/>
      <c r="F3003" s="878"/>
      <c r="H3003" s="878"/>
      <c r="I3003" s="878"/>
      <c r="J3003" s="878"/>
      <c r="K3003" s="990"/>
      <c r="L3003" s="990"/>
      <c r="M3003" s="990"/>
      <c r="N3003" s="990"/>
      <c r="O3003" s="878"/>
      <c r="P3003" s="878"/>
      <c r="Q3003" s="878"/>
      <c r="R3003" s="878"/>
      <c r="S3003" s="878"/>
      <c r="T3003" s="878"/>
      <c r="U3003" s="878"/>
      <c r="V3003" s="878"/>
      <c r="W3003" s="878"/>
      <c r="X3003" s="1015"/>
      <c r="Y3003" s="878"/>
      <c r="Z3003" s="975"/>
    </row>
    <row r="3004" spans="1:26">
      <c r="A3004" s="878"/>
      <c r="B3004" s="878"/>
      <c r="C3004" s="878"/>
      <c r="F3004" s="878"/>
      <c r="H3004" s="878"/>
      <c r="I3004" s="878"/>
      <c r="J3004" s="878"/>
      <c r="K3004" s="990"/>
      <c r="L3004" s="990"/>
      <c r="M3004" s="990"/>
      <c r="N3004" s="990"/>
      <c r="O3004" s="878"/>
      <c r="P3004" s="878"/>
      <c r="Q3004" s="878"/>
      <c r="R3004" s="878"/>
      <c r="S3004" s="878"/>
      <c r="T3004" s="878"/>
      <c r="U3004" s="878"/>
      <c r="V3004" s="878"/>
      <c r="W3004" s="878"/>
      <c r="X3004" s="1015"/>
      <c r="Y3004" s="878"/>
      <c r="Z3004" s="975"/>
    </row>
    <row r="3005" spans="1:26">
      <c r="A3005" s="878"/>
      <c r="B3005" s="878"/>
      <c r="C3005" s="878"/>
      <c r="F3005" s="878"/>
      <c r="H3005" s="878"/>
      <c r="I3005" s="878"/>
      <c r="J3005" s="878"/>
      <c r="K3005" s="990"/>
      <c r="L3005" s="990"/>
      <c r="M3005" s="990"/>
      <c r="N3005" s="990"/>
      <c r="O3005" s="878"/>
      <c r="P3005" s="878"/>
      <c r="Q3005" s="878"/>
      <c r="R3005" s="878"/>
      <c r="S3005" s="878"/>
      <c r="T3005" s="878"/>
      <c r="U3005" s="878"/>
      <c r="V3005" s="878"/>
      <c r="W3005" s="878"/>
      <c r="X3005" s="1015"/>
      <c r="Y3005" s="878"/>
      <c r="Z3005" s="975"/>
    </row>
    <row r="3006" spans="1:26">
      <c r="A3006" s="878"/>
      <c r="B3006" s="878"/>
      <c r="C3006" s="878"/>
      <c r="F3006" s="878"/>
      <c r="H3006" s="878"/>
      <c r="I3006" s="878"/>
      <c r="J3006" s="878"/>
      <c r="K3006" s="990"/>
      <c r="L3006" s="990"/>
      <c r="M3006" s="990"/>
      <c r="N3006" s="990"/>
      <c r="O3006" s="878"/>
      <c r="P3006" s="878"/>
      <c r="Q3006" s="878"/>
      <c r="R3006" s="878"/>
      <c r="S3006" s="878"/>
      <c r="T3006" s="878"/>
      <c r="U3006" s="878"/>
      <c r="V3006" s="878"/>
      <c r="W3006" s="878"/>
      <c r="X3006" s="1015"/>
      <c r="Y3006" s="878"/>
      <c r="Z3006" s="975"/>
    </row>
    <row r="3007" spans="1:26">
      <c r="A3007" s="878"/>
      <c r="B3007" s="878"/>
      <c r="C3007" s="878"/>
      <c r="F3007" s="878"/>
      <c r="H3007" s="878"/>
      <c r="I3007" s="878"/>
      <c r="J3007" s="878"/>
      <c r="K3007" s="990"/>
      <c r="L3007" s="990"/>
      <c r="M3007" s="990"/>
      <c r="N3007" s="990"/>
      <c r="O3007" s="878"/>
      <c r="P3007" s="878"/>
      <c r="Q3007" s="878"/>
      <c r="R3007" s="878"/>
      <c r="S3007" s="878"/>
      <c r="T3007" s="878"/>
      <c r="U3007" s="878"/>
      <c r="V3007" s="878"/>
      <c r="W3007" s="878"/>
      <c r="X3007" s="1015"/>
      <c r="Y3007" s="878"/>
      <c r="Z3007" s="975"/>
    </row>
    <row r="3008" spans="1:26">
      <c r="A3008" s="878"/>
      <c r="B3008" s="878"/>
      <c r="C3008" s="878"/>
      <c r="F3008" s="878"/>
      <c r="H3008" s="878"/>
      <c r="I3008" s="878"/>
      <c r="J3008" s="878"/>
      <c r="K3008" s="990"/>
      <c r="L3008" s="990"/>
      <c r="M3008" s="990"/>
      <c r="N3008" s="990"/>
      <c r="O3008" s="878"/>
      <c r="P3008" s="878"/>
      <c r="Q3008" s="878"/>
      <c r="R3008" s="878"/>
      <c r="S3008" s="878"/>
      <c r="T3008" s="878"/>
      <c r="U3008" s="878"/>
      <c r="V3008" s="878"/>
      <c r="W3008" s="878"/>
      <c r="X3008" s="1015"/>
      <c r="Y3008" s="878"/>
      <c r="Z3008" s="975"/>
    </row>
    <row r="3009" spans="1:26">
      <c r="A3009" s="878"/>
      <c r="B3009" s="878"/>
      <c r="C3009" s="878"/>
      <c r="F3009" s="878"/>
      <c r="H3009" s="878"/>
      <c r="I3009" s="878"/>
      <c r="J3009" s="878"/>
      <c r="K3009" s="990"/>
      <c r="L3009" s="990"/>
      <c r="M3009" s="990"/>
      <c r="N3009" s="990"/>
      <c r="O3009" s="878"/>
      <c r="P3009" s="878"/>
      <c r="Q3009" s="878"/>
      <c r="R3009" s="878"/>
      <c r="S3009" s="878"/>
      <c r="T3009" s="878"/>
      <c r="U3009" s="878"/>
      <c r="V3009" s="878"/>
      <c r="W3009" s="878"/>
      <c r="X3009" s="1015"/>
      <c r="Y3009" s="878"/>
      <c r="Z3009" s="975"/>
    </row>
    <row r="3010" spans="1:26">
      <c r="A3010" s="878"/>
      <c r="B3010" s="878"/>
      <c r="C3010" s="878"/>
      <c r="F3010" s="878"/>
      <c r="H3010" s="878"/>
      <c r="I3010" s="878"/>
      <c r="J3010" s="878"/>
      <c r="K3010" s="990"/>
      <c r="L3010" s="990"/>
      <c r="M3010" s="990"/>
      <c r="N3010" s="990"/>
      <c r="O3010" s="878"/>
      <c r="P3010" s="878"/>
      <c r="Q3010" s="878"/>
      <c r="R3010" s="878"/>
      <c r="S3010" s="878"/>
      <c r="T3010" s="878"/>
      <c r="U3010" s="878"/>
      <c r="V3010" s="878"/>
      <c r="W3010" s="878"/>
      <c r="X3010" s="1015"/>
      <c r="Y3010" s="878"/>
      <c r="Z3010" s="975"/>
    </row>
    <row r="3011" spans="1:26">
      <c r="A3011" s="878"/>
      <c r="B3011" s="878"/>
      <c r="C3011" s="878"/>
      <c r="F3011" s="878"/>
      <c r="H3011" s="878"/>
      <c r="I3011" s="878"/>
      <c r="J3011" s="878"/>
      <c r="K3011" s="990"/>
      <c r="L3011" s="990"/>
      <c r="M3011" s="990"/>
      <c r="N3011" s="990"/>
      <c r="O3011" s="878"/>
      <c r="P3011" s="878"/>
      <c r="Q3011" s="878"/>
      <c r="R3011" s="878"/>
      <c r="S3011" s="878"/>
      <c r="T3011" s="878"/>
      <c r="U3011" s="878"/>
      <c r="V3011" s="878"/>
      <c r="W3011" s="878"/>
      <c r="X3011" s="1015"/>
      <c r="Y3011" s="878"/>
      <c r="Z3011" s="975"/>
    </row>
    <row r="3012" spans="1:26">
      <c r="A3012" s="878"/>
      <c r="B3012" s="878"/>
      <c r="C3012" s="878"/>
      <c r="F3012" s="878"/>
      <c r="H3012" s="878"/>
      <c r="I3012" s="878"/>
      <c r="J3012" s="878"/>
      <c r="K3012" s="990"/>
      <c r="L3012" s="990"/>
      <c r="M3012" s="990"/>
      <c r="N3012" s="990"/>
      <c r="O3012" s="878"/>
      <c r="P3012" s="878"/>
      <c r="Q3012" s="878"/>
      <c r="R3012" s="878"/>
      <c r="S3012" s="878"/>
      <c r="T3012" s="878"/>
      <c r="U3012" s="878"/>
      <c r="V3012" s="878"/>
      <c r="W3012" s="878"/>
      <c r="X3012" s="1015"/>
      <c r="Y3012" s="878"/>
      <c r="Z3012" s="975"/>
    </row>
    <row r="3013" spans="1:26">
      <c r="A3013" s="878"/>
      <c r="B3013" s="878"/>
      <c r="C3013" s="878"/>
      <c r="F3013" s="878"/>
      <c r="H3013" s="878"/>
      <c r="I3013" s="878"/>
      <c r="J3013" s="878"/>
      <c r="K3013" s="990"/>
      <c r="L3013" s="990"/>
      <c r="M3013" s="990"/>
      <c r="N3013" s="990"/>
      <c r="O3013" s="878"/>
      <c r="P3013" s="878"/>
      <c r="Q3013" s="878"/>
      <c r="R3013" s="878"/>
      <c r="S3013" s="878"/>
      <c r="T3013" s="878"/>
      <c r="U3013" s="878"/>
      <c r="V3013" s="878"/>
      <c r="W3013" s="878"/>
      <c r="X3013" s="1015"/>
      <c r="Y3013" s="878"/>
      <c r="Z3013" s="975"/>
    </row>
    <row r="3014" spans="1:26">
      <c r="A3014" s="878"/>
      <c r="B3014" s="878"/>
      <c r="C3014" s="878"/>
      <c r="F3014" s="878"/>
      <c r="H3014" s="878"/>
      <c r="I3014" s="878"/>
      <c r="J3014" s="878"/>
      <c r="K3014" s="990"/>
      <c r="L3014" s="990"/>
      <c r="M3014" s="990"/>
      <c r="N3014" s="990"/>
      <c r="O3014" s="878"/>
      <c r="P3014" s="878"/>
      <c r="Q3014" s="878"/>
      <c r="R3014" s="878"/>
      <c r="S3014" s="878"/>
      <c r="T3014" s="878"/>
      <c r="U3014" s="878"/>
      <c r="V3014" s="878"/>
      <c r="W3014" s="878"/>
      <c r="X3014" s="1015"/>
      <c r="Y3014" s="878"/>
      <c r="Z3014" s="975"/>
    </row>
    <row r="3015" spans="1:26">
      <c r="A3015" s="878"/>
      <c r="B3015" s="878"/>
      <c r="C3015" s="878"/>
      <c r="F3015" s="878"/>
      <c r="H3015" s="878"/>
      <c r="I3015" s="878"/>
      <c r="J3015" s="878"/>
      <c r="K3015" s="990"/>
      <c r="L3015" s="990"/>
      <c r="M3015" s="990"/>
      <c r="N3015" s="990"/>
      <c r="O3015" s="878"/>
      <c r="P3015" s="878"/>
      <c r="Q3015" s="878"/>
      <c r="R3015" s="878"/>
      <c r="S3015" s="878"/>
      <c r="T3015" s="878"/>
      <c r="U3015" s="878"/>
      <c r="V3015" s="878"/>
      <c r="W3015" s="878"/>
      <c r="X3015" s="1015"/>
      <c r="Y3015" s="878"/>
      <c r="Z3015" s="975"/>
    </row>
    <row r="3016" spans="1:26">
      <c r="A3016" s="878"/>
      <c r="B3016" s="878"/>
      <c r="C3016" s="878"/>
      <c r="F3016" s="878"/>
      <c r="H3016" s="878"/>
      <c r="I3016" s="878"/>
      <c r="J3016" s="878"/>
      <c r="K3016" s="990"/>
      <c r="L3016" s="990"/>
      <c r="M3016" s="990"/>
      <c r="N3016" s="990"/>
      <c r="O3016" s="878"/>
      <c r="P3016" s="878"/>
      <c r="Q3016" s="878"/>
      <c r="R3016" s="878"/>
      <c r="S3016" s="878"/>
      <c r="T3016" s="878"/>
      <c r="U3016" s="878"/>
      <c r="V3016" s="878"/>
      <c r="W3016" s="878"/>
      <c r="X3016" s="1015"/>
      <c r="Y3016" s="878"/>
      <c r="Z3016" s="975"/>
    </row>
    <row r="3017" spans="1:26">
      <c r="A3017" s="878"/>
      <c r="B3017" s="878"/>
      <c r="C3017" s="878"/>
      <c r="F3017" s="878"/>
      <c r="H3017" s="878"/>
      <c r="I3017" s="878"/>
      <c r="J3017" s="878"/>
      <c r="K3017" s="990"/>
      <c r="L3017" s="990"/>
      <c r="M3017" s="990"/>
      <c r="N3017" s="990"/>
      <c r="O3017" s="878"/>
      <c r="P3017" s="878"/>
      <c r="Q3017" s="878"/>
      <c r="R3017" s="878"/>
      <c r="S3017" s="878"/>
      <c r="T3017" s="878"/>
      <c r="U3017" s="878"/>
      <c r="V3017" s="878"/>
      <c r="W3017" s="878"/>
      <c r="X3017" s="1015"/>
      <c r="Y3017" s="878"/>
      <c r="Z3017" s="975"/>
    </row>
    <row r="3018" spans="1:26">
      <c r="A3018" s="878"/>
      <c r="B3018" s="878"/>
      <c r="C3018" s="878"/>
      <c r="F3018" s="878"/>
      <c r="H3018" s="878"/>
      <c r="I3018" s="878"/>
      <c r="J3018" s="878"/>
      <c r="K3018" s="990"/>
      <c r="L3018" s="990"/>
      <c r="M3018" s="990"/>
      <c r="N3018" s="990"/>
      <c r="O3018" s="878"/>
      <c r="P3018" s="878"/>
      <c r="Q3018" s="878"/>
      <c r="R3018" s="878"/>
      <c r="S3018" s="878"/>
      <c r="T3018" s="878"/>
      <c r="U3018" s="878"/>
      <c r="V3018" s="878"/>
      <c r="W3018" s="878"/>
      <c r="X3018" s="1015"/>
      <c r="Y3018" s="878"/>
      <c r="Z3018" s="975"/>
    </row>
    <row r="3019" spans="1:26">
      <c r="A3019" s="878"/>
      <c r="B3019" s="878"/>
      <c r="C3019" s="878"/>
      <c r="F3019" s="878"/>
      <c r="H3019" s="878"/>
      <c r="I3019" s="878"/>
      <c r="J3019" s="878"/>
      <c r="K3019" s="990"/>
      <c r="L3019" s="990"/>
      <c r="M3019" s="990"/>
      <c r="N3019" s="990"/>
      <c r="O3019" s="878"/>
      <c r="P3019" s="878"/>
      <c r="Q3019" s="878"/>
      <c r="R3019" s="878"/>
      <c r="S3019" s="878"/>
      <c r="T3019" s="878"/>
      <c r="U3019" s="878"/>
      <c r="V3019" s="878"/>
      <c r="W3019" s="878"/>
      <c r="X3019" s="1015"/>
      <c r="Y3019" s="878"/>
      <c r="Z3019" s="975"/>
    </row>
    <row r="3020" spans="1:26">
      <c r="A3020" s="878"/>
      <c r="B3020" s="878"/>
      <c r="C3020" s="878"/>
      <c r="F3020" s="878"/>
      <c r="H3020" s="878"/>
      <c r="I3020" s="878"/>
      <c r="J3020" s="878"/>
      <c r="K3020" s="990"/>
      <c r="L3020" s="990"/>
      <c r="M3020" s="990"/>
      <c r="N3020" s="990"/>
      <c r="O3020" s="878"/>
      <c r="P3020" s="878"/>
      <c r="Q3020" s="878"/>
      <c r="R3020" s="878"/>
      <c r="S3020" s="878"/>
      <c r="T3020" s="878"/>
      <c r="U3020" s="878"/>
      <c r="V3020" s="878"/>
      <c r="W3020" s="878"/>
      <c r="X3020" s="1015"/>
      <c r="Y3020" s="878"/>
      <c r="Z3020" s="975"/>
    </row>
    <row r="3021" spans="1:26">
      <c r="A3021" s="878"/>
      <c r="B3021" s="878"/>
      <c r="C3021" s="878"/>
      <c r="F3021" s="878"/>
      <c r="H3021" s="878"/>
      <c r="I3021" s="878"/>
      <c r="J3021" s="878"/>
      <c r="K3021" s="990"/>
      <c r="L3021" s="990"/>
      <c r="M3021" s="990"/>
      <c r="N3021" s="990"/>
      <c r="O3021" s="878"/>
      <c r="P3021" s="878"/>
      <c r="Q3021" s="878"/>
      <c r="R3021" s="878"/>
      <c r="S3021" s="878"/>
      <c r="T3021" s="878"/>
      <c r="U3021" s="878"/>
      <c r="V3021" s="878"/>
      <c r="W3021" s="878"/>
      <c r="X3021" s="1015"/>
      <c r="Y3021" s="878"/>
      <c r="Z3021" s="975"/>
    </row>
    <row r="3022" spans="1:26">
      <c r="A3022" s="878"/>
      <c r="B3022" s="878"/>
      <c r="C3022" s="878"/>
      <c r="F3022" s="878"/>
      <c r="H3022" s="878"/>
      <c r="I3022" s="878"/>
      <c r="J3022" s="878"/>
      <c r="K3022" s="990"/>
      <c r="L3022" s="990"/>
      <c r="M3022" s="990"/>
      <c r="N3022" s="990"/>
      <c r="O3022" s="878"/>
      <c r="P3022" s="878"/>
      <c r="Q3022" s="878"/>
      <c r="R3022" s="878"/>
      <c r="S3022" s="878"/>
      <c r="T3022" s="878"/>
      <c r="U3022" s="878"/>
      <c r="V3022" s="878"/>
      <c r="W3022" s="878"/>
      <c r="X3022" s="1015"/>
      <c r="Y3022" s="878"/>
      <c r="Z3022" s="975"/>
    </row>
    <row r="3023" spans="1:26">
      <c r="A3023" s="878"/>
      <c r="B3023" s="878"/>
      <c r="C3023" s="878"/>
      <c r="F3023" s="878"/>
      <c r="H3023" s="878"/>
      <c r="I3023" s="878"/>
      <c r="J3023" s="878"/>
      <c r="K3023" s="990"/>
      <c r="L3023" s="990"/>
      <c r="M3023" s="990"/>
      <c r="N3023" s="990"/>
      <c r="O3023" s="878"/>
      <c r="P3023" s="878"/>
      <c r="Q3023" s="878"/>
      <c r="R3023" s="878"/>
      <c r="S3023" s="878"/>
      <c r="T3023" s="878"/>
      <c r="U3023" s="878"/>
      <c r="V3023" s="878"/>
      <c r="W3023" s="878"/>
      <c r="X3023" s="1015"/>
      <c r="Y3023" s="878"/>
      <c r="Z3023" s="975"/>
    </row>
    <row r="3024" spans="1:26">
      <c r="A3024" s="878"/>
      <c r="B3024" s="878"/>
      <c r="C3024" s="878"/>
      <c r="F3024" s="878"/>
      <c r="H3024" s="878"/>
      <c r="I3024" s="878"/>
      <c r="J3024" s="878"/>
      <c r="K3024" s="990"/>
      <c r="L3024" s="990"/>
      <c r="M3024" s="990"/>
      <c r="N3024" s="990"/>
      <c r="O3024" s="878"/>
      <c r="P3024" s="878"/>
      <c r="Q3024" s="878"/>
      <c r="R3024" s="878"/>
      <c r="S3024" s="878"/>
      <c r="T3024" s="878"/>
      <c r="U3024" s="878"/>
      <c r="V3024" s="878"/>
      <c r="W3024" s="878"/>
      <c r="X3024" s="1015"/>
      <c r="Y3024" s="878"/>
      <c r="Z3024" s="975"/>
    </row>
    <row r="3025" spans="1:26">
      <c r="A3025" s="878"/>
      <c r="B3025" s="878"/>
      <c r="C3025" s="878"/>
      <c r="F3025" s="878"/>
      <c r="H3025" s="878"/>
      <c r="I3025" s="878"/>
      <c r="J3025" s="878"/>
      <c r="K3025" s="990"/>
      <c r="L3025" s="990"/>
      <c r="M3025" s="990"/>
      <c r="N3025" s="990"/>
      <c r="O3025" s="878"/>
      <c r="P3025" s="878"/>
      <c r="Q3025" s="878"/>
      <c r="R3025" s="878"/>
      <c r="S3025" s="878"/>
      <c r="T3025" s="878"/>
      <c r="U3025" s="878"/>
      <c r="V3025" s="878"/>
      <c r="W3025" s="878"/>
      <c r="X3025" s="1015"/>
      <c r="Y3025" s="878"/>
      <c r="Z3025" s="975"/>
    </row>
    <row r="3026" spans="1:26">
      <c r="A3026" s="878"/>
      <c r="B3026" s="878"/>
      <c r="C3026" s="878"/>
      <c r="F3026" s="878"/>
      <c r="H3026" s="878"/>
      <c r="I3026" s="878"/>
      <c r="J3026" s="878"/>
      <c r="K3026" s="990"/>
      <c r="L3026" s="990"/>
      <c r="M3026" s="990"/>
      <c r="N3026" s="990"/>
      <c r="O3026" s="878"/>
      <c r="P3026" s="878"/>
      <c r="Q3026" s="878"/>
      <c r="R3026" s="878"/>
      <c r="S3026" s="878"/>
      <c r="T3026" s="878"/>
      <c r="U3026" s="878"/>
      <c r="V3026" s="878"/>
      <c r="W3026" s="878"/>
      <c r="X3026" s="1015"/>
      <c r="Y3026" s="878"/>
      <c r="Z3026" s="975"/>
    </row>
    <row r="3027" spans="1:26">
      <c r="A3027" s="878"/>
      <c r="B3027" s="878"/>
      <c r="C3027" s="878"/>
      <c r="F3027" s="878"/>
      <c r="H3027" s="878"/>
      <c r="I3027" s="878"/>
      <c r="J3027" s="878"/>
      <c r="K3027" s="990"/>
      <c r="L3027" s="990"/>
      <c r="M3027" s="990"/>
      <c r="N3027" s="990"/>
      <c r="O3027" s="878"/>
      <c r="P3027" s="878"/>
      <c r="Q3027" s="878"/>
      <c r="R3027" s="878"/>
      <c r="S3027" s="878"/>
      <c r="T3027" s="878"/>
      <c r="U3027" s="878"/>
      <c r="V3027" s="878"/>
      <c r="W3027" s="878"/>
      <c r="X3027" s="1015"/>
      <c r="Y3027" s="878"/>
      <c r="Z3027" s="975"/>
    </row>
    <row r="3028" spans="1:26">
      <c r="A3028" s="878"/>
      <c r="B3028" s="878"/>
      <c r="C3028" s="878"/>
      <c r="F3028" s="878"/>
      <c r="H3028" s="878"/>
      <c r="I3028" s="878"/>
      <c r="J3028" s="878"/>
      <c r="K3028" s="990"/>
      <c r="L3028" s="990"/>
      <c r="M3028" s="990"/>
      <c r="N3028" s="990"/>
      <c r="O3028" s="878"/>
      <c r="P3028" s="878"/>
      <c r="Q3028" s="878"/>
      <c r="R3028" s="878"/>
      <c r="S3028" s="878"/>
      <c r="T3028" s="878"/>
      <c r="U3028" s="878"/>
      <c r="V3028" s="878"/>
      <c r="W3028" s="878"/>
      <c r="X3028" s="1015"/>
      <c r="Y3028" s="878"/>
      <c r="Z3028" s="975"/>
    </row>
    <row r="3029" spans="1:26">
      <c r="A3029" s="878"/>
      <c r="B3029" s="878"/>
      <c r="C3029" s="878"/>
      <c r="F3029" s="878"/>
      <c r="H3029" s="878"/>
      <c r="I3029" s="878"/>
      <c r="J3029" s="878"/>
      <c r="K3029" s="990"/>
      <c r="L3029" s="990"/>
      <c r="M3029" s="990"/>
      <c r="N3029" s="990"/>
      <c r="O3029" s="878"/>
      <c r="P3029" s="878"/>
      <c r="Q3029" s="878"/>
      <c r="R3029" s="878"/>
      <c r="S3029" s="878"/>
      <c r="T3029" s="878"/>
      <c r="U3029" s="878"/>
      <c r="V3029" s="878"/>
      <c r="W3029" s="878"/>
      <c r="X3029" s="1015"/>
      <c r="Y3029" s="878"/>
      <c r="Z3029" s="975"/>
    </row>
    <row r="3030" spans="1:26">
      <c r="A3030" s="878"/>
      <c r="B3030" s="878"/>
      <c r="C3030" s="878"/>
      <c r="F3030" s="878"/>
      <c r="H3030" s="878"/>
      <c r="I3030" s="878"/>
      <c r="J3030" s="878"/>
      <c r="K3030" s="990"/>
      <c r="L3030" s="990"/>
      <c r="M3030" s="990"/>
      <c r="N3030" s="990"/>
      <c r="O3030" s="878"/>
      <c r="P3030" s="878"/>
      <c r="Q3030" s="878"/>
      <c r="R3030" s="878"/>
      <c r="S3030" s="878"/>
      <c r="T3030" s="878"/>
      <c r="U3030" s="878"/>
      <c r="V3030" s="878"/>
      <c r="W3030" s="878"/>
      <c r="X3030" s="1015"/>
      <c r="Y3030" s="878"/>
      <c r="Z3030" s="975"/>
    </row>
    <row r="3031" spans="1:26">
      <c r="A3031" s="878"/>
      <c r="B3031" s="878"/>
      <c r="C3031" s="878"/>
      <c r="F3031" s="878"/>
      <c r="H3031" s="878"/>
      <c r="I3031" s="878"/>
      <c r="J3031" s="878"/>
      <c r="K3031" s="990"/>
      <c r="L3031" s="990"/>
      <c r="M3031" s="990"/>
      <c r="N3031" s="990"/>
      <c r="O3031" s="878"/>
      <c r="P3031" s="878"/>
      <c r="Q3031" s="878"/>
      <c r="R3031" s="878"/>
      <c r="S3031" s="878"/>
      <c r="T3031" s="878"/>
      <c r="U3031" s="878"/>
      <c r="V3031" s="878"/>
      <c r="W3031" s="878"/>
      <c r="X3031" s="1015"/>
      <c r="Y3031" s="878"/>
      <c r="Z3031" s="975"/>
    </row>
    <row r="3032" spans="1:26">
      <c r="A3032" s="878"/>
      <c r="B3032" s="878"/>
      <c r="C3032" s="878"/>
      <c r="F3032" s="878"/>
      <c r="H3032" s="878"/>
      <c r="I3032" s="878"/>
      <c r="J3032" s="878"/>
      <c r="K3032" s="990"/>
      <c r="L3032" s="990"/>
      <c r="M3032" s="990"/>
      <c r="N3032" s="990"/>
      <c r="O3032" s="878"/>
      <c r="P3032" s="878"/>
      <c r="Q3032" s="878"/>
      <c r="R3032" s="878"/>
      <c r="S3032" s="878"/>
      <c r="T3032" s="878"/>
      <c r="U3032" s="878"/>
      <c r="V3032" s="878"/>
      <c r="W3032" s="878"/>
      <c r="X3032" s="1015"/>
      <c r="Y3032" s="878"/>
      <c r="Z3032" s="975"/>
    </row>
    <row r="3033" spans="1:26">
      <c r="A3033" s="878"/>
      <c r="B3033" s="878"/>
      <c r="C3033" s="878"/>
      <c r="F3033" s="878"/>
      <c r="H3033" s="878"/>
      <c r="I3033" s="878"/>
      <c r="J3033" s="878"/>
      <c r="K3033" s="990"/>
      <c r="L3033" s="990"/>
      <c r="M3033" s="990"/>
      <c r="N3033" s="990"/>
      <c r="O3033" s="878"/>
      <c r="P3033" s="878"/>
      <c r="Q3033" s="878"/>
      <c r="R3033" s="878"/>
      <c r="S3033" s="878"/>
      <c r="T3033" s="878"/>
      <c r="U3033" s="878"/>
      <c r="V3033" s="878"/>
      <c r="W3033" s="878"/>
      <c r="X3033" s="1015"/>
      <c r="Y3033" s="878"/>
      <c r="Z3033" s="975"/>
    </row>
    <row r="3034" spans="1:26">
      <c r="A3034" s="878"/>
      <c r="B3034" s="878"/>
      <c r="C3034" s="878"/>
      <c r="F3034" s="878"/>
      <c r="H3034" s="878"/>
      <c r="I3034" s="878"/>
      <c r="J3034" s="878"/>
      <c r="K3034" s="990"/>
      <c r="L3034" s="990"/>
      <c r="M3034" s="990"/>
      <c r="N3034" s="990"/>
      <c r="O3034" s="878"/>
      <c r="P3034" s="878"/>
      <c r="Q3034" s="878"/>
      <c r="R3034" s="878"/>
      <c r="S3034" s="878"/>
      <c r="T3034" s="878"/>
      <c r="U3034" s="878"/>
      <c r="V3034" s="878"/>
      <c r="W3034" s="878"/>
      <c r="X3034" s="1015"/>
      <c r="Y3034" s="878"/>
      <c r="Z3034" s="975"/>
    </row>
    <row r="3035" spans="1:26">
      <c r="A3035" s="878"/>
      <c r="B3035" s="878"/>
      <c r="C3035" s="878"/>
      <c r="F3035" s="878"/>
      <c r="H3035" s="878"/>
      <c r="I3035" s="878"/>
      <c r="J3035" s="878"/>
      <c r="K3035" s="990"/>
      <c r="L3035" s="990"/>
      <c r="M3035" s="990"/>
      <c r="N3035" s="990"/>
      <c r="O3035" s="878"/>
      <c r="P3035" s="878"/>
      <c r="Q3035" s="878"/>
      <c r="R3035" s="878"/>
      <c r="S3035" s="878"/>
      <c r="T3035" s="878"/>
      <c r="U3035" s="878"/>
      <c r="V3035" s="878"/>
      <c r="W3035" s="878"/>
      <c r="X3035" s="1015"/>
      <c r="Y3035" s="878"/>
      <c r="Z3035" s="975"/>
    </row>
    <row r="3036" spans="1:26">
      <c r="A3036" s="878"/>
      <c r="B3036" s="878"/>
      <c r="C3036" s="878"/>
      <c r="F3036" s="878"/>
      <c r="H3036" s="878"/>
      <c r="I3036" s="878"/>
      <c r="J3036" s="878"/>
      <c r="K3036" s="990"/>
      <c r="L3036" s="990"/>
      <c r="M3036" s="990"/>
      <c r="N3036" s="990"/>
      <c r="O3036" s="878"/>
      <c r="P3036" s="878"/>
      <c r="Q3036" s="878"/>
      <c r="R3036" s="878"/>
      <c r="S3036" s="878"/>
      <c r="T3036" s="878"/>
      <c r="U3036" s="878"/>
      <c r="V3036" s="878"/>
      <c r="W3036" s="878"/>
      <c r="X3036" s="1015"/>
      <c r="Y3036" s="878"/>
      <c r="Z3036" s="975"/>
    </row>
    <row r="3037" spans="1:26">
      <c r="A3037" s="878"/>
      <c r="B3037" s="878"/>
      <c r="C3037" s="878"/>
      <c r="F3037" s="878"/>
      <c r="H3037" s="878"/>
      <c r="I3037" s="878"/>
      <c r="J3037" s="878"/>
      <c r="K3037" s="990"/>
      <c r="L3037" s="990"/>
      <c r="M3037" s="990"/>
      <c r="N3037" s="990"/>
      <c r="O3037" s="878"/>
      <c r="P3037" s="878"/>
      <c r="Q3037" s="878"/>
      <c r="R3037" s="878"/>
      <c r="S3037" s="878"/>
      <c r="T3037" s="878"/>
      <c r="U3037" s="878"/>
      <c r="V3037" s="878"/>
      <c r="W3037" s="878"/>
      <c r="X3037" s="1015"/>
      <c r="Y3037" s="878"/>
      <c r="Z3037" s="975"/>
    </row>
    <row r="3038" spans="1:26">
      <c r="A3038" s="878"/>
      <c r="B3038" s="878"/>
      <c r="C3038" s="878"/>
      <c r="F3038" s="878"/>
      <c r="H3038" s="878"/>
      <c r="I3038" s="878"/>
      <c r="J3038" s="878"/>
      <c r="K3038" s="990"/>
      <c r="L3038" s="990"/>
      <c r="M3038" s="990"/>
      <c r="N3038" s="990"/>
      <c r="O3038" s="878"/>
      <c r="P3038" s="878"/>
      <c r="Q3038" s="878"/>
      <c r="R3038" s="878"/>
      <c r="S3038" s="878"/>
      <c r="T3038" s="878"/>
      <c r="U3038" s="878"/>
      <c r="V3038" s="878"/>
      <c r="W3038" s="878"/>
      <c r="X3038" s="1015"/>
      <c r="Y3038" s="878"/>
      <c r="Z3038" s="975"/>
    </row>
    <row r="3039" spans="1:26">
      <c r="A3039" s="878"/>
      <c r="B3039" s="878"/>
      <c r="C3039" s="878"/>
      <c r="F3039" s="878"/>
      <c r="H3039" s="878"/>
      <c r="I3039" s="878"/>
      <c r="J3039" s="878"/>
      <c r="K3039" s="990"/>
      <c r="L3039" s="990"/>
      <c r="M3039" s="990"/>
      <c r="N3039" s="990"/>
      <c r="O3039" s="878"/>
      <c r="P3039" s="878"/>
      <c r="Q3039" s="878"/>
      <c r="R3039" s="878"/>
      <c r="S3039" s="878"/>
      <c r="T3039" s="878"/>
      <c r="U3039" s="878"/>
      <c r="V3039" s="878"/>
      <c r="W3039" s="878"/>
      <c r="X3039" s="1015"/>
      <c r="Y3039" s="878"/>
      <c r="Z3039" s="975"/>
    </row>
    <row r="3040" spans="1:26">
      <c r="A3040" s="878"/>
      <c r="B3040" s="878"/>
      <c r="C3040" s="878"/>
      <c r="F3040" s="878"/>
      <c r="H3040" s="878"/>
      <c r="I3040" s="878"/>
      <c r="J3040" s="878"/>
      <c r="K3040" s="990"/>
      <c r="L3040" s="990"/>
      <c r="M3040" s="990"/>
      <c r="N3040" s="990"/>
      <c r="O3040" s="878"/>
      <c r="P3040" s="878"/>
      <c r="Q3040" s="878"/>
      <c r="R3040" s="878"/>
      <c r="S3040" s="878"/>
      <c r="T3040" s="878"/>
      <c r="U3040" s="878"/>
      <c r="V3040" s="878"/>
      <c r="W3040" s="878"/>
      <c r="X3040" s="1015"/>
      <c r="Y3040" s="878"/>
      <c r="Z3040" s="975"/>
    </row>
    <row r="3041" spans="1:26">
      <c r="A3041" s="878"/>
      <c r="B3041" s="878"/>
      <c r="C3041" s="878"/>
      <c r="F3041" s="878"/>
      <c r="H3041" s="878"/>
      <c r="I3041" s="878"/>
      <c r="J3041" s="878"/>
      <c r="K3041" s="990"/>
      <c r="L3041" s="990"/>
      <c r="M3041" s="990"/>
      <c r="N3041" s="990"/>
      <c r="O3041" s="878"/>
      <c r="P3041" s="878"/>
      <c r="Q3041" s="878"/>
      <c r="R3041" s="878"/>
      <c r="S3041" s="878"/>
      <c r="T3041" s="878"/>
      <c r="U3041" s="878"/>
      <c r="V3041" s="878"/>
      <c r="W3041" s="878"/>
      <c r="X3041" s="1015"/>
      <c r="Y3041" s="878"/>
      <c r="Z3041" s="975"/>
    </row>
    <row r="3042" spans="1:26">
      <c r="A3042" s="878"/>
      <c r="B3042" s="878"/>
      <c r="C3042" s="878"/>
      <c r="F3042" s="878"/>
      <c r="H3042" s="878"/>
      <c r="I3042" s="878"/>
      <c r="J3042" s="878"/>
      <c r="K3042" s="990"/>
      <c r="L3042" s="990"/>
      <c r="M3042" s="990"/>
      <c r="N3042" s="990"/>
      <c r="O3042" s="878"/>
      <c r="P3042" s="878"/>
      <c r="Q3042" s="878"/>
      <c r="R3042" s="878"/>
      <c r="S3042" s="878"/>
      <c r="T3042" s="878"/>
      <c r="U3042" s="878"/>
      <c r="V3042" s="878"/>
      <c r="W3042" s="878"/>
      <c r="X3042" s="1015"/>
      <c r="Y3042" s="878"/>
      <c r="Z3042" s="975"/>
    </row>
    <row r="3043" spans="1:26">
      <c r="A3043" s="878"/>
      <c r="B3043" s="878"/>
      <c r="C3043" s="878"/>
      <c r="F3043" s="878"/>
      <c r="H3043" s="878"/>
      <c r="I3043" s="878"/>
      <c r="J3043" s="878"/>
      <c r="K3043" s="990"/>
      <c r="L3043" s="990"/>
      <c r="M3043" s="990"/>
      <c r="N3043" s="990"/>
      <c r="O3043" s="878"/>
      <c r="P3043" s="878"/>
      <c r="Q3043" s="878"/>
      <c r="R3043" s="878"/>
      <c r="S3043" s="878"/>
      <c r="T3043" s="878"/>
      <c r="U3043" s="878"/>
      <c r="V3043" s="878"/>
      <c r="W3043" s="878"/>
      <c r="X3043" s="1015"/>
      <c r="Y3043" s="878"/>
      <c r="Z3043" s="975"/>
    </row>
    <row r="3044" spans="1:26">
      <c r="A3044" s="878"/>
      <c r="B3044" s="878"/>
      <c r="C3044" s="878"/>
      <c r="F3044" s="878"/>
      <c r="H3044" s="878"/>
      <c r="I3044" s="878"/>
      <c r="J3044" s="878"/>
      <c r="K3044" s="990"/>
      <c r="L3044" s="990"/>
      <c r="M3044" s="990"/>
      <c r="N3044" s="990"/>
      <c r="O3044" s="878"/>
      <c r="P3044" s="878"/>
      <c r="Q3044" s="878"/>
      <c r="R3044" s="878"/>
      <c r="S3044" s="878"/>
      <c r="T3044" s="878"/>
      <c r="U3044" s="878"/>
      <c r="V3044" s="878"/>
      <c r="W3044" s="878"/>
      <c r="X3044" s="1015"/>
      <c r="Y3044" s="878"/>
      <c r="Z3044" s="975"/>
    </row>
    <row r="3045" spans="1:26">
      <c r="A3045" s="878"/>
      <c r="B3045" s="878"/>
      <c r="C3045" s="878"/>
      <c r="F3045" s="878"/>
      <c r="H3045" s="878"/>
      <c r="I3045" s="878"/>
      <c r="J3045" s="878"/>
      <c r="K3045" s="990"/>
      <c r="L3045" s="990"/>
      <c r="M3045" s="990"/>
      <c r="N3045" s="990"/>
      <c r="O3045" s="878"/>
      <c r="P3045" s="878"/>
      <c r="Q3045" s="878"/>
      <c r="R3045" s="878"/>
      <c r="S3045" s="878"/>
      <c r="T3045" s="878"/>
      <c r="U3045" s="878"/>
      <c r="V3045" s="878"/>
      <c r="W3045" s="878"/>
      <c r="X3045" s="1015"/>
      <c r="Y3045" s="878"/>
      <c r="Z3045" s="975"/>
    </row>
    <row r="3046" spans="1:26">
      <c r="A3046" s="878"/>
      <c r="B3046" s="878"/>
      <c r="C3046" s="878"/>
      <c r="F3046" s="878"/>
      <c r="H3046" s="878"/>
      <c r="I3046" s="878"/>
      <c r="J3046" s="878"/>
      <c r="K3046" s="990"/>
      <c r="L3046" s="990"/>
      <c r="M3046" s="990"/>
      <c r="N3046" s="990"/>
      <c r="O3046" s="878"/>
      <c r="P3046" s="878"/>
      <c r="Q3046" s="878"/>
      <c r="R3046" s="878"/>
      <c r="S3046" s="878"/>
      <c r="T3046" s="878"/>
      <c r="U3046" s="878"/>
      <c r="V3046" s="878"/>
      <c r="W3046" s="878"/>
      <c r="X3046" s="1015"/>
      <c r="Y3046" s="878"/>
      <c r="Z3046" s="975"/>
    </row>
    <row r="3047" spans="1:26">
      <c r="A3047" s="878"/>
      <c r="B3047" s="878"/>
      <c r="C3047" s="878"/>
      <c r="F3047" s="878"/>
      <c r="H3047" s="878"/>
      <c r="I3047" s="878"/>
      <c r="J3047" s="878"/>
      <c r="K3047" s="990"/>
      <c r="L3047" s="990"/>
      <c r="M3047" s="990"/>
      <c r="N3047" s="990"/>
      <c r="O3047" s="878"/>
      <c r="P3047" s="878"/>
      <c r="Q3047" s="878"/>
      <c r="R3047" s="878"/>
      <c r="S3047" s="878"/>
      <c r="T3047" s="878"/>
      <c r="U3047" s="878"/>
      <c r="V3047" s="878"/>
      <c r="W3047" s="878"/>
      <c r="X3047" s="1015"/>
      <c r="Y3047" s="878"/>
      <c r="Z3047" s="975"/>
    </row>
    <row r="3048" spans="1:26">
      <c r="A3048" s="878"/>
      <c r="B3048" s="878"/>
      <c r="C3048" s="878"/>
      <c r="F3048" s="878"/>
      <c r="H3048" s="878"/>
      <c r="I3048" s="878"/>
      <c r="J3048" s="878"/>
      <c r="K3048" s="990"/>
      <c r="L3048" s="990"/>
      <c r="M3048" s="990"/>
      <c r="N3048" s="990"/>
      <c r="O3048" s="878"/>
      <c r="P3048" s="878"/>
      <c r="Q3048" s="878"/>
      <c r="R3048" s="878"/>
      <c r="S3048" s="878"/>
      <c r="T3048" s="878"/>
      <c r="U3048" s="878"/>
      <c r="V3048" s="878"/>
      <c r="W3048" s="878"/>
      <c r="X3048" s="1015"/>
      <c r="Y3048" s="878"/>
      <c r="Z3048" s="975"/>
    </row>
    <row r="3049" spans="1:26">
      <c r="A3049" s="878"/>
      <c r="B3049" s="878"/>
      <c r="C3049" s="878"/>
      <c r="F3049" s="878"/>
      <c r="H3049" s="878"/>
      <c r="I3049" s="878"/>
      <c r="J3049" s="878"/>
      <c r="K3049" s="990"/>
      <c r="L3049" s="990"/>
      <c r="M3049" s="990"/>
      <c r="N3049" s="990"/>
      <c r="O3049" s="878"/>
      <c r="P3049" s="878"/>
      <c r="Q3049" s="878"/>
      <c r="R3049" s="878"/>
      <c r="S3049" s="878"/>
      <c r="T3049" s="878"/>
      <c r="U3049" s="878"/>
      <c r="V3049" s="878"/>
      <c r="W3049" s="878"/>
      <c r="X3049" s="1015"/>
      <c r="Y3049" s="878"/>
      <c r="Z3049" s="975"/>
    </row>
    <row r="3050" spans="1:26">
      <c r="A3050" s="878"/>
      <c r="B3050" s="878"/>
      <c r="C3050" s="878"/>
      <c r="F3050" s="878"/>
      <c r="H3050" s="878"/>
      <c r="I3050" s="878"/>
      <c r="J3050" s="878"/>
      <c r="K3050" s="990"/>
      <c r="L3050" s="990"/>
      <c r="M3050" s="990"/>
      <c r="N3050" s="990"/>
      <c r="O3050" s="878"/>
      <c r="P3050" s="878"/>
      <c r="Q3050" s="878"/>
      <c r="R3050" s="878"/>
      <c r="S3050" s="878"/>
      <c r="T3050" s="878"/>
      <c r="U3050" s="878"/>
      <c r="V3050" s="878"/>
      <c r="W3050" s="878"/>
      <c r="X3050" s="1015"/>
      <c r="Y3050" s="878"/>
      <c r="Z3050" s="975"/>
    </row>
    <row r="3051" spans="1:26">
      <c r="A3051" s="878"/>
      <c r="B3051" s="878"/>
      <c r="C3051" s="878"/>
      <c r="F3051" s="878"/>
      <c r="H3051" s="878"/>
      <c r="I3051" s="878"/>
      <c r="J3051" s="878"/>
      <c r="K3051" s="990"/>
      <c r="L3051" s="990"/>
      <c r="M3051" s="990"/>
      <c r="N3051" s="990"/>
      <c r="O3051" s="878"/>
      <c r="P3051" s="878"/>
      <c r="Q3051" s="878"/>
      <c r="R3051" s="878"/>
      <c r="S3051" s="878"/>
      <c r="T3051" s="878"/>
      <c r="U3051" s="878"/>
      <c r="V3051" s="878"/>
      <c r="W3051" s="878"/>
      <c r="X3051" s="1015"/>
      <c r="Y3051" s="878"/>
      <c r="Z3051" s="975"/>
    </row>
    <row r="3052" spans="1:26">
      <c r="A3052" s="878"/>
      <c r="B3052" s="878"/>
      <c r="C3052" s="878"/>
      <c r="F3052" s="878"/>
      <c r="H3052" s="878"/>
      <c r="I3052" s="878"/>
      <c r="J3052" s="878"/>
      <c r="K3052" s="990"/>
      <c r="L3052" s="990"/>
      <c r="M3052" s="990"/>
      <c r="N3052" s="990"/>
      <c r="O3052" s="878"/>
      <c r="P3052" s="878"/>
      <c r="Q3052" s="878"/>
      <c r="R3052" s="878"/>
      <c r="S3052" s="878"/>
      <c r="T3052" s="878"/>
      <c r="U3052" s="878"/>
      <c r="V3052" s="878"/>
      <c r="W3052" s="878"/>
      <c r="X3052" s="1015"/>
      <c r="Y3052" s="878"/>
      <c r="Z3052" s="975"/>
    </row>
    <row r="3053" spans="1:26">
      <c r="A3053" s="878"/>
      <c r="B3053" s="878"/>
      <c r="C3053" s="878"/>
      <c r="F3053" s="878"/>
      <c r="H3053" s="878"/>
      <c r="I3053" s="878"/>
      <c r="J3053" s="878"/>
      <c r="K3053" s="990"/>
      <c r="L3053" s="990"/>
      <c r="M3053" s="990"/>
      <c r="N3053" s="990"/>
      <c r="O3053" s="878"/>
      <c r="P3053" s="878"/>
      <c r="Q3053" s="878"/>
      <c r="R3053" s="878"/>
      <c r="S3053" s="878"/>
      <c r="T3053" s="878"/>
      <c r="U3053" s="878"/>
      <c r="V3053" s="878"/>
      <c r="W3053" s="878"/>
      <c r="X3053" s="1015"/>
      <c r="Y3053" s="878"/>
      <c r="Z3053" s="975"/>
    </row>
    <row r="3054" spans="1:26">
      <c r="A3054" s="878"/>
      <c r="B3054" s="878"/>
      <c r="C3054" s="878"/>
      <c r="F3054" s="878"/>
      <c r="H3054" s="878"/>
      <c r="I3054" s="878"/>
      <c r="J3054" s="878"/>
      <c r="K3054" s="990"/>
      <c r="L3054" s="990"/>
      <c r="M3054" s="990"/>
      <c r="N3054" s="990"/>
      <c r="O3054" s="878"/>
      <c r="P3054" s="878"/>
      <c r="Q3054" s="878"/>
      <c r="R3054" s="878"/>
      <c r="S3054" s="878"/>
      <c r="T3054" s="878"/>
      <c r="U3054" s="878"/>
      <c r="V3054" s="878"/>
      <c r="W3054" s="878"/>
      <c r="X3054" s="1015"/>
      <c r="Y3054" s="878"/>
      <c r="Z3054" s="975"/>
    </row>
    <row r="3055" spans="1:26">
      <c r="A3055" s="878"/>
      <c r="B3055" s="878"/>
      <c r="C3055" s="878"/>
      <c r="F3055" s="878"/>
      <c r="H3055" s="878"/>
      <c r="I3055" s="878"/>
      <c r="J3055" s="878"/>
      <c r="K3055" s="990"/>
      <c r="L3055" s="990"/>
      <c r="M3055" s="990"/>
      <c r="N3055" s="990"/>
      <c r="O3055" s="878"/>
      <c r="P3055" s="878"/>
      <c r="Q3055" s="878"/>
      <c r="R3055" s="878"/>
      <c r="S3055" s="878"/>
      <c r="T3055" s="878"/>
      <c r="U3055" s="878"/>
      <c r="V3055" s="878"/>
      <c r="W3055" s="878"/>
      <c r="X3055" s="1015"/>
      <c r="Y3055" s="878"/>
      <c r="Z3055" s="975"/>
    </row>
    <row r="3056" spans="1:26">
      <c r="A3056" s="878"/>
      <c r="B3056" s="878"/>
      <c r="C3056" s="878"/>
      <c r="F3056" s="878"/>
      <c r="H3056" s="878"/>
      <c r="I3056" s="878"/>
      <c r="J3056" s="878"/>
      <c r="K3056" s="990"/>
      <c r="L3056" s="990"/>
      <c r="M3056" s="990"/>
      <c r="N3056" s="990"/>
      <c r="O3056" s="878"/>
      <c r="P3056" s="878"/>
      <c r="Q3056" s="878"/>
      <c r="R3056" s="878"/>
      <c r="S3056" s="878"/>
      <c r="T3056" s="878"/>
      <c r="U3056" s="878"/>
      <c r="V3056" s="878"/>
      <c r="W3056" s="878"/>
      <c r="X3056" s="1015"/>
      <c r="Y3056" s="878"/>
      <c r="Z3056" s="975"/>
    </row>
    <row r="3057" spans="1:26">
      <c r="A3057" s="878"/>
      <c r="B3057" s="878"/>
      <c r="C3057" s="878"/>
      <c r="F3057" s="878"/>
      <c r="H3057" s="878"/>
      <c r="I3057" s="878"/>
      <c r="J3057" s="878"/>
      <c r="K3057" s="990"/>
      <c r="L3057" s="990"/>
      <c r="M3057" s="990"/>
      <c r="N3057" s="990"/>
      <c r="O3057" s="878"/>
      <c r="P3057" s="878"/>
      <c r="Q3057" s="878"/>
      <c r="R3057" s="878"/>
      <c r="S3057" s="878"/>
      <c r="T3057" s="878"/>
      <c r="U3057" s="878"/>
      <c r="V3057" s="878"/>
      <c r="W3057" s="878"/>
      <c r="X3057" s="1015"/>
      <c r="Y3057" s="878"/>
      <c r="Z3057" s="975"/>
    </row>
    <row r="3058" spans="1:26">
      <c r="A3058" s="878"/>
      <c r="B3058" s="878"/>
      <c r="C3058" s="878"/>
      <c r="F3058" s="878"/>
      <c r="H3058" s="878"/>
      <c r="I3058" s="878"/>
      <c r="J3058" s="878"/>
      <c r="K3058" s="990"/>
      <c r="L3058" s="990"/>
      <c r="M3058" s="990"/>
      <c r="N3058" s="990"/>
      <c r="O3058" s="878"/>
      <c r="P3058" s="878"/>
      <c r="Q3058" s="878"/>
      <c r="R3058" s="878"/>
      <c r="S3058" s="878"/>
      <c r="T3058" s="878"/>
      <c r="U3058" s="878"/>
      <c r="V3058" s="878"/>
      <c r="W3058" s="878"/>
      <c r="X3058" s="1015"/>
      <c r="Y3058" s="878"/>
      <c r="Z3058" s="975"/>
    </row>
    <row r="3059" spans="1:26">
      <c r="A3059" s="878"/>
      <c r="B3059" s="878"/>
      <c r="C3059" s="878"/>
      <c r="F3059" s="878"/>
      <c r="H3059" s="878"/>
      <c r="I3059" s="878"/>
      <c r="J3059" s="878"/>
      <c r="K3059" s="990"/>
      <c r="L3059" s="990"/>
      <c r="M3059" s="990"/>
      <c r="N3059" s="990"/>
      <c r="O3059" s="878"/>
      <c r="P3059" s="878"/>
      <c r="Q3059" s="878"/>
      <c r="R3059" s="878"/>
      <c r="S3059" s="878"/>
      <c r="T3059" s="878"/>
      <c r="U3059" s="878"/>
      <c r="V3059" s="878"/>
      <c r="W3059" s="878"/>
      <c r="X3059" s="1015"/>
      <c r="Y3059" s="878"/>
      <c r="Z3059" s="975"/>
    </row>
    <row r="3060" spans="1:26">
      <c r="A3060" s="878"/>
      <c r="B3060" s="878"/>
      <c r="C3060" s="878"/>
      <c r="F3060" s="878"/>
      <c r="H3060" s="878"/>
      <c r="I3060" s="878"/>
      <c r="J3060" s="878"/>
      <c r="K3060" s="990"/>
      <c r="L3060" s="990"/>
      <c r="M3060" s="990"/>
      <c r="N3060" s="990"/>
      <c r="O3060" s="878"/>
      <c r="P3060" s="878"/>
      <c r="Q3060" s="878"/>
      <c r="R3060" s="878"/>
      <c r="S3060" s="878"/>
      <c r="T3060" s="878"/>
      <c r="U3060" s="878"/>
      <c r="V3060" s="878"/>
      <c r="W3060" s="878"/>
      <c r="X3060" s="1015"/>
      <c r="Y3060" s="878"/>
      <c r="Z3060" s="975"/>
    </row>
    <row r="3061" spans="1:26">
      <c r="A3061" s="878"/>
      <c r="B3061" s="878"/>
      <c r="C3061" s="878"/>
      <c r="F3061" s="878"/>
      <c r="H3061" s="878"/>
      <c r="I3061" s="878"/>
      <c r="J3061" s="878"/>
      <c r="K3061" s="990"/>
      <c r="L3061" s="990"/>
      <c r="M3061" s="990"/>
      <c r="N3061" s="990"/>
      <c r="O3061" s="878"/>
      <c r="P3061" s="878"/>
      <c r="Q3061" s="878"/>
      <c r="R3061" s="878"/>
      <c r="S3061" s="878"/>
      <c r="T3061" s="878"/>
      <c r="U3061" s="878"/>
      <c r="V3061" s="878"/>
      <c r="W3061" s="878"/>
      <c r="X3061" s="1015"/>
      <c r="Y3061" s="878"/>
      <c r="Z3061" s="975"/>
    </row>
    <row r="3062" spans="1:26">
      <c r="A3062" s="878"/>
      <c r="B3062" s="878"/>
      <c r="C3062" s="878"/>
      <c r="F3062" s="878"/>
      <c r="H3062" s="878"/>
      <c r="I3062" s="878"/>
      <c r="J3062" s="878"/>
      <c r="K3062" s="990"/>
      <c r="L3062" s="990"/>
      <c r="M3062" s="990"/>
      <c r="N3062" s="990"/>
      <c r="O3062" s="878"/>
      <c r="P3062" s="878"/>
      <c r="Q3062" s="878"/>
      <c r="R3062" s="878"/>
      <c r="S3062" s="878"/>
      <c r="T3062" s="878"/>
      <c r="U3062" s="878"/>
      <c r="V3062" s="878"/>
      <c r="W3062" s="878"/>
      <c r="X3062" s="1015"/>
      <c r="Y3062" s="878"/>
      <c r="Z3062" s="975"/>
    </row>
    <row r="3063" spans="1:26">
      <c r="A3063" s="878"/>
      <c r="B3063" s="878"/>
      <c r="C3063" s="878"/>
      <c r="F3063" s="878"/>
      <c r="H3063" s="878"/>
      <c r="I3063" s="878"/>
      <c r="J3063" s="878"/>
      <c r="K3063" s="990"/>
      <c r="L3063" s="990"/>
      <c r="M3063" s="990"/>
      <c r="N3063" s="990"/>
      <c r="O3063" s="878"/>
      <c r="P3063" s="878"/>
      <c r="Q3063" s="878"/>
      <c r="R3063" s="878"/>
      <c r="S3063" s="878"/>
      <c r="T3063" s="878"/>
      <c r="U3063" s="878"/>
      <c r="V3063" s="878"/>
      <c r="W3063" s="878"/>
      <c r="X3063" s="1015"/>
      <c r="Y3063" s="878"/>
      <c r="Z3063" s="975"/>
    </row>
    <row r="3064" spans="1:26">
      <c r="A3064" s="878"/>
      <c r="B3064" s="878"/>
      <c r="C3064" s="878"/>
      <c r="F3064" s="878"/>
      <c r="H3064" s="878"/>
      <c r="I3064" s="878"/>
      <c r="J3064" s="878"/>
      <c r="K3064" s="990"/>
      <c r="L3064" s="990"/>
      <c r="M3064" s="990"/>
      <c r="N3064" s="990"/>
      <c r="O3064" s="878"/>
      <c r="P3064" s="878"/>
      <c r="Q3064" s="878"/>
      <c r="R3064" s="878"/>
      <c r="S3064" s="878"/>
      <c r="T3064" s="878"/>
      <c r="U3064" s="878"/>
      <c r="V3064" s="878"/>
      <c r="W3064" s="878"/>
      <c r="X3064" s="1015"/>
      <c r="Y3064" s="878"/>
      <c r="Z3064" s="975"/>
    </row>
    <row r="3065" spans="1:26">
      <c r="A3065" s="878"/>
      <c r="B3065" s="878"/>
      <c r="C3065" s="878"/>
      <c r="F3065" s="878"/>
      <c r="H3065" s="878"/>
      <c r="I3065" s="878"/>
      <c r="J3065" s="878"/>
      <c r="K3065" s="990"/>
      <c r="L3065" s="990"/>
      <c r="M3065" s="990"/>
      <c r="N3065" s="990"/>
      <c r="O3065" s="878"/>
      <c r="P3065" s="878"/>
      <c r="Q3065" s="878"/>
      <c r="R3065" s="878"/>
      <c r="S3065" s="878"/>
      <c r="T3065" s="878"/>
      <c r="U3065" s="878"/>
      <c r="V3065" s="878"/>
      <c r="W3065" s="878"/>
      <c r="X3065" s="1015"/>
      <c r="Y3065" s="878"/>
      <c r="Z3065" s="975"/>
    </row>
    <row r="3066" spans="1:26">
      <c r="A3066" s="878"/>
      <c r="B3066" s="878"/>
      <c r="C3066" s="878"/>
      <c r="F3066" s="878"/>
      <c r="H3066" s="878"/>
      <c r="I3066" s="878"/>
      <c r="J3066" s="878"/>
      <c r="K3066" s="990"/>
      <c r="L3066" s="990"/>
      <c r="M3066" s="990"/>
      <c r="N3066" s="990"/>
      <c r="O3066" s="878"/>
      <c r="P3066" s="878"/>
      <c r="Q3066" s="878"/>
      <c r="R3066" s="878"/>
      <c r="S3066" s="878"/>
      <c r="T3066" s="878"/>
      <c r="U3066" s="878"/>
      <c r="V3066" s="878"/>
      <c r="W3066" s="878"/>
      <c r="X3066" s="1015"/>
      <c r="Y3066" s="878"/>
      <c r="Z3066" s="975"/>
    </row>
    <row r="3067" spans="1:26">
      <c r="A3067" s="878"/>
      <c r="B3067" s="878"/>
      <c r="C3067" s="878"/>
      <c r="F3067" s="878"/>
      <c r="H3067" s="878"/>
      <c r="I3067" s="878"/>
      <c r="J3067" s="878"/>
      <c r="K3067" s="990"/>
      <c r="L3067" s="990"/>
      <c r="M3067" s="990"/>
      <c r="N3067" s="990"/>
      <c r="O3067" s="878"/>
      <c r="P3067" s="878"/>
      <c r="Q3067" s="878"/>
      <c r="R3067" s="878"/>
      <c r="S3067" s="878"/>
      <c r="T3067" s="878"/>
      <c r="U3067" s="878"/>
      <c r="V3067" s="878"/>
      <c r="W3067" s="878"/>
      <c r="X3067" s="1015"/>
      <c r="Y3067" s="878"/>
      <c r="Z3067" s="975"/>
    </row>
    <row r="3068" spans="1:26">
      <c r="A3068" s="878"/>
      <c r="B3068" s="878"/>
      <c r="C3068" s="878"/>
      <c r="F3068" s="878"/>
      <c r="H3068" s="878"/>
      <c r="I3068" s="878"/>
      <c r="J3068" s="878"/>
      <c r="K3068" s="990"/>
      <c r="L3068" s="990"/>
      <c r="M3068" s="990"/>
      <c r="N3068" s="990"/>
      <c r="O3068" s="878"/>
      <c r="P3068" s="878"/>
      <c r="Q3068" s="878"/>
      <c r="R3068" s="878"/>
      <c r="S3068" s="878"/>
      <c r="T3068" s="878"/>
      <c r="U3068" s="878"/>
      <c r="V3068" s="878"/>
      <c r="W3068" s="878"/>
      <c r="X3068" s="1015"/>
      <c r="Y3068" s="878"/>
      <c r="Z3068" s="975"/>
    </row>
    <row r="3069" spans="1:26">
      <c r="A3069" s="878"/>
      <c r="B3069" s="878"/>
      <c r="C3069" s="878"/>
      <c r="F3069" s="878"/>
      <c r="H3069" s="878"/>
      <c r="I3069" s="878"/>
      <c r="J3069" s="878"/>
      <c r="K3069" s="990"/>
      <c r="L3069" s="990"/>
      <c r="M3069" s="990"/>
      <c r="N3069" s="990"/>
      <c r="O3069" s="878"/>
      <c r="P3069" s="878"/>
      <c r="Q3069" s="878"/>
      <c r="R3069" s="878"/>
      <c r="S3069" s="878"/>
      <c r="T3069" s="878"/>
      <c r="U3069" s="878"/>
      <c r="V3069" s="878"/>
      <c r="W3069" s="878"/>
      <c r="X3069" s="1015"/>
      <c r="Y3069" s="878"/>
      <c r="Z3069" s="975"/>
    </row>
    <row r="3070" spans="1:26">
      <c r="A3070" s="878"/>
      <c r="B3070" s="878"/>
      <c r="C3070" s="878"/>
      <c r="F3070" s="878"/>
      <c r="H3070" s="878"/>
      <c r="I3070" s="878"/>
      <c r="J3070" s="878"/>
      <c r="K3070" s="990"/>
      <c r="L3070" s="990"/>
      <c r="M3070" s="990"/>
      <c r="N3070" s="990"/>
      <c r="O3070" s="878"/>
      <c r="P3070" s="878"/>
      <c r="Q3070" s="878"/>
      <c r="R3070" s="878"/>
      <c r="S3070" s="878"/>
      <c r="T3070" s="878"/>
      <c r="U3070" s="878"/>
      <c r="V3070" s="878"/>
      <c r="W3070" s="878"/>
      <c r="X3070" s="1015"/>
      <c r="Y3070" s="878"/>
      <c r="Z3070" s="975"/>
    </row>
    <row r="3071" spans="1:26">
      <c r="A3071" s="878"/>
      <c r="B3071" s="878"/>
      <c r="C3071" s="878"/>
      <c r="F3071" s="878"/>
      <c r="H3071" s="878"/>
      <c r="I3071" s="878"/>
      <c r="J3071" s="878"/>
      <c r="K3071" s="990"/>
      <c r="L3071" s="990"/>
      <c r="M3071" s="990"/>
      <c r="N3071" s="990"/>
      <c r="O3071" s="878"/>
      <c r="P3071" s="878"/>
      <c r="Q3071" s="878"/>
      <c r="R3071" s="878"/>
      <c r="S3071" s="878"/>
      <c r="T3071" s="878"/>
      <c r="U3071" s="878"/>
      <c r="V3071" s="878"/>
      <c r="W3071" s="878"/>
      <c r="X3071" s="1015"/>
      <c r="Y3071" s="878"/>
      <c r="Z3071" s="975"/>
    </row>
    <row r="3072" spans="1:26">
      <c r="A3072" s="878"/>
      <c r="B3072" s="878"/>
      <c r="C3072" s="878"/>
      <c r="F3072" s="878"/>
      <c r="H3072" s="878"/>
      <c r="I3072" s="878"/>
      <c r="J3072" s="878"/>
      <c r="K3072" s="990"/>
      <c r="L3072" s="990"/>
      <c r="M3072" s="990"/>
      <c r="N3072" s="990"/>
      <c r="O3072" s="878"/>
      <c r="P3072" s="878"/>
      <c r="Q3072" s="878"/>
      <c r="R3072" s="878"/>
      <c r="S3072" s="878"/>
      <c r="T3072" s="878"/>
      <c r="U3072" s="878"/>
      <c r="V3072" s="878"/>
      <c r="W3072" s="878"/>
      <c r="X3072" s="1015"/>
      <c r="Y3072" s="878"/>
      <c r="Z3072" s="975"/>
    </row>
    <row r="3073" spans="1:26">
      <c r="A3073" s="878"/>
      <c r="B3073" s="878"/>
      <c r="C3073" s="878"/>
      <c r="F3073" s="878"/>
      <c r="H3073" s="878"/>
      <c r="I3073" s="878"/>
      <c r="J3073" s="878"/>
      <c r="K3073" s="990"/>
      <c r="L3073" s="990"/>
      <c r="M3073" s="990"/>
      <c r="N3073" s="990"/>
      <c r="O3073" s="878"/>
      <c r="P3073" s="878"/>
      <c r="Q3073" s="878"/>
      <c r="R3073" s="878"/>
      <c r="S3073" s="878"/>
      <c r="T3073" s="878"/>
      <c r="U3073" s="878"/>
      <c r="V3073" s="878"/>
      <c r="W3073" s="878"/>
      <c r="X3073" s="1015"/>
      <c r="Y3073" s="878"/>
      <c r="Z3073" s="975"/>
    </row>
    <row r="3074" spans="1:26">
      <c r="A3074" s="878"/>
      <c r="B3074" s="878"/>
      <c r="C3074" s="878"/>
      <c r="F3074" s="878"/>
      <c r="H3074" s="878"/>
      <c r="I3074" s="878"/>
      <c r="J3074" s="878"/>
      <c r="K3074" s="990"/>
      <c r="L3074" s="990"/>
      <c r="M3074" s="990"/>
      <c r="N3074" s="990"/>
      <c r="O3074" s="878"/>
      <c r="P3074" s="878"/>
      <c r="Q3074" s="878"/>
      <c r="R3074" s="878"/>
      <c r="S3074" s="878"/>
      <c r="T3074" s="878"/>
      <c r="U3074" s="878"/>
      <c r="V3074" s="878"/>
      <c r="W3074" s="878"/>
      <c r="X3074" s="1015"/>
      <c r="Y3074" s="878"/>
      <c r="Z3074" s="975"/>
    </row>
    <row r="3075" spans="1:26">
      <c r="A3075" s="878"/>
      <c r="B3075" s="878"/>
      <c r="C3075" s="878"/>
      <c r="F3075" s="878"/>
      <c r="H3075" s="878"/>
      <c r="I3075" s="878"/>
      <c r="J3075" s="878"/>
      <c r="K3075" s="990"/>
      <c r="L3075" s="990"/>
      <c r="M3075" s="990"/>
      <c r="N3075" s="990"/>
      <c r="O3075" s="878"/>
      <c r="P3075" s="878"/>
      <c r="Q3075" s="878"/>
      <c r="R3075" s="878"/>
      <c r="S3075" s="878"/>
      <c r="T3075" s="878"/>
      <c r="U3075" s="878"/>
      <c r="V3075" s="878"/>
      <c r="W3075" s="878"/>
      <c r="X3075" s="1015"/>
      <c r="Y3075" s="878"/>
      <c r="Z3075" s="975"/>
    </row>
    <row r="3076" spans="1:26">
      <c r="A3076" s="878"/>
      <c r="B3076" s="878"/>
      <c r="C3076" s="878"/>
      <c r="F3076" s="878"/>
      <c r="H3076" s="878"/>
      <c r="I3076" s="878"/>
      <c r="J3076" s="878"/>
      <c r="K3076" s="990"/>
      <c r="L3076" s="990"/>
      <c r="M3076" s="990"/>
      <c r="N3076" s="990"/>
      <c r="O3076" s="878"/>
      <c r="P3076" s="878"/>
      <c r="Q3076" s="878"/>
      <c r="R3076" s="878"/>
      <c r="S3076" s="878"/>
      <c r="T3076" s="878"/>
      <c r="U3076" s="878"/>
      <c r="V3076" s="878"/>
      <c r="W3076" s="878"/>
      <c r="X3076" s="1015"/>
      <c r="Y3076" s="878"/>
      <c r="Z3076" s="975"/>
    </row>
    <row r="3077" spans="1:26">
      <c r="A3077" s="878"/>
      <c r="B3077" s="878"/>
      <c r="C3077" s="878"/>
      <c r="F3077" s="878"/>
      <c r="H3077" s="878"/>
      <c r="I3077" s="878"/>
      <c r="J3077" s="878"/>
      <c r="K3077" s="990"/>
      <c r="L3077" s="990"/>
      <c r="M3077" s="990"/>
      <c r="N3077" s="990"/>
      <c r="O3077" s="878"/>
      <c r="P3077" s="878"/>
      <c r="Q3077" s="878"/>
      <c r="R3077" s="878"/>
      <c r="S3077" s="878"/>
      <c r="T3077" s="878"/>
      <c r="U3077" s="878"/>
      <c r="V3077" s="878"/>
      <c r="W3077" s="878"/>
      <c r="X3077" s="1015"/>
      <c r="Y3077" s="878"/>
      <c r="Z3077" s="975"/>
    </row>
    <row r="3078" spans="1:26">
      <c r="A3078" s="878"/>
      <c r="B3078" s="878"/>
      <c r="C3078" s="878"/>
      <c r="F3078" s="878"/>
      <c r="H3078" s="878"/>
      <c r="I3078" s="878"/>
      <c r="J3078" s="878"/>
      <c r="K3078" s="990"/>
      <c r="L3078" s="990"/>
      <c r="M3078" s="990"/>
      <c r="N3078" s="990"/>
      <c r="O3078" s="878"/>
      <c r="P3078" s="878"/>
      <c r="Q3078" s="878"/>
      <c r="R3078" s="878"/>
      <c r="S3078" s="878"/>
      <c r="T3078" s="878"/>
      <c r="U3078" s="878"/>
      <c r="V3078" s="878"/>
      <c r="W3078" s="878"/>
      <c r="X3078" s="1015"/>
      <c r="Y3078" s="878"/>
      <c r="Z3078" s="975"/>
    </row>
    <row r="3079" spans="1:26">
      <c r="A3079" s="878"/>
      <c r="B3079" s="878"/>
      <c r="C3079" s="878"/>
      <c r="F3079" s="878"/>
      <c r="H3079" s="878"/>
      <c r="I3079" s="878"/>
      <c r="J3079" s="878"/>
      <c r="K3079" s="990"/>
      <c r="L3079" s="990"/>
      <c r="M3079" s="990"/>
      <c r="N3079" s="990"/>
      <c r="O3079" s="878"/>
      <c r="P3079" s="878"/>
      <c r="Q3079" s="878"/>
      <c r="R3079" s="878"/>
      <c r="S3079" s="878"/>
      <c r="T3079" s="878"/>
      <c r="U3079" s="878"/>
      <c r="V3079" s="878"/>
      <c r="W3079" s="878"/>
      <c r="X3079" s="1015"/>
      <c r="Y3079" s="878"/>
      <c r="Z3079" s="975"/>
    </row>
    <row r="3080" spans="1:26">
      <c r="A3080" s="878"/>
      <c r="B3080" s="878"/>
      <c r="C3080" s="878"/>
      <c r="F3080" s="878"/>
      <c r="H3080" s="878"/>
      <c r="I3080" s="878"/>
      <c r="J3080" s="878"/>
      <c r="K3080" s="990"/>
      <c r="L3080" s="990"/>
      <c r="M3080" s="990"/>
      <c r="N3080" s="990"/>
      <c r="O3080" s="878"/>
      <c r="P3080" s="878"/>
      <c r="Q3080" s="878"/>
      <c r="R3080" s="878"/>
      <c r="S3080" s="878"/>
      <c r="T3080" s="878"/>
      <c r="U3080" s="878"/>
      <c r="V3080" s="878"/>
      <c r="W3080" s="878"/>
      <c r="X3080" s="1015"/>
      <c r="Y3080" s="878"/>
      <c r="Z3080" s="975"/>
    </row>
    <row r="3081" spans="1:26">
      <c r="A3081" s="878"/>
      <c r="B3081" s="878"/>
      <c r="C3081" s="878"/>
      <c r="F3081" s="878"/>
      <c r="H3081" s="878"/>
      <c r="I3081" s="878"/>
      <c r="J3081" s="878"/>
      <c r="K3081" s="990"/>
      <c r="L3081" s="990"/>
      <c r="M3081" s="990"/>
      <c r="N3081" s="990"/>
      <c r="O3081" s="878"/>
      <c r="P3081" s="878"/>
      <c r="Q3081" s="878"/>
      <c r="R3081" s="878"/>
      <c r="S3081" s="878"/>
      <c r="T3081" s="878"/>
      <c r="U3081" s="878"/>
      <c r="V3081" s="878"/>
      <c r="W3081" s="878"/>
      <c r="X3081" s="1015"/>
      <c r="Y3081" s="878"/>
      <c r="Z3081" s="975"/>
    </row>
    <row r="3082" spans="1:26">
      <c r="A3082" s="878"/>
      <c r="B3082" s="878"/>
      <c r="C3082" s="878"/>
      <c r="F3082" s="878"/>
      <c r="H3082" s="878"/>
      <c r="I3082" s="878"/>
      <c r="J3082" s="878"/>
      <c r="K3082" s="990"/>
      <c r="L3082" s="990"/>
      <c r="M3082" s="990"/>
      <c r="N3082" s="990"/>
      <c r="O3082" s="878"/>
      <c r="P3082" s="878"/>
      <c r="Q3082" s="878"/>
      <c r="R3082" s="878"/>
      <c r="S3082" s="878"/>
      <c r="T3082" s="878"/>
      <c r="U3082" s="878"/>
      <c r="V3082" s="878"/>
      <c r="W3082" s="878"/>
      <c r="X3082" s="1015"/>
      <c r="Y3082" s="878"/>
      <c r="Z3082" s="975"/>
    </row>
    <row r="3083" spans="1:26">
      <c r="A3083" s="878"/>
      <c r="B3083" s="878"/>
      <c r="C3083" s="878"/>
      <c r="F3083" s="878"/>
      <c r="H3083" s="878"/>
      <c r="I3083" s="878"/>
      <c r="J3083" s="878"/>
      <c r="K3083" s="990"/>
      <c r="L3083" s="990"/>
      <c r="M3083" s="990"/>
      <c r="N3083" s="990"/>
      <c r="O3083" s="878"/>
      <c r="P3083" s="878"/>
      <c r="Q3083" s="878"/>
      <c r="R3083" s="878"/>
      <c r="S3083" s="878"/>
      <c r="T3083" s="878"/>
      <c r="U3083" s="878"/>
      <c r="V3083" s="878"/>
      <c r="W3083" s="878"/>
      <c r="X3083" s="1015"/>
      <c r="Y3083" s="878"/>
      <c r="Z3083" s="975"/>
    </row>
    <row r="3084" spans="1:26">
      <c r="A3084" s="878"/>
      <c r="B3084" s="878"/>
      <c r="C3084" s="878"/>
      <c r="F3084" s="878"/>
      <c r="H3084" s="878"/>
      <c r="I3084" s="878"/>
      <c r="J3084" s="878"/>
      <c r="K3084" s="990"/>
      <c r="L3084" s="990"/>
      <c r="M3084" s="990"/>
      <c r="N3084" s="990"/>
      <c r="O3084" s="878"/>
      <c r="P3084" s="878"/>
      <c r="Q3084" s="878"/>
      <c r="R3084" s="878"/>
      <c r="S3084" s="878"/>
      <c r="T3084" s="878"/>
      <c r="U3084" s="878"/>
      <c r="V3084" s="878"/>
      <c r="W3084" s="878"/>
      <c r="X3084" s="1015"/>
      <c r="Y3084" s="878"/>
      <c r="Z3084" s="975"/>
    </row>
    <row r="3085" spans="1:26">
      <c r="A3085" s="878"/>
      <c r="B3085" s="878"/>
      <c r="C3085" s="878"/>
      <c r="F3085" s="878"/>
      <c r="H3085" s="878"/>
      <c r="I3085" s="878"/>
      <c r="J3085" s="878"/>
      <c r="K3085" s="990"/>
      <c r="L3085" s="990"/>
      <c r="M3085" s="990"/>
      <c r="N3085" s="990"/>
      <c r="O3085" s="878"/>
      <c r="P3085" s="878"/>
      <c r="Q3085" s="878"/>
      <c r="R3085" s="878"/>
      <c r="S3085" s="878"/>
      <c r="T3085" s="878"/>
      <c r="U3085" s="878"/>
      <c r="V3085" s="878"/>
      <c r="W3085" s="878"/>
      <c r="X3085" s="1015"/>
      <c r="Y3085" s="878"/>
      <c r="Z3085" s="975"/>
    </row>
    <row r="3086" spans="1:26">
      <c r="A3086" s="878"/>
      <c r="B3086" s="878"/>
      <c r="C3086" s="878"/>
      <c r="F3086" s="878"/>
      <c r="H3086" s="878"/>
      <c r="I3086" s="878"/>
      <c r="J3086" s="878"/>
      <c r="K3086" s="990"/>
      <c r="L3086" s="990"/>
      <c r="M3086" s="990"/>
      <c r="N3086" s="990"/>
      <c r="O3086" s="878"/>
      <c r="P3086" s="878"/>
      <c r="Q3086" s="878"/>
      <c r="R3086" s="878"/>
      <c r="S3086" s="878"/>
      <c r="T3086" s="878"/>
      <c r="U3086" s="878"/>
      <c r="V3086" s="878"/>
      <c r="W3086" s="878"/>
      <c r="X3086" s="1015"/>
      <c r="Y3086" s="878"/>
      <c r="Z3086" s="975"/>
    </row>
    <row r="3087" spans="1:26">
      <c r="A3087" s="878"/>
      <c r="B3087" s="878"/>
      <c r="C3087" s="878"/>
      <c r="F3087" s="878"/>
      <c r="H3087" s="878"/>
      <c r="I3087" s="878"/>
      <c r="J3087" s="878"/>
      <c r="K3087" s="990"/>
      <c r="L3087" s="990"/>
      <c r="M3087" s="990"/>
      <c r="N3087" s="990"/>
      <c r="O3087" s="878"/>
      <c r="P3087" s="878"/>
      <c r="Q3087" s="878"/>
      <c r="R3087" s="878"/>
      <c r="S3087" s="878"/>
      <c r="T3087" s="878"/>
      <c r="U3087" s="878"/>
      <c r="V3087" s="878"/>
      <c r="W3087" s="878"/>
      <c r="X3087" s="1015"/>
      <c r="Y3087" s="878"/>
      <c r="Z3087" s="975"/>
    </row>
    <row r="3088" spans="1:26">
      <c r="A3088" s="878"/>
      <c r="B3088" s="878"/>
      <c r="C3088" s="878"/>
      <c r="F3088" s="878"/>
      <c r="H3088" s="878"/>
      <c r="I3088" s="878"/>
      <c r="J3088" s="878"/>
      <c r="K3088" s="990"/>
      <c r="L3088" s="990"/>
      <c r="M3088" s="990"/>
      <c r="N3088" s="990"/>
      <c r="O3088" s="878"/>
      <c r="P3088" s="878"/>
      <c r="Q3088" s="878"/>
      <c r="R3088" s="878"/>
      <c r="S3088" s="878"/>
      <c r="T3088" s="878"/>
      <c r="U3088" s="878"/>
      <c r="V3088" s="878"/>
      <c r="W3088" s="878"/>
      <c r="X3088" s="1015"/>
      <c r="Y3088" s="878"/>
      <c r="Z3088" s="975"/>
    </row>
    <row r="3089" spans="1:26">
      <c r="A3089" s="878"/>
      <c r="B3089" s="878"/>
      <c r="C3089" s="878"/>
      <c r="F3089" s="878"/>
      <c r="H3089" s="878"/>
      <c r="I3089" s="878"/>
      <c r="J3089" s="878"/>
      <c r="K3089" s="990"/>
      <c r="L3089" s="990"/>
      <c r="M3089" s="990"/>
      <c r="N3089" s="990"/>
      <c r="O3089" s="878"/>
      <c r="P3089" s="878"/>
      <c r="Q3089" s="878"/>
      <c r="R3089" s="878"/>
      <c r="S3089" s="878"/>
      <c r="T3089" s="878"/>
      <c r="U3089" s="878"/>
      <c r="V3089" s="878"/>
      <c r="W3089" s="878"/>
      <c r="X3089" s="1015"/>
      <c r="Y3089" s="878"/>
      <c r="Z3089" s="975"/>
    </row>
    <row r="3090" spans="1:26">
      <c r="A3090" s="878"/>
      <c r="B3090" s="878"/>
      <c r="C3090" s="878"/>
      <c r="F3090" s="878"/>
      <c r="H3090" s="878"/>
      <c r="I3090" s="878"/>
      <c r="J3090" s="878"/>
      <c r="K3090" s="990"/>
      <c r="L3090" s="990"/>
      <c r="M3090" s="990"/>
      <c r="N3090" s="990"/>
      <c r="O3090" s="878"/>
      <c r="P3090" s="878"/>
      <c r="Q3090" s="878"/>
      <c r="R3090" s="878"/>
      <c r="S3090" s="878"/>
      <c r="T3090" s="878"/>
      <c r="U3090" s="878"/>
      <c r="V3090" s="878"/>
      <c r="W3090" s="878"/>
      <c r="X3090" s="1015"/>
      <c r="Y3090" s="878"/>
      <c r="Z3090" s="975"/>
    </row>
    <row r="3091" spans="1:26">
      <c r="A3091" s="878"/>
      <c r="B3091" s="878"/>
      <c r="C3091" s="878"/>
      <c r="F3091" s="878"/>
      <c r="H3091" s="878"/>
      <c r="I3091" s="878"/>
      <c r="J3091" s="878"/>
      <c r="K3091" s="990"/>
      <c r="L3091" s="990"/>
      <c r="M3091" s="990"/>
      <c r="N3091" s="990"/>
      <c r="O3091" s="878"/>
      <c r="P3091" s="878"/>
      <c r="Q3091" s="878"/>
      <c r="R3091" s="878"/>
      <c r="S3091" s="878"/>
      <c r="T3091" s="878"/>
      <c r="U3091" s="878"/>
      <c r="V3091" s="878"/>
      <c r="W3091" s="878"/>
      <c r="X3091" s="1015"/>
      <c r="Y3091" s="878"/>
      <c r="Z3091" s="975"/>
    </row>
    <row r="3092" spans="1:26">
      <c r="A3092" s="878"/>
      <c r="B3092" s="878"/>
      <c r="C3092" s="878"/>
      <c r="F3092" s="878"/>
      <c r="H3092" s="878"/>
      <c r="I3092" s="878"/>
      <c r="J3092" s="878"/>
      <c r="K3092" s="990"/>
      <c r="L3092" s="990"/>
      <c r="M3092" s="990"/>
      <c r="N3092" s="990"/>
      <c r="O3092" s="878"/>
      <c r="P3092" s="878"/>
      <c r="Q3092" s="878"/>
      <c r="R3092" s="878"/>
      <c r="S3092" s="878"/>
      <c r="T3092" s="878"/>
      <c r="U3092" s="878"/>
      <c r="V3092" s="878"/>
      <c r="W3092" s="878"/>
      <c r="X3092" s="1015"/>
      <c r="Y3092" s="878"/>
      <c r="Z3092" s="975"/>
    </row>
    <row r="3093" spans="1:26">
      <c r="A3093" s="878"/>
      <c r="B3093" s="878"/>
      <c r="C3093" s="878"/>
      <c r="F3093" s="878"/>
      <c r="H3093" s="878"/>
      <c r="I3093" s="878"/>
      <c r="J3093" s="878"/>
      <c r="K3093" s="990"/>
      <c r="L3093" s="990"/>
      <c r="M3093" s="990"/>
      <c r="N3093" s="990"/>
      <c r="O3093" s="878"/>
      <c r="P3093" s="878"/>
      <c r="Q3093" s="878"/>
      <c r="R3093" s="878"/>
      <c r="S3093" s="878"/>
      <c r="T3093" s="878"/>
      <c r="U3093" s="878"/>
      <c r="V3093" s="878"/>
      <c r="W3093" s="878"/>
      <c r="X3093" s="1015"/>
      <c r="Y3093" s="878"/>
      <c r="Z3093" s="975"/>
    </row>
    <row r="3094" spans="1:26">
      <c r="A3094" s="878"/>
      <c r="B3094" s="878"/>
      <c r="C3094" s="878"/>
      <c r="F3094" s="878"/>
      <c r="H3094" s="878"/>
      <c r="I3094" s="878"/>
      <c r="J3094" s="878"/>
      <c r="K3094" s="990"/>
      <c r="L3094" s="990"/>
      <c r="M3094" s="990"/>
      <c r="N3094" s="990"/>
      <c r="O3094" s="878"/>
      <c r="P3094" s="878"/>
      <c r="Q3094" s="878"/>
      <c r="R3094" s="878"/>
      <c r="S3094" s="878"/>
      <c r="T3094" s="878"/>
      <c r="U3094" s="878"/>
      <c r="V3094" s="878"/>
      <c r="W3094" s="878"/>
      <c r="X3094" s="1015"/>
      <c r="Y3094" s="878"/>
      <c r="Z3094" s="975"/>
    </row>
    <row r="3095" spans="1:26">
      <c r="A3095" s="878"/>
      <c r="B3095" s="878"/>
      <c r="C3095" s="878"/>
      <c r="F3095" s="878"/>
      <c r="H3095" s="878"/>
      <c r="I3095" s="878"/>
      <c r="J3095" s="878"/>
      <c r="K3095" s="990"/>
      <c r="L3095" s="990"/>
      <c r="M3095" s="990"/>
      <c r="N3095" s="990"/>
      <c r="O3095" s="878"/>
      <c r="P3095" s="878"/>
      <c r="Q3095" s="878"/>
      <c r="R3095" s="878"/>
      <c r="S3095" s="878"/>
      <c r="T3095" s="878"/>
      <c r="U3095" s="878"/>
      <c r="V3095" s="878"/>
      <c r="W3095" s="878"/>
      <c r="X3095" s="1015"/>
      <c r="Y3095" s="878"/>
      <c r="Z3095" s="975"/>
    </row>
    <row r="3096" spans="1:26">
      <c r="A3096" s="878"/>
      <c r="B3096" s="878"/>
      <c r="C3096" s="878"/>
      <c r="F3096" s="878"/>
      <c r="H3096" s="878"/>
      <c r="I3096" s="878"/>
      <c r="J3096" s="878"/>
      <c r="K3096" s="990"/>
      <c r="L3096" s="990"/>
      <c r="M3096" s="990"/>
      <c r="N3096" s="990"/>
      <c r="O3096" s="878"/>
      <c r="P3096" s="878"/>
      <c r="Q3096" s="878"/>
      <c r="R3096" s="878"/>
      <c r="S3096" s="878"/>
      <c r="T3096" s="878"/>
      <c r="U3096" s="878"/>
      <c r="V3096" s="878"/>
      <c r="W3096" s="878"/>
      <c r="X3096" s="1015"/>
      <c r="Y3096" s="878"/>
      <c r="Z3096" s="975"/>
    </row>
    <row r="3097" spans="1:26">
      <c r="A3097" s="878"/>
      <c r="B3097" s="878"/>
      <c r="C3097" s="878"/>
      <c r="F3097" s="878"/>
      <c r="H3097" s="878"/>
      <c r="I3097" s="878"/>
      <c r="J3097" s="878"/>
      <c r="K3097" s="990"/>
      <c r="L3097" s="990"/>
      <c r="M3097" s="990"/>
      <c r="N3097" s="990"/>
      <c r="O3097" s="878"/>
      <c r="P3097" s="878"/>
      <c r="Q3097" s="878"/>
      <c r="R3097" s="878"/>
      <c r="S3097" s="878"/>
      <c r="T3097" s="878"/>
      <c r="U3097" s="878"/>
      <c r="V3097" s="878"/>
      <c r="W3097" s="878"/>
      <c r="X3097" s="1015"/>
      <c r="Y3097" s="878"/>
      <c r="Z3097" s="975"/>
    </row>
    <row r="3098" spans="1:26">
      <c r="A3098" s="878"/>
      <c r="B3098" s="878"/>
      <c r="C3098" s="878"/>
      <c r="F3098" s="878"/>
      <c r="H3098" s="878"/>
      <c r="I3098" s="878"/>
      <c r="J3098" s="878"/>
      <c r="K3098" s="990"/>
      <c r="L3098" s="990"/>
      <c r="M3098" s="990"/>
      <c r="N3098" s="990"/>
      <c r="O3098" s="878"/>
      <c r="P3098" s="878"/>
      <c r="Q3098" s="878"/>
      <c r="R3098" s="878"/>
      <c r="S3098" s="878"/>
      <c r="T3098" s="878"/>
      <c r="U3098" s="878"/>
      <c r="V3098" s="878"/>
      <c r="W3098" s="878"/>
      <c r="X3098" s="1015"/>
      <c r="Y3098" s="878"/>
      <c r="Z3098" s="975"/>
    </row>
    <row r="3099" spans="1:26">
      <c r="A3099" s="878"/>
      <c r="B3099" s="878"/>
      <c r="C3099" s="878"/>
      <c r="F3099" s="878"/>
      <c r="H3099" s="878"/>
      <c r="I3099" s="878"/>
      <c r="J3099" s="878"/>
      <c r="K3099" s="990"/>
      <c r="L3099" s="990"/>
      <c r="M3099" s="990"/>
      <c r="N3099" s="990"/>
      <c r="O3099" s="878"/>
      <c r="P3099" s="878"/>
      <c r="Q3099" s="878"/>
      <c r="R3099" s="878"/>
      <c r="S3099" s="878"/>
      <c r="T3099" s="878"/>
      <c r="U3099" s="878"/>
      <c r="V3099" s="878"/>
      <c r="W3099" s="878"/>
      <c r="X3099" s="1015"/>
      <c r="Y3099" s="878"/>
      <c r="Z3099" s="975"/>
    </row>
    <row r="3100" spans="1:26">
      <c r="A3100" s="878"/>
      <c r="B3100" s="878"/>
      <c r="C3100" s="878"/>
      <c r="F3100" s="878"/>
      <c r="H3100" s="878"/>
      <c r="I3100" s="878"/>
      <c r="J3100" s="878"/>
      <c r="K3100" s="990"/>
      <c r="L3100" s="990"/>
      <c r="M3100" s="990"/>
      <c r="N3100" s="990"/>
      <c r="O3100" s="878"/>
      <c r="P3100" s="878"/>
      <c r="Q3100" s="878"/>
      <c r="R3100" s="878"/>
      <c r="S3100" s="878"/>
      <c r="T3100" s="878"/>
      <c r="U3100" s="878"/>
      <c r="V3100" s="878"/>
      <c r="W3100" s="878"/>
      <c r="X3100" s="1015"/>
      <c r="Y3100" s="878"/>
      <c r="Z3100" s="975"/>
    </row>
    <row r="3101" spans="1:26">
      <c r="A3101" s="878"/>
      <c r="B3101" s="878"/>
      <c r="C3101" s="878"/>
      <c r="F3101" s="878"/>
      <c r="H3101" s="878"/>
      <c r="I3101" s="878"/>
      <c r="J3101" s="878"/>
      <c r="K3101" s="990"/>
      <c r="L3101" s="990"/>
      <c r="M3101" s="990"/>
      <c r="N3101" s="990"/>
      <c r="O3101" s="878"/>
      <c r="P3101" s="878"/>
      <c r="Q3101" s="878"/>
      <c r="R3101" s="878"/>
      <c r="S3101" s="878"/>
      <c r="T3101" s="878"/>
      <c r="U3101" s="878"/>
      <c r="V3101" s="878"/>
      <c r="W3101" s="878"/>
      <c r="X3101" s="1015"/>
      <c r="Y3101" s="878"/>
      <c r="Z3101" s="975"/>
    </row>
    <row r="3102" spans="1:26">
      <c r="A3102" s="878"/>
      <c r="B3102" s="878"/>
      <c r="C3102" s="878"/>
      <c r="F3102" s="878"/>
      <c r="H3102" s="878"/>
      <c r="I3102" s="878"/>
      <c r="J3102" s="878"/>
      <c r="K3102" s="990"/>
      <c r="L3102" s="990"/>
      <c r="M3102" s="990"/>
      <c r="N3102" s="990"/>
      <c r="O3102" s="878"/>
      <c r="P3102" s="878"/>
      <c r="Q3102" s="878"/>
      <c r="R3102" s="878"/>
      <c r="S3102" s="878"/>
      <c r="T3102" s="878"/>
      <c r="U3102" s="878"/>
      <c r="V3102" s="878"/>
      <c r="W3102" s="878"/>
      <c r="X3102" s="1015"/>
      <c r="Y3102" s="878"/>
      <c r="Z3102" s="975"/>
    </row>
    <row r="3103" spans="1:26">
      <c r="A3103" s="878"/>
      <c r="B3103" s="878"/>
      <c r="C3103" s="878"/>
      <c r="F3103" s="878"/>
      <c r="H3103" s="878"/>
      <c r="I3103" s="878"/>
      <c r="J3103" s="878"/>
      <c r="K3103" s="990"/>
      <c r="L3103" s="990"/>
      <c r="M3103" s="990"/>
      <c r="N3103" s="990"/>
      <c r="O3103" s="878"/>
      <c r="P3103" s="878"/>
      <c r="Q3103" s="878"/>
      <c r="R3103" s="878"/>
      <c r="S3103" s="878"/>
      <c r="T3103" s="878"/>
      <c r="U3103" s="878"/>
      <c r="V3103" s="878"/>
      <c r="W3103" s="878"/>
      <c r="X3103" s="1015"/>
      <c r="Y3103" s="878"/>
      <c r="Z3103" s="975"/>
    </row>
    <row r="3104" spans="1:26">
      <c r="A3104" s="878"/>
      <c r="B3104" s="878"/>
      <c r="C3104" s="878"/>
      <c r="F3104" s="878"/>
      <c r="H3104" s="878"/>
      <c r="I3104" s="878"/>
      <c r="J3104" s="878"/>
      <c r="K3104" s="990"/>
      <c r="L3104" s="990"/>
      <c r="M3104" s="990"/>
      <c r="N3104" s="990"/>
      <c r="O3104" s="878"/>
      <c r="P3104" s="878"/>
      <c r="Q3104" s="878"/>
      <c r="R3104" s="878"/>
      <c r="S3104" s="878"/>
      <c r="T3104" s="878"/>
      <c r="U3104" s="878"/>
      <c r="V3104" s="878"/>
      <c r="W3104" s="878"/>
      <c r="X3104" s="1015"/>
      <c r="Y3104" s="878"/>
      <c r="Z3104" s="975"/>
    </row>
    <row r="3105" spans="1:26">
      <c r="A3105" s="878"/>
      <c r="B3105" s="878"/>
      <c r="C3105" s="878"/>
      <c r="F3105" s="878"/>
      <c r="H3105" s="878"/>
      <c r="I3105" s="878"/>
      <c r="J3105" s="878"/>
      <c r="K3105" s="990"/>
      <c r="L3105" s="990"/>
      <c r="M3105" s="990"/>
      <c r="N3105" s="990"/>
      <c r="O3105" s="878"/>
      <c r="P3105" s="878"/>
      <c r="Q3105" s="878"/>
      <c r="R3105" s="878"/>
      <c r="S3105" s="878"/>
      <c r="T3105" s="878"/>
      <c r="U3105" s="878"/>
      <c r="V3105" s="878"/>
      <c r="W3105" s="878"/>
      <c r="X3105" s="1015"/>
      <c r="Y3105" s="878"/>
      <c r="Z3105" s="975"/>
    </row>
    <row r="3106" spans="1:26">
      <c r="A3106" s="878"/>
      <c r="B3106" s="878"/>
      <c r="C3106" s="878"/>
      <c r="F3106" s="878"/>
      <c r="H3106" s="878"/>
      <c r="I3106" s="878"/>
      <c r="J3106" s="878"/>
      <c r="K3106" s="990"/>
      <c r="L3106" s="990"/>
      <c r="M3106" s="990"/>
      <c r="N3106" s="990"/>
      <c r="O3106" s="878"/>
      <c r="P3106" s="878"/>
      <c r="Q3106" s="878"/>
      <c r="R3106" s="878"/>
      <c r="S3106" s="878"/>
      <c r="T3106" s="878"/>
      <c r="U3106" s="878"/>
      <c r="V3106" s="878"/>
      <c r="W3106" s="878"/>
      <c r="X3106" s="1015"/>
      <c r="Y3106" s="878"/>
      <c r="Z3106" s="975"/>
    </row>
    <row r="3107" spans="1:26">
      <c r="A3107" s="878"/>
      <c r="B3107" s="878"/>
      <c r="C3107" s="878"/>
      <c r="F3107" s="878"/>
      <c r="H3107" s="878"/>
      <c r="I3107" s="878"/>
      <c r="J3107" s="878"/>
      <c r="K3107" s="990"/>
      <c r="L3107" s="990"/>
      <c r="M3107" s="990"/>
      <c r="N3107" s="990"/>
      <c r="O3107" s="878"/>
      <c r="P3107" s="878"/>
      <c r="Q3107" s="878"/>
      <c r="R3107" s="878"/>
      <c r="S3107" s="878"/>
      <c r="T3107" s="878"/>
      <c r="U3107" s="878"/>
      <c r="V3107" s="878"/>
      <c r="W3107" s="878"/>
      <c r="X3107" s="1015"/>
      <c r="Y3107" s="878"/>
      <c r="Z3107" s="975"/>
    </row>
    <row r="3108" spans="1:26">
      <c r="A3108" s="878"/>
      <c r="B3108" s="878"/>
      <c r="C3108" s="878"/>
      <c r="F3108" s="878"/>
      <c r="H3108" s="878"/>
      <c r="I3108" s="878"/>
      <c r="J3108" s="878"/>
      <c r="K3108" s="990"/>
      <c r="L3108" s="990"/>
      <c r="M3108" s="990"/>
      <c r="N3108" s="990"/>
      <c r="O3108" s="878"/>
      <c r="P3108" s="878"/>
      <c r="Q3108" s="878"/>
      <c r="R3108" s="878"/>
      <c r="S3108" s="878"/>
      <c r="T3108" s="878"/>
      <c r="U3108" s="878"/>
      <c r="V3108" s="878"/>
      <c r="W3108" s="878"/>
      <c r="X3108" s="1015"/>
      <c r="Y3108" s="878"/>
      <c r="Z3108" s="975"/>
    </row>
    <row r="3109" spans="1:26">
      <c r="A3109" s="878"/>
      <c r="B3109" s="878"/>
      <c r="C3109" s="878"/>
      <c r="F3109" s="878"/>
      <c r="H3109" s="878"/>
      <c r="I3109" s="878"/>
      <c r="J3109" s="878"/>
      <c r="K3109" s="990"/>
      <c r="L3109" s="990"/>
      <c r="M3109" s="990"/>
      <c r="N3109" s="990"/>
      <c r="O3109" s="878"/>
      <c r="P3109" s="878"/>
      <c r="Q3109" s="878"/>
      <c r="R3109" s="878"/>
      <c r="S3109" s="878"/>
      <c r="T3109" s="878"/>
      <c r="U3109" s="878"/>
      <c r="V3109" s="878"/>
      <c r="W3109" s="878"/>
      <c r="X3109" s="1015"/>
      <c r="Y3109" s="878"/>
      <c r="Z3109" s="975"/>
    </row>
    <row r="3110" spans="1:26">
      <c r="A3110" s="878"/>
      <c r="B3110" s="878"/>
      <c r="C3110" s="878"/>
      <c r="F3110" s="878"/>
      <c r="H3110" s="878"/>
      <c r="I3110" s="878"/>
      <c r="J3110" s="878"/>
      <c r="K3110" s="990"/>
      <c r="L3110" s="990"/>
      <c r="M3110" s="990"/>
      <c r="N3110" s="990"/>
      <c r="O3110" s="878"/>
      <c r="P3110" s="878"/>
      <c r="Q3110" s="878"/>
      <c r="R3110" s="878"/>
      <c r="S3110" s="878"/>
      <c r="T3110" s="878"/>
      <c r="U3110" s="878"/>
      <c r="V3110" s="878"/>
      <c r="W3110" s="878"/>
      <c r="X3110" s="1015"/>
      <c r="Y3110" s="878"/>
      <c r="Z3110" s="975"/>
    </row>
    <row r="3111" spans="1:26">
      <c r="A3111" s="878"/>
      <c r="B3111" s="878"/>
      <c r="C3111" s="878"/>
      <c r="F3111" s="878"/>
      <c r="H3111" s="878"/>
      <c r="I3111" s="878"/>
      <c r="J3111" s="878"/>
      <c r="K3111" s="990"/>
      <c r="L3111" s="990"/>
      <c r="M3111" s="990"/>
      <c r="N3111" s="990"/>
      <c r="O3111" s="878"/>
      <c r="P3111" s="878"/>
      <c r="Q3111" s="878"/>
      <c r="R3111" s="878"/>
      <c r="S3111" s="878"/>
      <c r="T3111" s="878"/>
      <c r="U3111" s="878"/>
      <c r="V3111" s="878"/>
      <c r="W3111" s="878"/>
      <c r="X3111" s="1015"/>
      <c r="Y3111" s="878"/>
      <c r="Z3111" s="975"/>
    </row>
    <row r="3112" spans="1:26">
      <c r="A3112" s="878"/>
      <c r="B3112" s="878"/>
      <c r="C3112" s="878"/>
      <c r="F3112" s="878"/>
      <c r="H3112" s="878"/>
      <c r="I3112" s="878"/>
      <c r="J3112" s="878"/>
      <c r="K3112" s="990"/>
      <c r="L3112" s="990"/>
      <c r="M3112" s="990"/>
      <c r="N3112" s="990"/>
      <c r="O3112" s="878"/>
      <c r="P3112" s="878"/>
      <c r="Q3112" s="878"/>
      <c r="R3112" s="878"/>
      <c r="S3112" s="878"/>
      <c r="T3112" s="878"/>
      <c r="U3112" s="878"/>
      <c r="V3112" s="878"/>
      <c r="W3112" s="878"/>
      <c r="X3112" s="1015"/>
      <c r="Y3112" s="878"/>
      <c r="Z3112" s="975"/>
    </row>
    <row r="3113" spans="1:26">
      <c r="A3113" s="878"/>
      <c r="B3113" s="878"/>
      <c r="C3113" s="878"/>
      <c r="F3113" s="878"/>
      <c r="H3113" s="878"/>
      <c r="I3113" s="878"/>
      <c r="J3113" s="878"/>
      <c r="K3113" s="990"/>
      <c r="L3113" s="990"/>
      <c r="M3113" s="990"/>
      <c r="N3113" s="990"/>
      <c r="O3113" s="878"/>
      <c r="P3113" s="878"/>
      <c r="Q3113" s="878"/>
      <c r="R3113" s="878"/>
      <c r="S3113" s="878"/>
      <c r="T3113" s="878"/>
      <c r="U3113" s="878"/>
      <c r="V3113" s="878"/>
      <c r="W3113" s="878"/>
      <c r="X3113" s="1015"/>
      <c r="Y3113" s="878"/>
      <c r="Z3113" s="975"/>
    </row>
    <row r="3114" spans="1:26">
      <c r="A3114" s="878"/>
      <c r="B3114" s="878"/>
      <c r="C3114" s="878"/>
      <c r="F3114" s="878"/>
      <c r="H3114" s="878"/>
      <c r="I3114" s="878"/>
      <c r="J3114" s="878"/>
      <c r="K3114" s="990"/>
      <c r="L3114" s="990"/>
      <c r="M3114" s="990"/>
      <c r="N3114" s="990"/>
      <c r="O3114" s="878"/>
      <c r="P3114" s="878"/>
      <c r="Q3114" s="878"/>
      <c r="R3114" s="878"/>
      <c r="S3114" s="878"/>
      <c r="T3114" s="878"/>
      <c r="U3114" s="878"/>
      <c r="V3114" s="878"/>
      <c r="W3114" s="878"/>
      <c r="X3114" s="1015"/>
      <c r="Y3114" s="878"/>
      <c r="Z3114" s="975"/>
    </row>
    <row r="3115" spans="1:26">
      <c r="A3115" s="878"/>
      <c r="B3115" s="878"/>
      <c r="C3115" s="878"/>
      <c r="F3115" s="878"/>
      <c r="H3115" s="878"/>
      <c r="I3115" s="878"/>
      <c r="J3115" s="878"/>
      <c r="K3115" s="990"/>
      <c r="L3115" s="990"/>
      <c r="M3115" s="990"/>
      <c r="N3115" s="990"/>
      <c r="O3115" s="878"/>
      <c r="P3115" s="878"/>
      <c r="Q3115" s="878"/>
      <c r="R3115" s="878"/>
      <c r="S3115" s="878"/>
      <c r="T3115" s="878"/>
      <c r="U3115" s="878"/>
      <c r="V3115" s="878"/>
      <c r="W3115" s="878"/>
      <c r="X3115" s="1015"/>
      <c r="Y3115" s="878"/>
      <c r="Z3115" s="975"/>
    </row>
    <row r="3116" spans="1:26">
      <c r="A3116" s="878"/>
      <c r="B3116" s="878"/>
      <c r="C3116" s="878"/>
      <c r="F3116" s="878"/>
      <c r="H3116" s="878"/>
      <c r="I3116" s="878"/>
      <c r="J3116" s="878"/>
      <c r="K3116" s="990"/>
      <c r="L3116" s="990"/>
      <c r="M3116" s="990"/>
      <c r="N3116" s="990"/>
      <c r="O3116" s="878"/>
      <c r="P3116" s="878"/>
      <c r="Q3116" s="878"/>
      <c r="R3116" s="878"/>
      <c r="S3116" s="878"/>
      <c r="T3116" s="878"/>
      <c r="U3116" s="878"/>
      <c r="V3116" s="878"/>
      <c r="W3116" s="878"/>
      <c r="X3116" s="1015"/>
      <c r="Y3116" s="878"/>
      <c r="Z3116" s="975"/>
    </row>
    <row r="3117" spans="1:26">
      <c r="A3117" s="878"/>
      <c r="B3117" s="878"/>
      <c r="C3117" s="878"/>
      <c r="F3117" s="878"/>
      <c r="H3117" s="878"/>
      <c r="I3117" s="878"/>
      <c r="J3117" s="878"/>
      <c r="K3117" s="990"/>
      <c r="L3117" s="990"/>
      <c r="M3117" s="990"/>
      <c r="N3117" s="990"/>
      <c r="O3117" s="878"/>
      <c r="P3117" s="878"/>
      <c r="Q3117" s="878"/>
      <c r="R3117" s="878"/>
      <c r="S3117" s="878"/>
      <c r="T3117" s="878"/>
      <c r="U3117" s="878"/>
      <c r="V3117" s="878"/>
      <c r="W3117" s="878"/>
      <c r="X3117" s="1015"/>
      <c r="Y3117" s="878"/>
      <c r="Z3117" s="975"/>
    </row>
    <row r="3118" spans="1:26">
      <c r="A3118" s="878"/>
      <c r="B3118" s="878"/>
      <c r="C3118" s="878"/>
      <c r="F3118" s="878"/>
      <c r="H3118" s="878"/>
      <c r="I3118" s="878"/>
      <c r="J3118" s="878"/>
      <c r="K3118" s="990"/>
      <c r="L3118" s="990"/>
      <c r="M3118" s="990"/>
      <c r="N3118" s="990"/>
      <c r="O3118" s="878"/>
      <c r="P3118" s="878"/>
      <c r="Q3118" s="878"/>
      <c r="R3118" s="878"/>
      <c r="S3118" s="878"/>
      <c r="T3118" s="878"/>
      <c r="U3118" s="878"/>
      <c r="V3118" s="878"/>
      <c r="W3118" s="878"/>
      <c r="X3118" s="1015"/>
      <c r="Y3118" s="878"/>
      <c r="Z3118" s="975"/>
    </row>
    <row r="3119" spans="1:26">
      <c r="A3119" s="878"/>
      <c r="B3119" s="878"/>
      <c r="C3119" s="878"/>
      <c r="F3119" s="878"/>
      <c r="H3119" s="878"/>
      <c r="I3119" s="878"/>
      <c r="J3119" s="878"/>
      <c r="K3119" s="990"/>
      <c r="L3119" s="990"/>
      <c r="M3119" s="990"/>
      <c r="N3119" s="990"/>
      <c r="O3119" s="878"/>
      <c r="P3119" s="878"/>
      <c r="Q3119" s="878"/>
      <c r="R3119" s="878"/>
      <c r="S3119" s="878"/>
      <c r="T3119" s="878"/>
      <c r="U3119" s="878"/>
      <c r="V3119" s="878"/>
      <c r="W3119" s="878"/>
      <c r="X3119" s="1015"/>
      <c r="Y3119" s="878"/>
      <c r="Z3119" s="975"/>
    </row>
    <row r="3120" spans="1:26">
      <c r="A3120" s="878"/>
      <c r="B3120" s="878"/>
      <c r="C3120" s="878"/>
      <c r="F3120" s="878"/>
      <c r="H3120" s="878"/>
      <c r="I3120" s="878"/>
      <c r="J3120" s="878"/>
      <c r="K3120" s="990"/>
      <c r="L3120" s="990"/>
      <c r="M3120" s="990"/>
      <c r="N3120" s="990"/>
      <c r="O3120" s="878"/>
      <c r="P3120" s="878"/>
      <c r="Q3120" s="878"/>
      <c r="R3120" s="878"/>
      <c r="S3120" s="878"/>
      <c r="T3120" s="878"/>
      <c r="U3120" s="878"/>
      <c r="V3120" s="878"/>
      <c r="W3120" s="878"/>
      <c r="X3120" s="1015"/>
      <c r="Y3120" s="878"/>
      <c r="Z3120" s="975"/>
    </row>
    <row r="3121" spans="1:26">
      <c r="A3121" s="878"/>
      <c r="B3121" s="878"/>
      <c r="C3121" s="878"/>
      <c r="F3121" s="878"/>
      <c r="H3121" s="878"/>
      <c r="I3121" s="878"/>
      <c r="J3121" s="878"/>
      <c r="K3121" s="990"/>
      <c r="L3121" s="990"/>
      <c r="M3121" s="990"/>
      <c r="N3121" s="990"/>
      <c r="O3121" s="878"/>
      <c r="P3121" s="878"/>
      <c r="Q3121" s="878"/>
      <c r="R3121" s="878"/>
      <c r="S3121" s="878"/>
      <c r="T3121" s="878"/>
      <c r="U3121" s="878"/>
      <c r="V3121" s="878"/>
      <c r="W3121" s="878"/>
      <c r="X3121" s="1015"/>
      <c r="Y3121" s="878"/>
      <c r="Z3121" s="975"/>
    </row>
    <row r="3122" spans="1:26">
      <c r="A3122" s="878"/>
      <c r="B3122" s="878"/>
      <c r="C3122" s="878"/>
      <c r="F3122" s="878"/>
      <c r="H3122" s="878"/>
      <c r="I3122" s="878"/>
      <c r="J3122" s="878"/>
      <c r="K3122" s="990"/>
      <c r="L3122" s="990"/>
      <c r="M3122" s="990"/>
      <c r="N3122" s="990"/>
      <c r="O3122" s="878"/>
      <c r="P3122" s="878"/>
      <c r="Q3122" s="878"/>
      <c r="R3122" s="878"/>
      <c r="S3122" s="878"/>
      <c r="T3122" s="878"/>
      <c r="U3122" s="878"/>
      <c r="V3122" s="878"/>
      <c r="W3122" s="878"/>
      <c r="X3122" s="1015"/>
      <c r="Y3122" s="878"/>
      <c r="Z3122" s="975"/>
    </row>
    <row r="3123" spans="1:26">
      <c r="A3123" s="878"/>
      <c r="B3123" s="878"/>
      <c r="C3123" s="878"/>
      <c r="F3123" s="878"/>
      <c r="H3123" s="878"/>
      <c r="I3123" s="878"/>
      <c r="J3123" s="878"/>
      <c r="K3123" s="990"/>
      <c r="L3123" s="990"/>
      <c r="M3123" s="990"/>
      <c r="N3123" s="990"/>
      <c r="O3123" s="878"/>
      <c r="P3123" s="878"/>
      <c r="Q3123" s="878"/>
      <c r="R3123" s="878"/>
      <c r="S3123" s="878"/>
      <c r="T3123" s="878"/>
      <c r="U3123" s="878"/>
      <c r="V3123" s="878"/>
      <c r="W3123" s="878"/>
      <c r="X3123" s="1015"/>
      <c r="Y3123" s="878"/>
      <c r="Z3123" s="975"/>
    </row>
    <row r="3124" spans="1:26">
      <c r="A3124" s="878"/>
      <c r="B3124" s="878"/>
      <c r="C3124" s="878"/>
      <c r="F3124" s="878"/>
      <c r="H3124" s="878"/>
      <c r="I3124" s="878"/>
      <c r="J3124" s="878"/>
      <c r="K3124" s="990"/>
      <c r="L3124" s="990"/>
      <c r="M3124" s="990"/>
      <c r="N3124" s="990"/>
      <c r="O3124" s="878"/>
      <c r="P3124" s="878"/>
      <c r="Q3124" s="878"/>
      <c r="R3124" s="878"/>
      <c r="S3124" s="878"/>
      <c r="T3124" s="878"/>
      <c r="U3124" s="878"/>
      <c r="V3124" s="878"/>
      <c r="W3124" s="878"/>
      <c r="X3124" s="1015"/>
      <c r="Y3124" s="878"/>
      <c r="Z3124" s="975"/>
    </row>
    <row r="3125" spans="1:26">
      <c r="A3125" s="878"/>
      <c r="B3125" s="878"/>
      <c r="C3125" s="878"/>
      <c r="F3125" s="878"/>
      <c r="H3125" s="878"/>
      <c r="I3125" s="878"/>
      <c r="J3125" s="878"/>
      <c r="K3125" s="990"/>
      <c r="L3125" s="990"/>
      <c r="M3125" s="990"/>
      <c r="N3125" s="990"/>
      <c r="O3125" s="878"/>
      <c r="P3125" s="878"/>
      <c r="Q3125" s="878"/>
      <c r="R3125" s="878"/>
      <c r="S3125" s="878"/>
      <c r="T3125" s="878"/>
      <c r="U3125" s="878"/>
      <c r="V3125" s="878"/>
      <c r="W3125" s="878"/>
      <c r="X3125" s="1015"/>
      <c r="Y3125" s="878"/>
      <c r="Z3125" s="975"/>
    </row>
    <row r="3126" spans="1:26">
      <c r="A3126" s="878"/>
      <c r="B3126" s="878"/>
      <c r="C3126" s="878"/>
      <c r="F3126" s="878"/>
      <c r="H3126" s="878"/>
      <c r="I3126" s="878"/>
      <c r="J3126" s="878"/>
      <c r="K3126" s="990"/>
      <c r="L3126" s="990"/>
      <c r="M3126" s="990"/>
      <c r="N3126" s="990"/>
      <c r="O3126" s="878"/>
      <c r="P3126" s="878"/>
      <c r="Q3126" s="878"/>
      <c r="R3126" s="878"/>
      <c r="S3126" s="878"/>
      <c r="T3126" s="878"/>
      <c r="U3126" s="878"/>
      <c r="V3126" s="878"/>
      <c r="W3126" s="878"/>
      <c r="X3126" s="1015"/>
      <c r="Y3126" s="878"/>
      <c r="Z3126" s="975"/>
    </row>
    <row r="3127" spans="1:26">
      <c r="A3127" s="878"/>
      <c r="B3127" s="878"/>
      <c r="C3127" s="878"/>
      <c r="F3127" s="878"/>
      <c r="H3127" s="878"/>
      <c r="I3127" s="878"/>
      <c r="J3127" s="878"/>
      <c r="K3127" s="990"/>
      <c r="L3127" s="990"/>
      <c r="M3127" s="990"/>
      <c r="N3127" s="990"/>
      <c r="O3127" s="878"/>
      <c r="P3127" s="878"/>
      <c r="Q3127" s="878"/>
      <c r="R3127" s="878"/>
      <c r="S3127" s="878"/>
      <c r="T3127" s="878"/>
      <c r="U3127" s="878"/>
      <c r="V3127" s="878"/>
      <c r="W3127" s="878"/>
      <c r="X3127" s="1015"/>
      <c r="Y3127" s="878"/>
      <c r="Z3127" s="975"/>
    </row>
    <row r="3128" spans="1:26">
      <c r="A3128" s="878"/>
      <c r="B3128" s="878"/>
      <c r="C3128" s="878"/>
      <c r="F3128" s="878"/>
      <c r="H3128" s="878"/>
      <c r="I3128" s="878"/>
      <c r="J3128" s="878"/>
      <c r="K3128" s="990"/>
      <c r="L3128" s="990"/>
      <c r="M3128" s="990"/>
      <c r="N3128" s="990"/>
      <c r="O3128" s="878"/>
      <c r="P3128" s="878"/>
      <c r="Q3128" s="878"/>
      <c r="R3128" s="878"/>
      <c r="S3128" s="878"/>
      <c r="T3128" s="878"/>
      <c r="U3128" s="878"/>
      <c r="V3128" s="878"/>
      <c r="W3128" s="878"/>
      <c r="X3128" s="1015"/>
      <c r="Y3128" s="878"/>
      <c r="Z3128" s="975"/>
    </row>
    <row r="3129" spans="1:26">
      <c r="A3129" s="878"/>
      <c r="B3129" s="878"/>
      <c r="C3129" s="878"/>
      <c r="F3129" s="878"/>
      <c r="H3129" s="878"/>
      <c r="I3129" s="878"/>
      <c r="J3129" s="878"/>
      <c r="K3129" s="990"/>
      <c r="L3129" s="990"/>
      <c r="M3129" s="990"/>
      <c r="N3129" s="990"/>
      <c r="O3129" s="878"/>
      <c r="P3129" s="878"/>
      <c r="Q3129" s="878"/>
      <c r="R3129" s="878"/>
      <c r="S3129" s="878"/>
      <c r="T3129" s="878"/>
      <c r="U3129" s="878"/>
      <c r="V3129" s="878"/>
      <c r="W3129" s="878"/>
      <c r="X3129" s="1015"/>
      <c r="Y3129" s="878"/>
      <c r="Z3129" s="975"/>
    </row>
    <row r="3130" spans="1:26">
      <c r="A3130" s="878"/>
      <c r="B3130" s="878"/>
      <c r="C3130" s="878"/>
      <c r="F3130" s="878"/>
      <c r="H3130" s="878"/>
      <c r="I3130" s="878"/>
      <c r="J3130" s="878"/>
      <c r="K3130" s="990"/>
      <c r="L3130" s="990"/>
      <c r="M3130" s="990"/>
      <c r="N3130" s="990"/>
      <c r="O3130" s="878"/>
      <c r="P3130" s="878"/>
      <c r="Q3130" s="878"/>
      <c r="R3130" s="878"/>
      <c r="S3130" s="878"/>
      <c r="T3130" s="878"/>
      <c r="U3130" s="878"/>
      <c r="V3130" s="878"/>
      <c r="W3130" s="878"/>
      <c r="X3130" s="1015"/>
      <c r="Y3130" s="878"/>
      <c r="Z3130" s="975"/>
    </row>
    <row r="3131" spans="1:26">
      <c r="A3131" s="878"/>
      <c r="B3131" s="878"/>
      <c r="C3131" s="878"/>
      <c r="F3131" s="878"/>
      <c r="H3131" s="878"/>
      <c r="I3131" s="878"/>
      <c r="J3131" s="878"/>
      <c r="K3131" s="990"/>
      <c r="L3131" s="990"/>
      <c r="M3131" s="990"/>
      <c r="N3131" s="990"/>
      <c r="O3131" s="878"/>
      <c r="P3131" s="878"/>
      <c r="Q3131" s="878"/>
      <c r="R3131" s="878"/>
      <c r="S3131" s="878"/>
      <c r="T3131" s="878"/>
      <c r="U3131" s="878"/>
      <c r="V3131" s="878"/>
      <c r="W3131" s="878"/>
      <c r="X3131" s="1015"/>
      <c r="Y3131" s="878"/>
      <c r="Z3131" s="975"/>
    </row>
    <row r="3132" spans="1:26">
      <c r="A3132" s="878"/>
      <c r="B3132" s="878"/>
      <c r="C3132" s="878"/>
      <c r="F3132" s="878"/>
      <c r="H3132" s="878"/>
      <c r="I3132" s="878"/>
      <c r="J3132" s="878"/>
      <c r="K3132" s="990"/>
      <c r="L3132" s="990"/>
      <c r="M3132" s="990"/>
      <c r="N3132" s="990"/>
      <c r="O3132" s="878"/>
      <c r="P3132" s="878"/>
      <c r="Q3132" s="878"/>
      <c r="R3132" s="878"/>
      <c r="S3132" s="878"/>
      <c r="T3132" s="878"/>
      <c r="U3132" s="878"/>
      <c r="V3132" s="878"/>
      <c r="W3132" s="878"/>
      <c r="X3132" s="1015"/>
      <c r="Y3132" s="878"/>
      <c r="Z3132" s="975"/>
    </row>
    <row r="3133" spans="1:26">
      <c r="A3133" s="878"/>
      <c r="B3133" s="878"/>
      <c r="C3133" s="878"/>
      <c r="F3133" s="878"/>
      <c r="H3133" s="878"/>
      <c r="I3133" s="878"/>
      <c r="J3133" s="878"/>
      <c r="K3133" s="990"/>
      <c r="L3133" s="990"/>
      <c r="M3133" s="990"/>
      <c r="N3133" s="990"/>
      <c r="O3133" s="878"/>
      <c r="P3133" s="878"/>
      <c r="Q3133" s="878"/>
      <c r="R3133" s="878"/>
      <c r="S3133" s="878"/>
      <c r="T3133" s="878"/>
      <c r="U3133" s="878"/>
      <c r="V3133" s="878"/>
      <c r="W3133" s="878"/>
      <c r="X3133" s="1015"/>
      <c r="Y3133" s="878"/>
      <c r="Z3133" s="975"/>
    </row>
    <row r="3134" spans="1:26">
      <c r="A3134" s="878"/>
      <c r="B3134" s="878"/>
      <c r="C3134" s="878"/>
      <c r="F3134" s="878"/>
      <c r="H3134" s="878"/>
      <c r="I3134" s="878"/>
      <c r="J3134" s="878"/>
      <c r="K3134" s="990"/>
      <c r="L3134" s="990"/>
      <c r="M3134" s="990"/>
      <c r="N3134" s="990"/>
      <c r="O3134" s="878"/>
      <c r="P3134" s="878"/>
      <c r="Q3134" s="878"/>
      <c r="R3134" s="878"/>
      <c r="S3134" s="878"/>
      <c r="T3134" s="878"/>
      <c r="U3134" s="878"/>
      <c r="V3134" s="878"/>
      <c r="W3134" s="878"/>
      <c r="X3134" s="1015"/>
      <c r="Y3134" s="878"/>
      <c r="Z3134" s="975"/>
    </row>
    <row r="3135" spans="1:26">
      <c r="A3135" s="878"/>
      <c r="B3135" s="878"/>
      <c r="C3135" s="878"/>
      <c r="F3135" s="878"/>
      <c r="H3135" s="878"/>
      <c r="I3135" s="878"/>
      <c r="J3135" s="878"/>
      <c r="K3135" s="990"/>
      <c r="L3135" s="990"/>
      <c r="M3135" s="990"/>
      <c r="N3135" s="990"/>
      <c r="O3135" s="878"/>
      <c r="P3135" s="878"/>
      <c r="Q3135" s="878"/>
      <c r="R3135" s="878"/>
      <c r="S3135" s="878"/>
      <c r="T3135" s="878"/>
      <c r="U3135" s="878"/>
      <c r="V3135" s="878"/>
      <c r="W3135" s="878"/>
      <c r="X3135" s="1015"/>
      <c r="Y3135" s="878"/>
      <c r="Z3135" s="975"/>
    </row>
    <row r="3136" spans="1:26">
      <c r="A3136" s="878"/>
      <c r="B3136" s="878"/>
      <c r="C3136" s="878"/>
      <c r="F3136" s="878"/>
      <c r="H3136" s="878"/>
      <c r="I3136" s="878"/>
      <c r="J3136" s="878"/>
      <c r="K3136" s="990"/>
      <c r="L3136" s="990"/>
      <c r="M3136" s="990"/>
      <c r="N3136" s="990"/>
      <c r="O3136" s="878"/>
      <c r="P3136" s="878"/>
      <c r="Q3136" s="878"/>
      <c r="R3136" s="878"/>
      <c r="S3136" s="878"/>
      <c r="T3136" s="878"/>
      <c r="U3136" s="878"/>
      <c r="V3136" s="878"/>
      <c r="W3136" s="878"/>
      <c r="X3136" s="1015"/>
      <c r="Y3136" s="878"/>
      <c r="Z3136" s="975"/>
    </row>
    <row r="3137" spans="1:26">
      <c r="A3137" s="878"/>
      <c r="B3137" s="878"/>
      <c r="C3137" s="878"/>
      <c r="F3137" s="878"/>
      <c r="H3137" s="878"/>
      <c r="I3137" s="878"/>
      <c r="J3137" s="878"/>
      <c r="K3137" s="990"/>
      <c r="L3137" s="990"/>
      <c r="M3137" s="990"/>
      <c r="N3137" s="990"/>
      <c r="O3137" s="878"/>
      <c r="P3137" s="878"/>
      <c r="Q3137" s="878"/>
      <c r="R3137" s="878"/>
      <c r="S3137" s="878"/>
      <c r="T3137" s="878"/>
      <c r="U3137" s="878"/>
      <c r="V3137" s="878"/>
      <c r="W3137" s="878"/>
      <c r="X3137" s="1015"/>
      <c r="Y3137" s="878"/>
      <c r="Z3137" s="975"/>
    </row>
    <row r="3138" spans="1:26">
      <c r="A3138" s="878"/>
      <c r="B3138" s="878"/>
      <c r="C3138" s="878"/>
      <c r="F3138" s="878"/>
      <c r="H3138" s="878"/>
      <c r="I3138" s="878"/>
      <c r="J3138" s="878"/>
      <c r="K3138" s="990"/>
      <c r="L3138" s="990"/>
      <c r="M3138" s="990"/>
      <c r="N3138" s="990"/>
      <c r="O3138" s="878"/>
      <c r="P3138" s="878"/>
      <c r="Q3138" s="878"/>
      <c r="R3138" s="878"/>
      <c r="S3138" s="878"/>
      <c r="T3138" s="878"/>
      <c r="U3138" s="878"/>
      <c r="V3138" s="878"/>
      <c r="W3138" s="878"/>
      <c r="X3138" s="1015"/>
      <c r="Y3138" s="878"/>
      <c r="Z3138" s="975"/>
    </row>
    <row r="3139" spans="1:26">
      <c r="A3139" s="878"/>
      <c r="B3139" s="878"/>
      <c r="C3139" s="878"/>
      <c r="F3139" s="878"/>
      <c r="H3139" s="878"/>
      <c r="I3139" s="878"/>
      <c r="J3139" s="878"/>
      <c r="K3139" s="990"/>
      <c r="L3139" s="990"/>
      <c r="M3139" s="990"/>
      <c r="N3139" s="990"/>
      <c r="O3139" s="878"/>
      <c r="P3139" s="878"/>
      <c r="Q3139" s="878"/>
      <c r="R3139" s="878"/>
      <c r="S3139" s="878"/>
      <c r="T3139" s="878"/>
      <c r="U3139" s="878"/>
      <c r="V3139" s="878"/>
      <c r="W3139" s="878"/>
      <c r="X3139" s="1015"/>
      <c r="Y3139" s="878"/>
      <c r="Z3139" s="975"/>
    </row>
    <row r="3140" spans="1:26">
      <c r="A3140" s="878"/>
      <c r="B3140" s="878"/>
      <c r="C3140" s="878"/>
      <c r="F3140" s="878"/>
      <c r="H3140" s="878"/>
      <c r="I3140" s="878"/>
      <c r="J3140" s="878"/>
      <c r="K3140" s="990"/>
      <c r="L3140" s="990"/>
      <c r="M3140" s="990"/>
      <c r="N3140" s="990"/>
      <c r="O3140" s="878"/>
      <c r="P3140" s="878"/>
      <c r="Q3140" s="878"/>
      <c r="R3140" s="878"/>
      <c r="S3140" s="878"/>
      <c r="T3140" s="878"/>
      <c r="U3140" s="878"/>
      <c r="V3140" s="878"/>
      <c r="W3140" s="878"/>
      <c r="X3140" s="1015"/>
      <c r="Y3140" s="878"/>
      <c r="Z3140" s="975"/>
    </row>
    <row r="3141" spans="1:26">
      <c r="A3141" s="878"/>
      <c r="B3141" s="878"/>
      <c r="C3141" s="878"/>
      <c r="F3141" s="878"/>
      <c r="H3141" s="878"/>
      <c r="I3141" s="878"/>
      <c r="J3141" s="878"/>
      <c r="K3141" s="990"/>
      <c r="L3141" s="990"/>
      <c r="M3141" s="990"/>
      <c r="N3141" s="990"/>
      <c r="O3141" s="878"/>
      <c r="P3141" s="878"/>
      <c r="Q3141" s="878"/>
      <c r="R3141" s="878"/>
      <c r="S3141" s="878"/>
      <c r="T3141" s="878"/>
      <c r="U3141" s="878"/>
      <c r="V3141" s="878"/>
      <c r="W3141" s="878"/>
      <c r="X3141" s="1015"/>
      <c r="Y3141" s="878"/>
      <c r="Z3141" s="975"/>
    </row>
    <row r="3142" spans="1:26">
      <c r="A3142" s="878"/>
      <c r="B3142" s="878"/>
      <c r="C3142" s="878"/>
      <c r="F3142" s="878"/>
      <c r="H3142" s="878"/>
      <c r="I3142" s="878"/>
      <c r="J3142" s="878"/>
      <c r="K3142" s="990"/>
      <c r="L3142" s="990"/>
      <c r="M3142" s="990"/>
      <c r="N3142" s="990"/>
      <c r="O3142" s="878"/>
      <c r="P3142" s="878"/>
      <c r="Q3142" s="878"/>
      <c r="R3142" s="878"/>
      <c r="S3142" s="878"/>
      <c r="T3142" s="878"/>
      <c r="U3142" s="878"/>
      <c r="V3142" s="878"/>
      <c r="W3142" s="878"/>
      <c r="X3142" s="1015"/>
      <c r="Y3142" s="878"/>
      <c r="Z3142" s="975"/>
    </row>
    <row r="3143" spans="1:26">
      <c r="A3143" s="878"/>
      <c r="B3143" s="878"/>
      <c r="C3143" s="878"/>
      <c r="F3143" s="878"/>
      <c r="H3143" s="878"/>
      <c r="I3143" s="878"/>
      <c r="J3143" s="878"/>
      <c r="K3143" s="990"/>
      <c r="L3143" s="990"/>
      <c r="M3143" s="990"/>
      <c r="N3143" s="990"/>
      <c r="O3143" s="878"/>
      <c r="P3143" s="878"/>
      <c r="Q3143" s="878"/>
      <c r="R3143" s="878"/>
      <c r="S3143" s="878"/>
      <c r="T3143" s="878"/>
      <c r="U3143" s="878"/>
      <c r="V3143" s="878"/>
      <c r="W3143" s="878"/>
      <c r="X3143" s="1015"/>
      <c r="Y3143" s="878"/>
      <c r="Z3143" s="975"/>
    </row>
    <row r="3144" spans="1:26">
      <c r="A3144" s="878"/>
      <c r="B3144" s="878"/>
      <c r="C3144" s="878"/>
      <c r="F3144" s="878"/>
      <c r="H3144" s="878"/>
      <c r="I3144" s="878"/>
      <c r="J3144" s="878"/>
      <c r="K3144" s="990"/>
      <c r="L3144" s="990"/>
      <c r="M3144" s="990"/>
      <c r="N3144" s="990"/>
      <c r="O3144" s="878"/>
      <c r="P3144" s="878"/>
      <c r="Q3144" s="878"/>
      <c r="R3144" s="878"/>
      <c r="S3144" s="878"/>
      <c r="T3144" s="878"/>
      <c r="U3144" s="878"/>
      <c r="V3144" s="878"/>
      <c r="W3144" s="878"/>
      <c r="X3144" s="1015"/>
      <c r="Y3144" s="878"/>
      <c r="Z3144" s="975"/>
    </row>
    <row r="3145" spans="1:26">
      <c r="A3145" s="878"/>
      <c r="B3145" s="878"/>
      <c r="C3145" s="878"/>
      <c r="F3145" s="878"/>
      <c r="H3145" s="878"/>
      <c r="I3145" s="878"/>
      <c r="J3145" s="878"/>
      <c r="K3145" s="990"/>
      <c r="L3145" s="990"/>
      <c r="M3145" s="990"/>
      <c r="N3145" s="990"/>
      <c r="O3145" s="878"/>
      <c r="P3145" s="878"/>
      <c r="Q3145" s="878"/>
      <c r="R3145" s="878"/>
      <c r="S3145" s="878"/>
      <c r="T3145" s="878"/>
      <c r="U3145" s="878"/>
      <c r="V3145" s="878"/>
      <c r="W3145" s="878"/>
      <c r="X3145" s="1015"/>
      <c r="Y3145" s="878"/>
      <c r="Z3145" s="975"/>
    </row>
    <row r="3146" spans="1:26">
      <c r="A3146" s="878"/>
      <c r="B3146" s="878"/>
      <c r="C3146" s="878"/>
      <c r="F3146" s="878"/>
      <c r="H3146" s="878"/>
      <c r="I3146" s="878"/>
      <c r="J3146" s="878"/>
      <c r="K3146" s="990"/>
      <c r="L3146" s="990"/>
      <c r="M3146" s="990"/>
      <c r="N3146" s="990"/>
      <c r="O3146" s="878"/>
      <c r="P3146" s="878"/>
      <c r="Q3146" s="878"/>
      <c r="R3146" s="878"/>
      <c r="S3146" s="878"/>
      <c r="T3146" s="878"/>
      <c r="U3146" s="878"/>
      <c r="V3146" s="878"/>
      <c r="W3146" s="878"/>
      <c r="X3146" s="1015"/>
      <c r="Y3146" s="878"/>
      <c r="Z3146" s="975"/>
    </row>
    <row r="3147" spans="1:26">
      <c r="A3147" s="878"/>
      <c r="B3147" s="878"/>
      <c r="C3147" s="878"/>
      <c r="F3147" s="878"/>
      <c r="H3147" s="878"/>
      <c r="I3147" s="878"/>
      <c r="J3147" s="878"/>
      <c r="K3147" s="990"/>
      <c r="L3147" s="990"/>
      <c r="M3147" s="990"/>
      <c r="N3147" s="990"/>
      <c r="O3147" s="878"/>
      <c r="P3147" s="878"/>
      <c r="Q3147" s="878"/>
      <c r="R3147" s="878"/>
      <c r="S3147" s="878"/>
      <c r="T3147" s="878"/>
      <c r="U3147" s="878"/>
      <c r="V3147" s="878"/>
      <c r="W3147" s="878"/>
      <c r="X3147" s="1015"/>
      <c r="Y3147" s="878"/>
      <c r="Z3147" s="975"/>
    </row>
    <row r="3148" spans="1:26">
      <c r="A3148" s="878"/>
      <c r="B3148" s="878"/>
      <c r="C3148" s="878"/>
      <c r="F3148" s="878"/>
      <c r="H3148" s="878"/>
      <c r="I3148" s="878"/>
      <c r="J3148" s="878"/>
      <c r="K3148" s="990"/>
      <c r="L3148" s="990"/>
      <c r="M3148" s="990"/>
      <c r="N3148" s="990"/>
      <c r="O3148" s="878"/>
      <c r="P3148" s="878"/>
      <c r="Q3148" s="878"/>
      <c r="R3148" s="878"/>
      <c r="S3148" s="878"/>
      <c r="T3148" s="878"/>
      <c r="U3148" s="878"/>
      <c r="V3148" s="878"/>
      <c r="W3148" s="878"/>
      <c r="X3148" s="1015"/>
      <c r="Y3148" s="878"/>
      <c r="Z3148" s="975"/>
    </row>
    <row r="3149" spans="1:26">
      <c r="A3149" s="878"/>
      <c r="B3149" s="878"/>
      <c r="C3149" s="878"/>
      <c r="F3149" s="878"/>
      <c r="H3149" s="878"/>
      <c r="I3149" s="878"/>
      <c r="J3149" s="878"/>
      <c r="K3149" s="990"/>
      <c r="L3149" s="990"/>
      <c r="M3149" s="990"/>
      <c r="N3149" s="990"/>
      <c r="O3149" s="878"/>
      <c r="P3149" s="878"/>
      <c r="Q3149" s="878"/>
      <c r="R3149" s="878"/>
      <c r="S3149" s="878"/>
      <c r="T3149" s="878"/>
      <c r="U3149" s="878"/>
      <c r="V3149" s="878"/>
      <c r="W3149" s="878"/>
      <c r="X3149" s="1015"/>
      <c r="Y3149" s="878"/>
      <c r="Z3149" s="975"/>
    </row>
    <row r="3150" spans="1:26">
      <c r="A3150" s="878"/>
      <c r="B3150" s="878"/>
      <c r="C3150" s="878"/>
      <c r="F3150" s="878"/>
      <c r="H3150" s="878"/>
      <c r="I3150" s="878"/>
      <c r="J3150" s="878"/>
      <c r="K3150" s="990"/>
      <c r="L3150" s="990"/>
      <c r="M3150" s="990"/>
      <c r="N3150" s="990"/>
      <c r="O3150" s="878"/>
      <c r="P3150" s="878"/>
      <c r="Q3150" s="878"/>
      <c r="R3150" s="878"/>
      <c r="S3150" s="878"/>
      <c r="T3150" s="878"/>
      <c r="U3150" s="878"/>
      <c r="V3150" s="878"/>
      <c r="W3150" s="878"/>
      <c r="X3150" s="1015"/>
      <c r="Y3150" s="878"/>
      <c r="Z3150" s="975"/>
    </row>
    <row r="3151" spans="1:26">
      <c r="A3151" s="878"/>
      <c r="B3151" s="878"/>
      <c r="C3151" s="878"/>
      <c r="F3151" s="878"/>
      <c r="H3151" s="878"/>
      <c r="I3151" s="878"/>
      <c r="J3151" s="878"/>
      <c r="K3151" s="990"/>
      <c r="L3151" s="990"/>
      <c r="M3151" s="990"/>
      <c r="N3151" s="990"/>
      <c r="O3151" s="878"/>
      <c r="P3151" s="878"/>
      <c r="Q3151" s="878"/>
      <c r="R3151" s="878"/>
      <c r="S3151" s="878"/>
      <c r="T3151" s="878"/>
      <c r="U3151" s="878"/>
      <c r="V3151" s="878"/>
      <c r="W3151" s="878"/>
      <c r="X3151" s="1015"/>
      <c r="Y3151" s="878"/>
      <c r="Z3151" s="975"/>
    </row>
    <row r="3152" spans="1:26">
      <c r="A3152" s="878"/>
      <c r="B3152" s="878"/>
      <c r="C3152" s="878"/>
      <c r="F3152" s="878"/>
      <c r="H3152" s="878"/>
      <c r="I3152" s="878"/>
      <c r="J3152" s="878"/>
      <c r="K3152" s="990"/>
      <c r="L3152" s="990"/>
      <c r="M3152" s="990"/>
      <c r="N3152" s="990"/>
      <c r="O3152" s="878"/>
      <c r="P3152" s="878"/>
      <c r="Q3152" s="878"/>
      <c r="R3152" s="878"/>
      <c r="S3152" s="878"/>
      <c r="T3152" s="878"/>
      <c r="U3152" s="878"/>
      <c r="V3152" s="878"/>
      <c r="W3152" s="878"/>
      <c r="X3152" s="1015"/>
      <c r="Y3152" s="878"/>
      <c r="Z3152" s="975"/>
    </row>
    <row r="3153" spans="1:26">
      <c r="A3153" s="878"/>
      <c r="B3153" s="878"/>
      <c r="C3153" s="878"/>
      <c r="F3153" s="878"/>
      <c r="H3153" s="878"/>
      <c r="I3153" s="878"/>
      <c r="J3153" s="878"/>
      <c r="K3153" s="990"/>
      <c r="L3153" s="990"/>
      <c r="M3153" s="990"/>
      <c r="N3153" s="990"/>
      <c r="O3153" s="878"/>
      <c r="P3153" s="878"/>
      <c r="Q3153" s="878"/>
      <c r="R3153" s="878"/>
      <c r="S3153" s="878"/>
      <c r="T3153" s="878"/>
      <c r="U3153" s="878"/>
      <c r="V3153" s="878"/>
      <c r="W3153" s="878"/>
      <c r="X3153" s="1015"/>
      <c r="Y3153" s="878"/>
      <c r="Z3153" s="975"/>
    </row>
    <row r="3154" spans="1:26">
      <c r="A3154" s="878"/>
      <c r="B3154" s="878"/>
      <c r="C3154" s="878"/>
      <c r="F3154" s="878"/>
      <c r="H3154" s="878"/>
      <c r="I3154" s="878"/>
      <c r="J3154" s="878"/>
      <c r="K3154" s="990"/>
      <c r="L3154" s="990"/>
      <c r="M3154" s="990"/>
      <c r="N3154" s="990"/>
      <c r="O3154" s="878"/>
      <c r="P3154" s="878"/>
      <c r="Q3154" s="878"/>
      <c r="R3154" s="878"/>
      <c r="S3154" s="878"/>
      <c r="T3154" s="878"/>
      <c r="U3154" s="878"/>
      <c r="V3154" s="878"/>
      <c r="W3154" s="878"/>
      <c r="X3154" s="1015"/>
      <c r="Y3154" s="878"/>
      <c r="Z3154" s="975"/>
    </row>
    <row r="3155" spans="1:26">
      <c r="A3155" s="878"/>
      <c r="B3155" s="878"/>
      <c r="C3155" s="878"/>
      <c r="F3155" s="878"/>
      <c r="H3155" s="878"/>
      <c r="I3155" s="878"/>
      <c r="J3155" s="878"/>
      <c r="K3155" s="990"/>
      <c r="L3155" s="990"/>
      <c r="M3155" s="990"/>
      <c r="N3155" s="990"/>
      <c r="O3155" s="878"/>
      <c r="P3155" s="878"/>
      <c r="Q3155" s="878"/>
      <c r="R3155" s="878"/>
      <c r="S3155" s="878"/>
      <c r="T3155" s="878"/>
      <c r="U3155" s="878"/>
      <c r="V3155" s="878"/>
      <c r="W3155" s="878"/>
      <c r="X3155" s="1015"/>
      <c r="Y3155" s="878"/>
      <c r="Z3155" s="975"/>
    </row>
    <row r="3156" spans="1:26">
      <c r="A3156" s="878"/>
      <c r="B3156" s="878"/>
      <c r="C3156" s="878"/>
      <c r="F3156" s="878"/>
      <c r="H3156" s="878"/>
      <c r="I3156" s="878"/>
      <c r="J3156" s="878"/>
      <c r="K3156" s="990"/>
      <c r="L3156" s="990"/>
      <c r="M3156" s="990"/>
      <c r="N3156" s="990"/>
      <c r="O3156" s="878"/>
      <c r="P3156" s="878"/>
      <c r="Q3156" s="878"/>
      <c r="R3156" s="878"/>
      <c r="S3156" s="878"/>
      <c r="T3156" s="878"/>
      <c r="U3156" s="878"/>
      <c r="V3156" s="878"/>
      <c r="W3156" s="878"/>
      <c r="X3156" s="1015"/>
      <c r="Y3156" s="878"/>
      <c r="Z3156" s="975"/>
    </row>
    <row r="3157" spans="1:26">
      <c r="A3157" s="878"/>
      <c r="B3157" s="878"/>
      <c r="C3157" s="878"/>
      <c r="F3157" s="878"/>
      <c r="H3157" s="878"/>
      <c r="I3157" s="878"/>
      <c r="J3157" s="878"/>
      <c r="K3157" s="990"/>
      <c r="L3157" s="990"/>
      <c r="M3157" s="990"/>
      <c r="N3157" s="990"/>
      <c r="O3157" s="878"/>
      <c r="P3157" s="878"/>
      <c r="Q3157" s="878"/>
      <c r="R3157" s="878"/>
      <c r="S3157" s="878"/>
      <c r="T3157" s="878"/>
      <c r="U3157" s="878"/>
      <c r="V3157" s="878"/>
      <c r="W3157" s="878"/>
      <c r="X3157" s="1015"/>
      <c r="Y3157" s="878"/>
      <c r="Z3157" s="975"/>
    </row>
    <row r="3158" spans="1:26">
      <c r="A3158" s="878"/>
      <c r="B3158" s="878"/>
      <c r="C3158" s="878"/>
      <c r="F3158" s="878"/>
      <c r="H3158" s="878"/>
      <c r="I3158" s="878"/>
      <c r="J3158" s="878"/>
      <c r="K3158" s="990"/>
      <c r="L3158" s="990"/>
      <c r="M3158" s="990"/>
      <c r="N3158" s="990"/>
      <c r="O3158" s="878"/>
      <c r="P3158" s="878"/>
      <c r="Q3158" s="878"/>
      <c r="R3158" s="878"/>
      <c r="S3158" s="878"/>
      <c r="T3158" s="878"/>
      <c r="U3158" s="878"/>
      <c r="V3158" s="878"/>
      <c r="W3158" s="878"/>
      <c r="X3158" s="1015"/>
      <c r="Y3158" s="878"/>
      <c r="Z3158" s="975"/>
    </row>
    <row r="3159" spans="1:26">
      <c r="A3159" s="878"/>
      <c r="B3159" s="878"/>
      <c r="C3159" s="878"/>
      <c r="F3159" s="878"/>
      <c r="H3159" s="878"/>
      <c r="I3159" s="878"/>
      <c r="J3159" s="878"/>
      <c r="K3159" s="990"/>
      <c r="L3159" s="990"/>
      <c r="M3159" s="990"/>
      <c r="N3159" s="990"/>
      <c r="O3159" s="878"/>
      <c r="P3159" s="878"/>
      <c r="Q3159" s="878"/>
      <c r="R3159" s="878"/>
      <c r="S3159" s="878"/>
      <c r="T3159" s="878"/>
      <c r="U3159" s="878"/>
      <c r="V3159" s="878"/>
      <c r="W3159" s="878"/>
      <c r="X3159" s="1015"/>
      <c r="Y3159" s="878"/>
      <c r="Z3159" s="975"/>
    </row>
    <row r="3160" spans="1:26">
      <c r="A3160" s="878"/>
      <c r="B3160" s="878"/>
      <c r="C3160" s="878"/>
      <c r="F3160" s="878"/>
      <c r="H3160" s="878"/>
      <c r="I3160" s="878"/>
      <c r="J3160" s="878"/>
      <c r="K3160" s="990"/>
      <c r="L3160" s="990"/>
      <c r="M3160" s="990"/>
      <c r="N3160" s="990"/>
      <c r="O3160" s="878"/>
      <c r="P3160" s="878"/>
      <c r="Q3160" s="878"/>
      <c r="R3160" s="878"/>
      <c r="S3160" s="878"/>
      <c r="T3160" s="878"/>
      <c r="U3160" s="878"/>
      <c r="V3160" s="878"/>
      <c r="W3160" s="878"/>
      <c r="X3160" s="1015"/>
      <c r="Y3160" s="878"/>
      <c r="Z3160" s="975"/>
    </row>
    <row r="3161" spans="1:26">
      <c r="A3161" s="878"/>
      <c r="B3161" s="878"/>
      <c r="C3161" s="878"/>
      <c r="F3161" s="878"/>
      <c r="H3161" s="878"/>
      <c r="I3161" s="878"/>
      <c r="J3161" s="878"/>
      <c r="K3161" s="990"/>
      <c r="L3161" s="990"/>
      <c r="M3161" s="990"/>
      <c r="N3161" s="990"/>
      <c r="O3161" s="878"/>
      <c r="P3161" s="878"/>
      <c r="Q3161" s="878"/>
      <c r="R3161" s="878"/>
      <c r="S3161" s="878"/>
      <c r="T3161" s="878"/>
      <c r="U3161" s="878"/>
      <c r="V3161" s="878"/>
      <c r="W3161" s="878"/>
      <c r="X3161" s="1015"/>
      <c r="Y3161" s="878"/>
      <c r="Z3161" s="975"/>
    </row>
    <row r="3162" spans="1:26">
      <c r="A3162" s="878"/>
      <c r="B3162" s="878"/>
      <c r="C3162" s="878"/>
      <c r="F3162" s="878"/>
      <c r="H3162" s="878"/>
      <c r="I3162" s="878"/>
      <c r="J3162" s="878"/>
      <c r="K3162" s="990"/>
      <c r="L3162" s="990"/>
      <c r="M3162" s="990"/>
      <c r="N3162" s="990"/>
      <c r="O3162" s="878"/>
      <c r="P3162" s="878"/>
      <c r="Q3162" s="878"/>
      <c r="R3162" s="878"/>
      <c r="S3162" s="878"/>
      <c r="T3162" s="878"/>
      <c r="U3162" s="878"/>
      <c r="V3162" s="878"/>
      <c r="W3162" s="878"/>
      <c r="X3162" s="1015"/>
      <c r="Y3162" s="878"/>
      <c r="Z3162" s="975"/>
    </row>
    <row r="3163" spans="1:26">
      <c r="A3163" s="878"/>
      <c r="B3163" s="878"/>
      <c r="C3163" s="878"/>
      <c r="F3163" s="878"/>
      <c r="H3163" s="878"/>
      <c r="I3163" s="878"/>
      <c r="J3163" s="878"/>
      <c r="K3163" s="990"/>
      <c r="L3163" s="990"/>
      <c r="M3163" s="990"/>
      <c r="N3163" s="990"/>
      <c r="O3163" s="878"/>
      <c r="P3163" s="878"/>
      <c r="Q3163" s="878"/>
      <c r="R3163" s="878"/>
      <c r="S3163" s="878"/>
      <c r="T3163" s="878"/>
      <c r="U3163" s="878"/>
      <c r="V3163" s="878"/>
      <c r="W3163" s="878"/>
      <c r="X3163" s="1015"/>
      <c r="Y3163" s="878"/>
      <c r="Z3163" s="975"/>
    </row>
    <row r="3164" spans="1:26">
      <c r="A3164" s="878"/>
      <c r="B3164" s="878"/>
      <c r="C3164" s="878"/>
      <c r="F3164" s="878"/>
      <c r="H3164" s="878"/>
      <c r="I3164" s="878"/>
      <c r="J3164" s="878"/>
      <c r="K3164" s="990"/>
      <c r="L3164" s="990"/>
      <c r="M3164" s="990"/>
      <c r="N3164" s="990"/>
      <c r="O3164" s="878"/>
      <c r="P3164" s="878"/>
      <c r="Q3164" s="878"/>
      <c r="R3164" s="878"/>
      <c r="S3164" s="878"/>
      <c r="T3164" s="878"/>
      <c r="U3164" s="878"/>
      <c r="V3164" s="878"/>
      <c r="W3164" s="878"/>
      <c r="X3164" s="1015"/>
      <c r="Y3164" s="878"/>
      <c r="Z3164" s="975"/>
    </row>
    <row r="3165" spans="1:26">
      <c r="A3165" s="878"/>
      <c r="B3165" s="878"/>
      <c r="C3165" s="878"/>
      <c r="F3165" s="878"/>
      <c r="H3165" s="878"/>
      <c r="I3165" s="878"/>
      <c r="J3165" s="878"/>
      <c r="K3165" s="990"/>
      <c r="L3165" s="990"/>
      <c r="M3165" s="990"/>
      <c r="N3165" s="990"/>
      <c r="O3165" s="878"/>
      <c r="P3165" s="878"/>
      <c r="Q3165" s="878"/>
      <c r="R3165" s="878"/>
      <c r="S3165" s="878"/>
      <c r="T3165" s="878"/>
      <c r="U3165" s="878"/>
      <c r="V3165" s="878"/>
      <c r="W3165" s="878"/>
      <c r="X3165" s="1015"/>
      <c r="Y3165" s="878"/>
      <c r="Z3165" s="975"/>
    </row>
    <row r="3166" spans="1:26">
      <c r="A3166" s="878"/>
      <c r="B3166" s="878"/>
      <c r="C3166" s="878"/>
      <c r="F3166" s="878"/>
      <c r="H3166" s="878"/>
      <c r="I3166" s="878"/>
      <c r="J3166" s="878"/>
      <c r="K3166" s="990"/>
      <c r="L3166" s="990"/>
      <c r="M3166" s="990"/>
      <c r="N3166" s="990"/>
      <c r="O3166" s="878"/>
      <c r="P3166" s="878"/>
      <c r="Q3166" s="878"/>
      <c r="R3166" s="878"/>
      <c r="S3166" s="878"/>
      <c r="T3166" s="878"/>
      <c r="U3166" s="878"/>
      <c r="V3166" s="878"/>
      <c r="W3166" s="878"/>
      <c r="X3166" s="1015"/>
      <c r="Y3166" s="878"/>
      <c r="Z3166" s="975"/>
    </row>
    <row r="3167" spans="1:26">
      <c r="A3167" s="878"/>
      <c r="B3167" s="878"/>
      <c r="C3167" s="878"/>
      <c r="F3167" s="878"/>
      <c r="H3167" s="878"/>
      <c r="I3167" s="878"/>
      <c r="J3167" s="878"/>
      <c r="K3167" s="990"/>
      <c r="L3167" s="990"/>
      <c r="M3167" s="990"/>
      <c r="N3167" s="990"/>
      <c r="O3167" s="878"/>
      <c r="P3167" s="878"/>
      <c r="Q3167" s="878"/>
      <c r="R3167" s="878"/>
      <c r="S3167" s="878"/>
      <c r="T3167" s="878"/>
      <c r="U3167" s="878"/>
      <c r="V3167" s="878"/>
      <c r="W3167" s="878"/>
      <c r="X3167" s="1015"/>
      <c r="Y3167" s="878"/>
      <c r="Z3167" s="975"/>
    </row>
    <row r="3168" spans="1:26">
      <c r="A3168" s="878"/>
      <c r="B3168" s="878"/>
      <c r="C3168" s="878"/>
      <c r="F3168" s="878"/>
      <c r="H3168" s="878"/>
      <c r="I3168" s="878"/>
      <c r="J3168" s="878"/>
      <c r="K3168" s="990"/>
      <c r="L3168" s="990"/>
      <c r="M3168" s="990"/>
      <c r="N3168" s="990"/>
      <c r="O3168" s="878"/>
      <c r="P3168" s="878"/>
      <c r="Q3168" s="878"/>
      <c r="R3168" s="878"/>
      <c r="S3168" s="878"/>
      <c r="T3168" s="878"/>
      <c r="U3168" s="878"/>
      <c r="V3168" s="878"/>
      <c r="W3168" s="878"/>
      <c r="X3168" s="1015"/>
      <c r="Y3168" s="878"/>
      <c r="Z3168" s="975"/>
    </row>
    <row r="3169" spans="1:26">
      <c r="A3169" s="878"/>
      <c r="B3169" s="878"/>
      <c r="C3169" s="878"/>
      <c r="F3169" s="878"/>
      <c r="H3169" s="878"/>
      <c r="I3169" s="878"/>
      <c r="J3169" s="878"/>
      <c r="K3169" s="990"/>
      <c r="L3169" s="990"/>
      <c r="M3169" s="990"/>
      <c r="N3169" s="990"/>
      <c r="O3169" s="878"/>
      <c r="P3169" s="878"/>
      <c r="Q3169" s="878"/>
      <c r="R3169" s="878"/>
      <c r="S3169" s="878"/>
      <c r="T3169" s="878"/>
      <c r="U3169" s="878"/>
      <c r="V3169" s="878"/>
      <c r="W3169" s="878"/>
      <c r="X3169" s="1015"/>
      <c r="Y3169" s="878"/>
      <c r="Z3169" s="975"/>
    </row>
    <row r="3170" spans="1:26">
      <c r="A3170" s="878"/>
      <c r="B3170" s="878"/>
      <c r="C3170" s="878"/>
      <c r="F3170" s="878"/>
      <c r="H3170" s="878"/>
      <c r="I3170" s="878"/>
      <c r="J3170" s="878"/>
      <c r="K3170" s="990"/>
      <c r="L3170" s="990"/>
      <c r="M3170" s="990"/>
      <c r="N3170" s="990"/>
      <c r="O3170" s="878"/>
      <c r="P3170" s="878"/>
      <c r="Q3170" s="878"/>
      <c r="R3170" s="878"/>
      <c r="S3170" s="878"/>
      <c r="T3170" s="878"/>
      <c r="U3170" s="878"/>
      <c r="V3170" s="878"/>
      <c r="W3170" s="878"/>
      <c r="X3170" s="1015"/>
      <c r="Y3170" s="878"/>
      <c r="Z3170" s="975"/>
    </row>
    <row r="3171" spans="1:26">
      <c r="A3171" s="878"/>
      <c r="B3171" s="878"/>
      <c r="C3171" s="878"/>
      <c r="F3171" s="878"/>
      <c r="H3171" s="878"/>
      <c r="I3171" s="878"/>
      <c r="J3171" s="878"/>
      <c r="K3171" s="990"/>
      <c r="L3171" s="990"/>
      <c r="M3171" s="990"/>
      <c r="N3171" s="990"/>
      <c r="O3171" s="878"/>
      <c r="P3171" s="878"/>
      <c r="Q3171" s="878"/>
      <c r="R3171" s="878"/>
      <c r="S3171" s="878"/>
      <c r="T3171" s="878"/>
      <c r="U3171" s="878"/>
      <c r="V3171" s="878"/>
      <c r="W3171" s="878"/>
      <c r="X3171" s="1015"/>
      <c r="Y3171" s="878"/>
      <c r="Z3171" s="975"/>
    </row>
    <row r="3172" spans="1:26">
      <c r="A3172" s="878"/>
      <c r="B3172" s="878"/>
      <c r="C3172" s="878"/>
      <c r="F3172" s="878"/>
      <c r="H3172" s="878"/>
      <c r="I3172" s="878"/>
      <c r="J3172" s="878"/>
      <c r="K3172" s="990"/>
      <c r="L3172" s="990"/>
      <c r="M3172" s="990"/>
      <c r="N3172" s="990"/>
      <c r="O3172" s="878"/>
      <c r="P3172" s="878"/>
      <c r="Q3172" s="878"/>
      <c r="R3172" s="878"/>
      <c r="S3172" s="878"/>
      <c r="T3172" s="878"/>
      <c r="U3172" s="878"/>
      <c r="V3172" s="878"/>
      <c r="W3172" s="878"/>
      <c r="X3172" s="1015"/>
      <c r="Y3172" s="878"/>
      <c r="Z3172" s="975"/>
    </row>
    <row r="3173" spans="1:26">
      <c r="A3173" s="878"/>
      <c r="B3173" s="878"/>
      <c r="C3173" s="878"/>
      <c r="F3173" s="878"/>
      <c r="H3173" s="878"/>
      <c r="I3173" s="878"/>
      <c r="J3173" s="878"/>
      <c r="K3173" s="990"/>
      <c r="L3173" s="990"/>
      <c r="M3173" s="990"/>
      <c r="N3173" s="990"/>
      <c r="O3173" s="878"/>
      <c r="P3173" s="878"/>
      <c r="Q3173" s="878"/>
      <c r="R3173" s="878"/>
      <c r="S3173" s="878"/>
      <c r="T3173" s="878"/>
      <c r="U3173" s="878"/>
      <c r="V3173" s="878"/>
      <c r="W3173" s="878"/>
      <c r="X3173" s="1015"/>
      <c r="Y3173" s="878"/>
      <c r="Z3173" s="975"/>
    </row>
    <row r="3174" spans="1:26">
      <c r="A3174" s="878"/>
      <c r="B3174" s="878"/>
      <c r="C3174" s="878"/>
      <c r="F3174" s="878"/>
      <c r="H3174" s="878"/>
      <c r="I3174" s="878"/>
      <c r="J3174" s="878"/>
      <c r="K3174" s="990"/>
      <c r="L3174" s="990"/>
      <c r="M3174" s="990"/>
      <c r="N3174" s="990"/>
      <c r="O3174" s="878"/>
      <c r="P3174" s="878"/>
      <c r="Q3174" s="878"/>
      <c r="R3174" s="878"/>
      <c r="S3174" s="878"/>
      <c r="T3174" s="878"/>
      <c r="U3174" s="878"/>
      <c r="V3174" s="878"/>
      <c r="W3174" s="878"/>
      <c r="X3174" s="1015"/>
      <c r="Y3174" s="878"/>
      <c r="Z3174" s="975"/>
    </row>
    <row r="3175" spans="1:26">
      <c r="A3175" s="878"/>
      <c r="B3175" s="878"/>
      <c r="C3175" s="878"/>
      <c r="F3175" s="878"/>
      <c r="H3175" s="878"/>
      <c r="I3175" s="878"/>
      <c r="J3175" s="878"/>
      <c r="K3175" s="990"/>
      <c r="L3175" s="990"/>
      <c r="M3175" s="990"/>
      <c r="N3175" s="990"/>
      <c r="O3175" s="878"/>
      <c r="P3175" s="878"/>
      <c r="Q3175" s="878"/>
      <c r="R3175" s="878"/>
      <c r="S3175" s="878"/>
      <c r="T3175" s="878"/>
      <c r="U3175" s="878"/>
      <c r="V3175" s="878"/>
      <c r="W3175" s="878"/>
      <c r="X3175" s="1015"/>
      <c r="Y3175" s="878"/>
      <c r="Z3175" s="975"/>
    </row>
    <row r="3176" spans="1:26">
      <c r="A3176" s="878"/>
      <c r="B3176" s="878"/>
      <c r="C3176" s="878"/>
      <c r="F3176" s="878"/>
      <c r="H3176" s="878"/>
      <c r="I3176" s="878"/>
      <c r="J3176" s="878"/>
      <c r="K3176" s="990"/>
      <c r="L3176" s="990"/>
      <c r="M3176" s="990"/>
      <c r="N3176" s="990"/>
      <c r="O3176" s="878"/>
      <c r="P3176" s="878"/>
      <c r="Q3176" s="878"/>
      <c r="R3176" s="878"/>
      <c r="S3176" s="878"/>
      <c r="T3176" s="878"/>
      <c r="U3176" s="878"/>
      <c r="V3176" s="878"/>
      <c r="W3176" s="878"/>
      <c r="X3176" s="1015"/>
      <c r="Y3176" s="878"/>
      <c r="Z3176" s="975"/>
    </row>
    <row r="3177" spans="1:26">
      <c r="A3177" s="878"/>
      <c r="B3177" s="878"/>
      <c r="C3177" s="878"/>
      <c r="F3177" s="878"/>
      <c r="H3177" s="878"/>
      <c r="I3177" s="878"/>
      <c r="J3177" s="878"/>
      <c r="K3177" s="990"/>
      <c r="L3177" s="990"/>
      <c r="M3177" s="990"/>
      <c r="N3177" s="990"/>
      <c r="O3177" s="878"/>
      <c r="P3177" s="878"/>
      <c r="Q3177" s="878"/>
      <c r="R3177" s="878"/>
      <c r="S3177" s="878"/>
      <c r="T3177" s="878"/>
      <c r="U3177" s="878"/>
      <c r="V3177" s="878"/>
      <c r="W3177" s="878"/>
      <c r="X3177" s="1015"/>
      <c r="Y3177" s="878"/>
      <c r="Z3177" s="975"/>
    </row>
    <row r="3178" spans="1:26">
      <c r="A3178" s="878"/>
      <c r="B3178" s="878"/>
      <c r="C3178" s="878"/>
      <c r="F3178" s="878"/>
      <c r="H3178" s="878"/>
      <c r="I3178" s="878"/>
      <c r="J3178" s="878"/>
      <c r="K3178" s="990"/>
      <c r="L3178" s="990"/>
      <c r="M3178" s="990"/>
      <c r="N3178" s="990"/>
      <c r="O3178" s="878"/>
      <c r="P3178" s="878"/>
      <c r="Q3178" s="878"/>
      <c r="R3178" s="878"/>
      <c r="S3178" s="878"/>
      <c r="T3178" s="878"/>
      <c r="U3178" s="878"/>
      <c r="V3178" s="878"/>
      <c r="W3178" s="878"/>
      <c r="X3178" s="1015"/>
      <c r="Y3178" s="878"/>
      <c r="Z3178" s="975"/>
    </row>
    <row r="3179" spans="1:26">
      <c r="A3179" s="878"/>
      <c r="B3179" s="878"/>
      <c r="C3179" s="878"/>
      <c r="F3179" s="878"/>
      <c r="H3179" s="878"/>
      <c r="I3179" s="878"/>
      <c r="J3179" s="878"/>
      <c r="K3179" s="990"/>
      <c r="L3179" s="990"/>
      <c r="M3179" s="990"/>
      <c r="N3179" s="990"/>
      <c r="O3179" s="878"/>
      <c r="P3179" s="878"/>
      <c r="Q3179" s="878"/>
      <c r="R3179" s="878"/>
      <c r="S3179" s="878"/>
      <c r="T3179" s="878"/>
      <c r="U3179" s="878"/>
      <c r="V3179" s="878"/>
      <c r="W3179" s="878"/>
      <c r="X3179" s="1015"/>
      <c r="Y3179" s="878"/>
      <c r="Z3179" s="975"/>
    </row>
    <row r="3180" spans="1:26">
      <c r="A3180" s="878"/>
      <c r="B3180" s="878"/>
      <c r="C3180" s="878"/>
      <c r="F3180" s="878"/>
      <c r="H3180" s="878"/>
      <c r="I3180" s="878"/>
      <c r="J3180" s="878"/>
      <c r="K3180" s="990"/>
      <c r="L3180" s="990"/>
      <c r="M3180" s="990"/>
      <c r="N3180" s="990"/>
      <c r="O3180" s="878"/>
      <c r="P3180" s="878"/>
      <c r="Q3180" s="878"/>
      <c r="R3180" s="878"/>
      <c r="S3180" s="878"/>
      <c r="T3180" s="878"/>
      <c r="U3180" s="878"/>
      <c r="V3180" s="878"/>
      <c r="W3180" s="878"/>
      <c r="X3180" s="1015"/>
      <c r="Y3180" s="878"/>
      <c r="Z3180" s="975"/>
    </row>
    <row r="3181" spans="1:26">
      <c r="A3181" s="878"/>
      <c r="B3181" s="878"/>
      <c r="C3181" s="878"/>
      <c r="F3181" s="878"/>
      <c r="H3181" s="878"/>
      <c r="I3181" s="878"/>
      <c r="J3181" s="878"/>
      <c r="K3181" s="990"/>
      <c r="L3181" s="990"/>
      <c r="M3181" s="990"/>
      <c r="N3181" s="990"/>
      <c r="O3181" s="878"/>
      <c r="P3181" s="878"/>
      <c r="Q3181" s="878"/>
      <c r="R3181" s="878"/>
      <c r="S3181" s="878"/>
      <c r="T3181" s="878"/>
      <c r="U3181" s="878"/>
      <c r="V3181" s="878"/>
      <c r="W3181" s="878"/>
      <c r="X3181" s="1015"/>
      <c r="Y3181" s="878"/>
      <c r="Z3181" s="975"/>
    </row>
    <row r="3182" spans="1:26">
      <c r="A3182" s="878"/>
      <c r="B3182" s="878"/>
      <c r="C3182" s="878"/>
      <c r="F3182" s="878"/>
      <c r="H3182" s="878"/>
      <c r="I3182" s="878"/>
      <c r="J3182" s="878"/>
      <c r="K3182" s="990"/>
      <c r="L3182" s="990"/>
      <c r="M3182" s="990"/>
      <c r="N3182" s="990"/>
      <c r="O3182" s="878"/>
      <c r="P3182" s="878"/>
      <c r="Q3182" s="878"/>
      <c r="R3182" s="878"/>
      <c r="S3182" s="878"/>
      <c r="T3182" s="878"/>
      <c r="U3182" s="878"/>
      <c r="V3182" s="878"/>
      <c r="W3182" s="878"/>
      <c r="X3182" s="1015"/>
      <c r="Y3182" s="878"/>
      <c r="Z3182" s="975"/>
    </row>
    <row r="3183" spans="1:26">
      <c r="A3183" s="878"/>
      <c r="B3183" s="878"/>
      <c r="C3183" s="878"/>
      <c r="F3183" s="878"/>
      <c r="H3183" s="878"/>
      <c r="I3183" s="878"/>
      <c r="J3183" s="878"/>
      <c r="K3183" s="990"/>
      <c r="L3183" s="990"/>
      <c r="M3183" s="990"/>
      <c r="N3183" s="990"/>
      <c r="O3183" s="878"/>
      <c r="P3183" s="878"/>
      <c r="Q3183" s="878"/>
      <c r="R3183" s="878"/>
      <c r="S3183" s="878"/>
      <c r="T3183" s="878"/>
      <c r="U3183" s="878"/>
      <c r="V3183" s="878"/>
      <c r="W3183" s="878"/>
      <c r="X3183" s="1015"/>
      <c r="Y3183" s="878"/>
      <c r="Z3183" s="975"/>
    </row>
    <row r="3184" spans="1:26">
      <c r="A3184" s="878"/>
      <c r="B3184" s="878"/>
      <c r="C3184" s="878"/>
      <c r="F3184" s="878"/>
      <c r="H3184" s="878"/>
      <c r="I3184" s="878"/>
      <c r="J3184" s="878"/>
      <c r="K3184" s="990"/>
      <c r="L3184" s="990"/>
      <c r="M3184" s="990"/>
      <c r="N3184" s="990"/>
      <c r="O3184" s="878"/>
      <c r="P3184" s="878"/>
      <c r="Q3184" s="878"/>
      <c r="R3184" s="878"/>
      <c r="S3184" s="878"/>
      <c r="T3184" s="878"/>
      <c r="U3184" s="878"/>
      <c r="V3184" s="878"/>
      <c r="W3184" s="878"/>
      <c r="X3184" s="1015"/>
      <c r="Y3184" s="878"/>
      <c r="Z3184" s="975"/>
    </row>
    <row r="3185" spans="1:26">
      <c r="A3185" s="878"/>
      <c r="B3185" s="878"/>
      <c r="C3185" s="878"/>
      <c r="F3185" s="878"/>
      <c r="H3185" s="878"/>
      <c r="I3185" s="878"/>
      <c r="J3185" s="878"/>
      <c r="K3185" s="990"/>
      <c r="L3185" s="990"/>
      <c r="M3185" s="990"/>
      <c r="N3185" s="990"/>
      <c r="O3185" s="878"/>
      <c r="P3185" s="878"/>
      <c r="Q3185" s="878"/>
      <c r="R3185" s="878"/>
      <c r="S3185" s="878"/>
      <c r="T3185" s="878"/>
      <c r="U3185" s="878"/>
      <c r="V3185" s="878"/>
      <c r="W3185" s="878"/>
      <c r="X3185" s="1015"/>
      <c r="Y3185" s="878"/>
      <c r="Z3185" s="975"/>
    </row>
    <row r="3186" spans="1:26">
      <c r="A3186" s="878"/>
      <c r="B3186" s="878"/>
      <c r="C3186" s="878"/>
      <c r="F3186" s="878"/>
      <c r="H3186" s="878"/>
      <c r="I3186" s="878"/>
      <c r="J3186" s="878"/>
      <c r="K3186" s="990"/>
      <c r="L3186" s="990"/>
      <c r="M3186" s="990"/>
      <c r="N3186" s="990"/>
      <c r="O3186" s="878"/>
      <c r="P3186" s="878"/>
      <c r="Q3186" s="878"/>
      <c r="R3186" s="878"/>
      <c r="S3186" s="878"/>
      <c r="T3186" s="878"/>
      <c r="U3186" s="878"/>
      <c r="V3186" s="878"/>
      <c r="W3186" s="878"/>
      <c r="X3186" s="1015"/>
      <c r="Y3186" s="878"/>
      <c r="Z3186" s="975"/>
    </row>
    <row r="3187" spans="1:26">
      <c r="A3187" s="878"/>
      <c r="B3187" s="878"/>
      <c r="C3187" s="878"/>
      <c r="F3187" s="878"/>
      <c r="H3187" s="878"/>
      <c r="I3187" s="878"/>
      <c r="J3187" s="878"/>
      <c r="K3187" s="990"/>
      <c r="L3187" s="990"/>
      <c r="M3187" s="990"/>
      <c r="N3187" s="990"/>
      <c r="O3187" s="878"/>
      <c r="P3187" s="878"/>
      <c r="Q3187" s="878"/>
      <c r="R3187" s="878"/>
      <c r="S3187" s="878"/>
      <c r="T3187" s="878"/>
      <c r="U3187" s="878"/>
      <c r="V3187" s="878"/>
      <c r="W3187" s="878"/>
      <c r="X3187" s="1015"/>
      <c r="Y3187" s="878"/>
      <c r="Z3187" s="975"/>
    </row>
    <row r="3188" spans="1:26">
      <c r="A3188" s="878"/>
      <c r="B3188" s="878"/>
      <c r="C3188" s="878"/>
      <c r="F3188" s="878"/>
      <c r="H3188" s="878"/>
      <c r="I3188" s="878"/>
      <c r="J3188" s="878"/>
      <c r="K3188" s="990"/>
      <c r="L3188" s="990"/>
      <c r="M3188" s="990"/>
      <c r="N3188" s="990"/>
      <c r="O3188" s="878"/>
      <c r="P3188" s="878"/>
      <c r="Q3188" s="878"/>
      <c r="R3188" s="878"/>
      <c r="S3188" s="878"/>
      <c r="T3188" s="878"/>
      <c r="U3188" s="878"/>
      <c r="V3188" s="878"/>
      <c r="W3188" s="878"/>
      <c r="X3188" s="1015"/>
      <c r="Y3188" s="878"/>
      <c r="Z3188" s="975"/>
    </row>
    <row r="3189" spans="1:26">
      <c r="A3189" s="878"/>
      <c r="B3189" s="878"/>
      <c r="C3189" s="878"/>
      <c r="F3189" s="878"/>
      <c r="H3189" s="878"/>
      <c r="I3189" s="878"/>
      <c r="J3189" s="878"/>
      <c r="K3189" s="990"/>
      <c r="L3189" s="990"/>
      <c r="M3189" s="990"/>
      <c r="N3189" s="990"/>
      <c r="O3189" s="878"/>
      <c r="P3189" s="878"/>
      <c r="Q3189" s="878"/>
      <c r="R3189" s="878"/>
      <c r="S3189" s="878"/>
      <c r="T3189" s="878"/>
      <c r="U3189" s="878"/>
      <c r="V3189" s="878"/>
      <c r="W3189" s="878"/>
      <c r="X3189" s="1015"/>
      <c r="Y3189" s="878"/>
      <c r="Z3189" s="975"/>
    </row>
    <row r="3190" spans="1:26">
      <c r="A3190" s="878"/>
      <c r="B3190" s="878"/>
      <c r="C3190" s="878"/>
      <c r="F3190" s="878"/>
      <c r="H3190" s="878"/>
      <c r="I3190" s="878"/>
      <c r="J3190" s="878"/>
      <c r="K3190" s="990"/>
      <c r="L3190" s="990"/>
      <c r="M3190" s="990"/>
      <c r="N3190" s="990"/>
      <c r="O3190" s="878"/>
      <c r="P3190" s="878"/>
      <c r="Q3190" s="878"/>
      <c r="R3190" s="878"/>
      <c r="S3190" s="878"/>
      <c r="T3190" s="878"/>
      <c r="U3190" s="878"/>
      <c r="V3190" s="878"/>
      <c r="W3190" s="878"/>
      <c r="X3190" s="1015"/>
      <c r="Y3190" s="878"/>
      <c r="Z3190" s="975"/>
    </row>
    <row r="3191" spans="1:26">
      <c r="A3191" s="878"/>
      <c r="B3191" s="878"/>
      <c r="C3191" s="878"/>
      <c r="F3191" s="878"/>
      <c r="H3191" s="878"/>
      <c r="I3191" s="878"/>
      <c r="J3191" s="878"/>
      <c r="K3191" s="990"/>
      <c r="L3191" s="990"/>
      <c r="M3191" s="990"/>
      <c r="N3191" s="990"/>
      <c r="O3191" s="878"/>
      <c r="P3191" s="878"/>
      <c r="Q3191" s="878"/>
      <c r="R3191" s="878"/>
      <c r="S3191" s="878"/>
      <c r="T3191" s="878"/>
      <c r="U3191" s="878"/>
      <c r="V3191" s="878"/>
      <c r="W3191" s="878"/>
      <c r="X3191" s="1015"/>
      <c r="Y3191" s="878"/>
      <c r="Z3191" s="975"/>
    </row>
    <row r="3192" spans="1:26">
      <c r="A3192" s="878"/>
      <c r="B3192" s="878"/>
      <c r="C3192" s="878"/>
      <c r="F3192" s="878"/>
      <c r="H3192" s="878"/>
      <c r="I3192" s="878"/>
      <c r="J3192" s="878"/>
      <c r="K3192" s="990"/>
      <c r="L3192" s="990"/>
      <c r="M3192" s="990"/>
      <c r="N3192" s="990"/>
      <c r="O3192" s="878"/>
      <c r="P3192" s="878"/>
      <c r="Q3192" s="878"/>
      <c r="R3192" s="878"/>
      <c r="S3192" s="878"/>
      <c r="T3192" s="878"/>
      <c r="U3192" s="878"/>
      <c r="V3192" s="878"/>
      <c r="W3192" s="878"/>
      <c r="X3192" s="1015"/>
      <c r="Y3192" s="878"/>
      <c r="Z3192" s="975"/>
    </row>
    <row r="3193" spans="1:26">
      <c r="A3193" s="878"/>
      <c r="B3193" s="878"/>
      <c r="C3193" s="878"/>
      <c r="F3193" s="878"/>
      <c r="H3193" s="878"/>
      <c r="I3193" s="878"/>
      <c r="J3193" s="878"/>
      <c r="K3193" s="990"/>
      <c r="L3193" s="990"/>
      <c r="M3193" s="990"/>
      <c r="N3193" s="990"/>
      <c r="O3193" s="878"/>
      <c r="P3193" s="878"/>
      <c r="Q3193" s="878"/>
      <c r="R3193" s="878"/>
      <c r="S3193" s="878"/>
      <c r="T3193" s="878"/>
      <c r="U3193" s="878"/>
      <c r="V3193" s="878"/>
      <c r="W3193" s="878"/>
      <c r="X3193" s="1015"/>
      <c r="Y3193" s="878"/>
      <c r="Z3193" s="975"/>
    </row>
    <row r="3194" spans="1:26">
      <c r="A3194" s="878"/>
      <c r="B3194" s="878"/>
      <c r="C3194" s="878"/>
      <c r="F3194" s="878"/>
      <c r="H3194" s="878"/>
      <c r="I3194" s="878"/>
      <c r="J3194" s="878"/>
      <c r="K3194" s="990"/>
      <c r="L3194" s="990"/>
      <c r="M3194" s="990"/>
      <c r="N3194" s="990"/>
      <c r="O3194" s="878"/>
      <c r="P3194" s="878"/>
      <c r="Q3194" s="878"/>
      <c r="R3194" s="878"/>
      <c r="S3194" s="878"/>
      <c r="T3194" s="878"/>
      <c r="U3194" s="878"/>
      <c r="V3194" s="878"/>
      <c r="W3194" s="878"/>
      <c r="X3194" s="1015"/>
      <c r="Y3194" s="878"/>
      <c r="Z3194" s="975"/>
    </row>
    <row r="3195" spans="1:26">
      <c r="A3195" s="878"/>
      <c r="B3195" s="878"/>
      <c r="C3195" s="878"/>
      <c r="F3195" s="878"/>
      <c r="H3195" s="878"/>
      <c r="I3195" s="878"/>
      <c r="J3195" s="878"/>
      <c r="K3195" s="990"/>
      <c r="L3195" s="990"/>
      <c r="M3195" s="990"/>
      <c r="N3195" s="990"/>
      <c r="O3195" s="878"/>
      <c r="P3195" s="878"/>
      <c r="Q3195" s="878"/>
      <c r="R3195" s="878"/>
      <c r="S3195" s="878"/>
      <c r="T3195" s="878"/>
      <c r="U3195" s="878"/>
      <c r="V3195" s="878"/>
      <c r="W3195" s="878"/>
      <c r="X3195" s="1015"/>
      <c r="Y3195" s="878"/>
      <c r="Z3195" s="975"/>
    </row>
    <row r="3196" spans="1:26">
      <c r="A3196" s="878"/>
      <c r="B3196" s="878"/>
      <c r="C3196" s="878"/>
      <c r="F3196" s="878"/>
      <c r="H3196" s="878"/>
      <c r="I3196" s="878"/>
      <c r="J3196" s="878"/>
      <c r="K3196" s="990"/>
      <c r="L3196" s="990"/>
      <c r="M3196" s="990"/>
      <c r="N3196" s="990"/>
      <c r="O3196" s="878"/>
      <c r="P3196" s="878"/>
      <c r="Q3196" s="878"/>
      <c r="R3196" s="878"/>
      <c r="S3196" s="878"/>
      <c r="T3196" s="878"/>
      <c r="U3196" s="878"/>
      <c r="V3196" s="878"/>
      <c r="W3196" s="878"/>
      <c r="X3196" s="1015"/>
      <c r="Y3196" s="878"/>
      <c r="Z3196" s="975"/>
    </row>
    <row r="3197" spans="1:26">
      <c r="A3197" s="878"/>
      <c r="B3197" s="878"/>
      <c r="C3197" s="878"/>
      <c r="F3197" s="878"/>
      <c r="H3197" s="878"/>
      <c r="I3197" s="878"/>
      <c r="J3197" s="878"/>
      <c r="K3197" s="990"/>
      <c r="L3197" s="990"/>
      <c r="M3197" s="990"/>
      <c r="N3197" s="990"/>
      <c r="O3197" s="878"/>
      <c r="P3197" s="878"/>
      <c r="Q3197" s="878"/>
      <c r="R3197" s="878"/>
      <c r="S3197" s="878"/>
      <c r="T3197" s="878"/>
      <c r="U3197" s="878"/>
      <c r="V3197" s="878"/>
      <c r="W3197" s="878"/>
      <c r="X3197" s="1015"/>
      <c r="Y3197" s="878"/>
      <c r="Z3197" s="975"/>
    </row>
    <row r="3198" spans="1:26">
      <c r="A3198" s="878"/>
      <c r="B3198" s="878"/>
      <c r="C3198" s="878"/>
      <c r="F3198" s="878"/>
      <c r="H3198" s="878"/>
      <c r="I3198" s="878"/>
      <c r="J3198" s="878"/>
      <c r="K3198" s="990"/>
      <c r="L3198" s="990"/>
      <c r="M3198" s="990"/>
      <c r="N3198" s="990"/>
      <c r="O3198" s="878"/>
      <c r="P3198" s="878"/>
      <c r="Q3198" s="878"/>
      <c r="R3198" s="878"/>
      <c r="S3198" s="878"/>
      <c r="T3198" s="878"/>
      <c r="U3198" s="878"/>
      <c r="V3198" s="878"/>
      <c r="W3198" s="878"/>
      <c r="X3198" s="1015"/>
      <c r="Y3198" s="878"/>
      <c r="Z3198" s="975"/>
    </row>
    <row r="3199" spans="1:26">
      <c r="A3199" s="878"/>
      <c r="B3199" s="878"/>
      <c r="C3199" s="878"/>
      <c r="F3199" s="878"/>
      <c r="H3199" s="878"/>
      <c r="I3199" s="878"/>
      <c r="J3199" s="878"/>
      <c r="K3199" s="990"/>
      <c r="L3199" s="990"/>
      <c r="M3199" s="990"/>
      <c r="N3199" s="990"/>
      <c r="O3199" s="878"/>
      <c r="P3199" s="878"/>
      <c r="Q3199" s="878"/>
      <c r="R3199" s="878"/>
      <c r="S3199" s="878"/>
      <c r="T3199" s="878"/>
      <c r="U3199" s="878"/>
      <c r="V3199" s="878"/>
      <c r="W3199" s="878"/>
      <c r="X3199" s="1015"/>
      <c r="Y3199" s="878"/>
      <c r="Z3199" s="975"/>
    </row>
    <row r="3200" spans="1:26">
      <c r="A3200" s="878"/>
      <c r="B3200" s="878"/>
      <c r="C3200" s="878"/>
      <c r="F3200" s="878"/>
      <c r="H3200" s="878"/>
      <c r="I3200" s="878"/>
      <c r="J3200" s="878"/>
      <c r="K3200" s="990"/>
      <c r="L3200" s="990"/>
      <c r="M3200" s="990"/>
      <c r="N3200" s="990"/>
      <c r="O3200" s="878"/>
      <c r="P3200" s="878"/>
      <c r="Q3200" s="878"/>
      <c r="R3200" s="878"/>
      <c r="S3200" s="878"/>
      <c r="T3200" s="878"/>
      <c r="U3200" s="878"/>
      <c r="V3200" s="878"/>
      <c r="W3200" s="878"/>
      <c r="X3200" s="1015"/>
      <c r="Y3200" s="878"/>
      <c r="Z3200" s="975"/>
    </row>
    <row r="3201" spans="1:26">
      <c r="A3201" s="878"/>
      <c r="B3201" s="878"/>
      <c r="C3201" s="878"/>
      <c r="F3201" s="878"/>
      <c r="H3201" s="878"/>
      <c r="I3201" s="878"/>
      <c r="J3201" s="878"/>
      <c r="K3201" s="990"/>
      <c r="L3201" s="990"/>
      <c r="M3201" s="990"/>
      <c r="N3201" s="990"/>
      <c r="O3201" s="878"/>
      <c r="P3201" s="878"/>
      <c r="Q3201" s="878"/>
      <c r="R3201" s="878"/>
      <c r="S3201" s="878"/>
      <c r="T3201" s="878"/>
      <c r="U3201" s="878"/>
      <c r="V3201" s="878"/>
      <c r="W3201" s="878"/>
      <c r="X3201" s="1015"/>
      <c r="Y3201" s="878"/>
      <c r="Z3201" s="975"/>
    </row>
    <row r="3202" spans="1:26">
      <c r="A3202" s="878"/>
      <c r="B3202" s="878"/>
      <c r="C3202" s="878"/>
      <c r="F3202" s="878"/>
      <c r="H3202" s="878"/>
      <c r="I3202" s="878"/>
      <c r="J3202" s="878"/>
      <c r="K3202" s="990"/>
      <c r="L3202" s="990"/>
      <c r="M3202" s="990"/>
      <c r="N3202" s="990"/>
      <c r="O3202" s="878"/>
      <c r="P3202" s="878"/>
      <c r="Q3202" s="878"/>
      <c r="R3202" s="878"/>
      <c r="S3202" s="878"/>
      <c r="T3202" s="878"/>
      <c r="U3202" s="878"/>
      <c r="V3202" s="878"/>
      <c r="W3202" s="878"/>
      <c r="X3202" s="1015"/>
      <c r="Y3202" s="878"/>
      <c r="Z3202" s="975"/>
    </row>
    <row r="3203" spans="1:26">
      <c r="A3203" s="878"/>
      <c r="B3203" s="878"/>
      <c r="C3203" s="878"/>
      <c r="F3203" s="878"/>
      <c r="H3203" s="878"/>
      <c r="I3203" s="878"/>
      <c r="J3203" s="878"/>
      <c r="K3203" s="990"/>
      <c r="L3203" s="990"/>
      <c r="M3203" s="990"/>
      <c r="N3203" s="990"/>
      <c r="O3203" s="878"/>
      <c r="P3203" s="878"/>
      <c r="Q3203" s="878"/>
      <c r="R3203" s="878"/>
      <c r="S3203" s="878"/>
      <c r="T3203" s="878"/>
      <c r="U3203" s="878"/>
      <c r="V3203" s="878"/>
      <c r="W3203" s="878"/>
      <c r="X3203" s="1015"/>
      <c r="Y3203" s="878"/>
      <c r="Z3203" s="975"/>
    </row>
    <row r="3204" spans="1:26">
      <c r="A3204" s="878"/>
      <c r="B3204" s="878"/>
      <c r="C3204" s="878"/>
      <c r="F3204" s="878"/>
      <c r="H3204" s="878"/>
      <c r="I3204" s="878"/>
      <c r="J3204" s="878"/>
      <c r="K3204" s="990"/>
      <c r="L3204" s="990"/>
      <c r="M3204" s="990"/>
      <c r="N3204" s="990"/>
      <c r="O3204" s="878"/>
      <c r="P3204" s="878"/>
      <c r="Q3204" s="878"/>
      <c r="R3204" s="878"/>
      <c r="S3204" s="878"/>
      <c r="T3204" s="878"/>
      <c r="U3204" s="878"/>
      <c r="V3204" s="878"/>
      <c r="W3204" s="878"/>
      <c r="X3204" s="1015"/>
      <c r="Y3204" s="878"/>
      <c r="Z3204" s="975"/>
    </row>
    <row r="3205" spans="1:26">
      <c r="A3205" s="878"/>
      <c r="B3205" s="878"/>
      <c r="C3205" s="878"/>
      <c r="F3205" s="878"/>
      <c r="H3205" s="878"/>
      <c r="I3205" s="878"/>
      <c r="J3205" s="878"/>
      <c r="K3205" s="990"/>
      <c r="L3205" s="990"/>
      <c r="M3205" s="990"/>
      <c r="N3205" s="990"/>
      <c r="O3205" s="878"/>
      <c r="P3205" s="878"/>
      <c r="Q3205" s="878"/>
      <c r="R3205" s="878"/>
      <c r="S3205" s="878"/>
      <c r="T3205" s="878"/>
      <c r="U3205" s="878"/>
      <c r="V3205" s="878"/>
      <c r="W3205" s="878"/>
      <c r="X3205" s="1015"/>
      <c r="Y3205" s="878"/>
      <c r="Z3205" s="975"/>
    </row>
    <row r="3206" spans="1:26">
      <c r="A3206" s="878"/>
      <c r="B3206" s="878"/>
      <c r="C3206" s="878"/>
      <c r="F3206" s="878"/>
      <c r="H3206" s="878"/>
      <c r="I3206" s="878"/>
      <c r="J3206" s="878"/>
      <c r="K3206" s="990"/>
      <c r="L3206" s="990"/>
      <c r="M3206" s="990"/>
      <c r="N3206" s="990"/>
      <c r="O3206" s="878"/>
      <c r="P3206" s="878"/>
      <c r="Q3206" s="878"/>
      <c r="R3206" s="878"/>
      <c r="S3206" s="878"/>
      <c r="T3206" s="878"/>
      <c r="U3206" s="878"/>
      <c r="V3206" s="878"/>
      <c r="W3206" s="878"/>
      <c r="X3206" s="1015"/>
      <c r="Y3206" s="878"/>
      <c r="Z3206" s="975"/>
    </row>
    <row r="3207" spans="1:26">
      <c r="A3207" s="878"/>
      <c r="B3207" s="878"/>
      <c r="C3207" s="878"/>
      <c r="F3207" s="878"/>
      <c r="H3207" s="878"/>
      <c r="I3207" s="878"/>
      <c r="J3207" s="878"/>
      <c r="K3207" s="990"/>
      <c r="L3207" s="990"/>
      <c r="M3207" s="990"/>
      <c r="N3207" s="990"/>
      <c r="O3207" s="878"/>
      <c r="P3207" s="878"/>
      <c r="Q3207" s="878"/>
      <c r="R3207" s="878"/>
      <c r="S3207" s="878"/>
      <c r="T3207" s="878"/>
      <c r="U3207" s="878"/>
      <c r="V3207" s="878"/>
      <c r="W3207" s="878"/>
      <c r="X3207" s="1015"/>
      <c r="Y3207" s="878"/>
      <c r="Z3207" s="975"/>
    </row>
    <row r="3208" spans="1:26">
      <c r="A3208" s="878"/>
      <c r="B3208" s="878"/>
      <c r="C3208" s="878"/>
      <c r="F3208" s="878"/>
      <c r="H3208" s="878"/>
      <c r="I3208" s="878"/>
      <c r="J3208" s="878"/>
      <c r="K3208" s="990"/>
      <c r="L3208" s="990"/>
      <c r="M3208" s="990"/>
      <c r="N3208" s="990"/>
      <c r="O3208" s="878"/>
      <c r="P3208" s="878"/>
      <c r="Q3208" s="878"/>
      <c r="R3208" s="878"/>
      <c r="S3208" s="878"/>
      <c r="T3208" s="878"/>
      <c r="U3208" s="878"/>
      <c r="V3208" s="878"/>
      <c r="W3208" s="878"/>
      <c r="X3208" s="1015"/>
      <c r="Y3208" s="878"/>
      <c r="Z3208" s="975"/>
    </row>
    <row r="3209" spans="1:26">
      <c r="A3209" s="878"/>
      <c r="B3209" s="878"/>
      <c r="C3209" s="878"/>
      <c r="F3209" s="878"/>
      <c r="H3209" s="878"/>
      <c r="I3209" s="878"/>
      <c r="J3209" s="878"/>
      <c r="K3209" s="990"/>
      <c r="L3209" s="990"/>
      <c r="M3209" s="990"/>
      <c r="N3209" s="990"/>
      <c r="O3209" s="878"/>
      <c r="P3209" s="878"/>
      <c r="Q3209" s="878"/>
      <c r="R3209" s="878"/>
      <c r="S3209" s="878"/>
      <c r="T3209" s="878"/>
      <c r="U3209" s="878"/>
      <c r="V3209" s="878"/>
      <c r="W3209" s="878"/>
      <c r="X3209" s="1015"/>
      <c r="Y3209" s="878"/>
      <c r="Z3209" s="975"/>
    </row>
    <row r="3210" spans="1:26">
      <c r="A3210" s="878"/>
      <c r="B3210" s="878"/>
      <c r="C3210" s="878"/>
      <c r="F3210" s="878"/>
      <c r="H3210" s="878"/>
      <c r="I3210" s="878"/>
      <c r="J3210" s="878"/>
      <c r="K3210" s="990"/>
      <c r="L3210" s="990"/>
      <c r="M3210" s="990"/>
      <c r="N3210" s="990"/>
      <c r="O3210" s="878"/>
      <c r="P3210" s="878"/>
      <c r="Q3210" s="878"/>
      <c r="R3210" s="878"/>
      <c r="S3210" s="878"/>
      <c r="T3210" s="878"/>
      <c r="U3210" s="878"/>
      <c r="V3210" s="878"/>
      <c r="W3210" s="878"/>
      <c r="X3210" s="1015"/>
      <c r="Y3210" s="878"/>
      <c r="Z3210" s="975"/>
    </row>
    <row r="3211" spans="1:26">
      <c r="A3211" s="878"/>
      <c r="B3211" s="878"/>
      <c r="C3211" s="878"/>
      <c r="F3211" s="878"/>
      <c r="H3211" s="878"/>
      <c r="I3211" s="878"/>
      <c r="J3211" s="878"/>
      <c r="K3211" s="990"/>
      <c r="L3211" s="990"/>
      <c r="M3211" s="990"/>
      <c r="N3211" s="990"/>
      <c r="O3211" s="878"/>
      <c r="P3211" s="878"/>
      <c r="Q3211" s="878"/>
      <c r="R3211" s="878"/>
      <c r="S3211" s="878"/>
      <c r="T3211" s="878"/>
      <c r="U3211" s="878"/>
      <c r="V3211" s="878"/>
      <c r="W3211" s="878"/>
      <c r="X3211" s="1015"/>
      <c r="Y3211" s="878"/>
      <c r="Z3211" s="975"/>
    </row>
    <row r="3212" spans="1:26">
      <c r="A3212" s="878"/>
      <c r="B3212" s="878"/>
      <c r="C3212" s="878"/>
      <c r="F3212" s="878"/>
      <c r="H3212" s="878"/>
      <c r="I3212" s="878"/>
      <c r="J3212" s="878"/>
      <c r="K3212" s="990"/>
      <c r="L3212" s="990"/>
      <c r="M3212" s="990"/>
      <c r="N3212" s="990"/>
      <c r="O3212" s="878"/>
      <c r="P3212" s="878"/>
      <c r="Q3212" s="878"/>
      <c r="R3212" s="878"/>
      <c r="S3212" s="878"/>
      <c r="T3212" s="878"/>
      <c r="U3212" s="878"/>
      <c r="V3212" s="878"/>
      <c r="W3212" s="878"/>
      <c r="X3212" s="1015"/>
      <c r="Y3212" s="878"/>
      <c r="Z3212" s="975"/>
    </row>
    <row r="3213" spans="1:26">
      <c r="A3213" s="878"/>
      <c r="B3213" s="878"/>
      <c r="C3213" s="878"/>
      <c r="F3213" s="878"/>
      <c r="H3213" s="878"/>
      <c r="I3213" s="878"/>
      <c r="J3213" s="878"/>
      <c r="K3213" s="990"/>
      <c r="L3213" s="990"/>
      <c r="M3213" s="990"/>
      <c r="N3213" s="990"/>
      <c r="O3213" s="878"/>
      <c r="P3213" s="878"/>
      <c r="Q3213" s="878"/>
      <c r="R3213" s="878"/>
      <c r="S3213" s="878"/>
      <c r="T3213" s="878"/>
      <c r="U3213" s="878"/>
      <c r="V3213" s="878"/>
      <c r="W3213" s="878"/>
      <c r="X3213" s="1015"/>
      <c r="Y3213" s="878"/>
      <c r="Z3213" s="975"/>
    </row>
    <row r="3214" spans="1:26">
      <c r="A3214" s="878"/>
      <c r="B3214" s="878"/>
      <c r="C3214" s="878"/>
      <c r="F3214" s="878"/>
      <c r="H3214" s="878"/>
      <c r="I3214" s="878"/>
      <c r="J3214" s="878"/>
      <c r="K3214" s="990"/>
      <c r="L3214" s="990"/>
      <c r="M3214" s="990"/>
      <c r="N3214" s="990"/>
      <c r="O3214" s="878"/>
      <c r="P3214" s="878"/>
      <c r="Q3214" s="878"/>
      <c r="R3214" s="878"/>
      <c r="S3214" s="878"/>
      <c r="T3214" s="878"/>
      <c r="U3214" s="878"/>
      <c r="V3214" s="878"/>
      <c r="W3214" s="878"/>
      <c r="X3214" s="1015"/>
      <c r="Y3214" s="878"/>
      <c r="Z3214" s="975"/>
    </row>
    <row r="3215" spans="1:26">
      <c r="A3215" s="878"/>
      <c r="B3215" s="878"/>
      <c r="C3215" s="878"/>
      <c r="F3215" s="878"/>
      <c r="H3215" s="878"/>
      <c r="I3215" s="878"/>
      <c r="J3215" s="878"/>
      <c r="K3215" s="990"/>
      <c r="L3215" s="990"/>
      <c r="M3215" s="990"/>
      <c r="N3215" s="990"/>
      <c r="O3215" s="878"/>
      <c r="P3215" s="878"/>
      <c r="Q3215" s="878"/>
      <c r="R3215" s="878"/>
      <c r="S3215" s="878"/>
      <c r="T3215" s="878"/>
      <c r="U3215" s="878"/>
      <c r="V3215" s="878"/>
      <c r="W3215" s="878"/>
      <c r="X3215" s="1015"/>
      <c r="Y3215" s="878"/>
      <c r="Z3215" s="975"/>
    </row>
    <row r="3216" spans="1:26">
      <c r="A3216" s="878"/>
      <c r="B3216" s="878"/>
      <c r="C3216" s="878"/>
      <c r="F3216" s="878"/>
      <c r="H3216" s="878"/>
      <c r="I3216" s="878"/>
      <c r="J3216" s="878"/>
      <c r="K3216" s="990"/>
      <c r="L3216" s="990"/>
      <c r="M3216" s="990"/>
      <c r="N3216" s="990"/>
      <c r="O3216" s="878"/>
      <c r="P3216" s="878"/>
      <c r="Q3216" s="878"/>
      <c r="R3216" s="878"/>
      <c r="S3216" s="878"/>
      <c r="T3216" s="878"/>
      <c r="U3216" s="878"/>
      <c r="V3216" s="878"/>
      <c r="W3216" s="878"/>
      <c r="X3216" s="1015"/>
      <c r="Y3216" s="878"/>
      <c r="Z3216" s="975"/>
    </row>
    <row r="3217" spans="1:26">
      <c r="A3217" s="878"/>
      <c r="B3217" s="878"/>
      <c r="C3217" s="878"/>
      <c r="F3217" s="878"/>
      <c r="H3217" s="878"/>
      <c r="I3217" s="878"/>
      <c r="J3217" s="878"/>
      <c r="K3217" s="990"/>
      <c r="L3217" s="990"/>
      <c r="M3217" s="990"/>
      <c r="N3217" s="990"/>
      <c r="O3217" s="878"/>
      <c r="P3217" s="878"/>
      <c r="Q3217" s="878"/>
      <c r="R3217" s="878"/>
      <c r="S3217" s="878"/>
      <c r="T3217" s="878"/>
      <c r="U3217" s="878"/>
      <c r="V3217" s="878"/>
      <c r="W3217" s="878"/>
      <c r="X3217" s="1015"/>
      <c r="Y3217" s="878"/>
      <c r="Z3217" s="975"/>
    </row>
    <row r="3218" spans="1:26">
      <c r="A3218" s="878"/>
      <c r="B3218" s="878"/>
      <c r="C3218" s="878"/>
      <c r="F3218" s="878"/>
      <c r="H3218" s="878"/>
      <c r="I3218" s="878"/>
      <c r="J3218" s="878"/>
      <c r="K3218" s="990"/>
      <c r="L3218" s="990"/>
      <c r="M3218" s="990"/>
      <c r="N3218" s="990"/>
      <c r="O3218" s="878"/>
      <c r="P3218" s="878"/>
      <c r="Q3218" s="878"/>
      <c r="R3218" s="878"/>
      <c r="S3218" s="878"/>
      <c r="T3218" s="878"/>
      <c r="U3218" s="878"/>
      <c r="V3218" s="878"/>
      <c r="W3218" s="878"/>
      <c r="X3218" s="1015"/>
      <c r="Y3218" s="878"/>
      <c r="Z3218" s="975"/>
    </row>
    <row r="3219" spans="1:26">
      <c r="A3219" s="878"/>
      <c r="B3219" s="878"/>
      <c r="C3219" s="878"/>
      <c r="F3219" s="878"/>
      <c r="H3219" s="878"/>
      <c r="I3219" s="878"/>
      <c r="J3219" s="878"/>
      <c r="K3219" s="990"/>
      <c r="L3219" s="990"/>
      <c r="M3219" s="990"/>
      <c r="N3219" s="990"/>
      <c r="O3219" s="878"/>
      <c r="P3219" s="878"/>
      <c r="Q3219" s="878"/>
      <c r="R3219" s="878"/>
      <c r="S3219" s="878"/>
      <c r="T3219" s="878"/>
      <c r="U3219" s="878"/>
      <c r="V3219" s="878"/>
      <c r="W3219" s="878"/>
      <c r="X3219" s="1015"/>
      <c r="Y3219" s="878"/>
      <c r="Z3219" s="975"/>
    </row>
    <row r="3220" spans="1:26">
      <c r="A3220" s="878"/>
      <c r="B3220" s="878"/>
      <c r="C3220" s="878"/>
      <c r="F3220" s="878"/>
      <c r="H3220" s="878"/>
      <c r="I3220" s="878"/>
      <c r="J3220" s="878"/>
      <c r="K3220" s="990"/>
      <c r="L3220" s="990"/>
      <c r="M3220" s="990"/>
      <c r="N3220" s="990"/>
      <c r="O3220" s="878"/>
      <c r="P3220" s="878"/>
      <c r="Q3220" s="878"/>
      <c r="R3220" s="878"/>
      <c r="S3220" s="878"/>
      <c r="T3220" s="878"/>
      <c r="U3220" s="878"/>
      <c r="V3220" s="878"/>
      <c r="W3220" s="878"/>
      <c r="X3220" s="1015"/>
      <c r="Y3220" s="878"/>
      <c r="Z3220" s="975"/>
    </row>
    <row r="3221" spans="1:26">
      <c r="A3221" s="878"/>
      <c r="B3221" s="878"/>
      <c r="C3221" s="878"/>
      <c r="F3221" s="878"/>
      <c r="H3221" s="878"/>
      <c r="I3221" s="878"/>
      <c r="J3221" s="878"/>
      <c r="K3221" s="990"/>
      <c r="L3221" s="990"/>
      <c r="M3221" s="990"/>
      <c r="N3221" s="990"/>
      <c r="O3221" s="878"/>
      <c r="P3221" s="878"/>
      <c r="Q3221" s="878"/>
      <c r="R3221" s="878"/>
      <c r="S3221" s="878"/>
      <c r="T3221" s="878"/>
      <c r="U3221" s="878"/>
      <c r="V3221" s="878"/>
      <c r="W3221" s="878"/>
      <c r="X3221" s="1015"/>
      <c r="Y3221" s="878"/>
      <c r="Z3221" s="975"/>
    </row>
    <row r="3222" spans="1:26">
      <c r="A3222" s="878"/>
      <c r="B3222" s="878"/>
      <c r="C3222" s="878"/>
      <c r="F3222" s="878"/>
      <c r="H3222" s="878"/>
      <c r="I3222" s="878"/>
      <c r="J3222" s="878"/>
      <c r="K3222" s="990"/>
      <c r="L3222" s="990"/>
      <c r="M3222" s="990"/>
      <c r="N3222" s="990"/>
      <c r="O3222" s="878"/>
      <c r="P3222" s="878"/>
      <c r="Q3222" s="878"/>
      <c r="R3222" s="878"/>
      <c r="S3222" s="878"/>
      <c r="T3222" s="878"/>
      <c r="U3222" s="878"/>
      <c r="V3222" s="878"/>
      <c r="W3222" s="878"/>
      <c r="X3222" s="1015"/>
      <c r="Y3222" s="878"/>
      <c r="Z3222" s="975"/>
    </row>
    <row r="3223" spans="1:26">
      <c r="A3223" s="878"/>
      <c r="B3223" s="878"/>
      <c r="C3223" s="878"/>
      <c r="F3223" s="878"/>
      <c r="H3223" s="878"/>
      <c r="I3223" s="878"/>
      <c r="J3223" s="878"/>
      <c r="K3223" s="990"/>
      <c r="L3223" s="990"/>
      <c r="M3223" s="990"/>
      <c r="N3223" s="990"/>
      <c r="O3223" s="878"/>
      <c r="P3223" s="878"/>
      <c r="Q3223" s="878"/>
      <c r="R3223" s="878"/>
      <c r="S3223" s="878"/>
      <c r="T3223" s="878"/>
      <c r="U3223" s="878"/>
      <c r="V3223" s="878"/>
      <c r="W3223" s="878"/>
      <c r="X3223" s="1015"/>
      <c r="Y3223" s="878"/>
      <c r="Z3223" s="975"/>
    </row>
    <row r="3224" spans="1:26">
      <c r="A3224" s="878"/>
      <c r="B3224" s="878"/>
      <c r="C3224" s="878"/>
      <c r="F3224" s="878"/>
      <c r="H3224" s="878"/>
      <c r="I3224" s="878"/>
      <c r="J3224" s="878"/>
      <c r="K3224" s="990"/>
      <c r="L3224" s="990"/>
      <c r="M3224" s="990"/>
      <c r="N3224" s="990"/>
      <c r="O3224" s="878"/>
      <c r="P3224" s="878"/>
      <c r="Q3224" s="878"/>
      <c r="R3224" s="878"/>
      <c r="S3224" s="878"/>
      <c r="T3224" s="878"/>
      <c r="U3224" s="878"/>
      <c r="V3224" s="878"/>
      <c r="W3224" s="878"/>
      <c r="X3224" s="1015"/>
      <c r="Y3224" s="878"/>
      <c r="Z3224" s="975"/>
    </row>
    <row r="3225" spans="1:26">
      <c r="A3225" s="878"/>
      <c r="B3225" s="878"/>
      <c r="C3225" s="878"/>
      <c r="F3225" s="878"/>
      <c r="H3225" s="878"/>
      <c r="I3225" s="878"/>
      <c r="J3225" s="878"/>
      <c r="K3225" s="990"/>
      <c r="L3225" s="990"/>
      <c r="M3225" s="990"/>
      <c r="N3225" s="990"/>
      <c r="O3225" s="878"/>
      <c r="P3225" s="878"/>
      <c r="Q3225" s="878"/>
      <c r="R3225" s="878"/>
      <c r="S3225" s="878"/>
      <c r="T3225" s="878"/>
      <c r="U3225" s="878"/>
      <c r="V3225" s="878"/>
      <c r="W3225" s="878"/>
      <c r="X3225" s="1015"/>
      <c r="Y3225" s="878"/>
      <c r="Z3225" s="975"/>
    </row>
    <row r="3226" spans="1:26">
      <c r="A3226" s="878"/>
      <c r="B3226" s="878"/>
      <c r="C3226" s="878"/>
      <c r="F3226" s="878"/>
      <c r="H3226" s="878"/>
      <c r="I3226" s="878"/>
      <c r="J3226" s="878"/>
      <c r="K3226" s="990"/>
      <c r="L3226" s="990"/>
      <c r="M3226" s="990"/>
      <c r="N3226" s="990"/>
      <c r="O3226" s="878"/>
      <c r="P3226" s="878"/>
      <c r="Q3226" s="878"/>
      <c r="R3226" s="878"/>
      <c r="S3226" s="878"/>
      <c r="T3226" s="878"/>
      <c r="U3226" s="878"/>
      <c r="V3226" s="878"/>
      <c r="W3226" s="878"/>
      <c r="X3226" s="1015"/>
      <c r="Y3226" s="878"/>
      <c r="Z3226" s="975"/>
    </row>
    <row r="3227" spans="1:26">
      <c r="A3227" s="878"/>
      <c r="B3227" s="878"/>
      <c r="C3227" s="878"/>
      <c r="F3227" s="878"/>
      <c r="H3227" s="878"/>
      <c r="I3227" s="878"/>
      <c r="J3227" s="878"/>
      <c r="K3227" s="990"/>
      <c r="L3227" s="990"/>
      <c r="M3227" s="990"/>
      <c r="N3227" s="990"/>
      <c r="O3227" s="878"/>
      <c r="P3227" s="878"/>
      <c r="Q3227" s="878"/>
      <c r="R3227" s="878"/>
      <c r="S3227" s="878"/>
      <c r="T3227" s="878"/>
      <c r="U3227" s="878"/>
      <c r="V3227" s="878"/>
      <c r="W3227" s="878"/>
      <c r="X3227" s="1015"/>
      <c r="Y3227" s="878"/>
      <c r="Z3227" s="975"/>
    </row>
    <row r="3228" spans="1:26">
      <c r="A3228" s="878"/>
      <c r="B3228" s="878"/>
      <c r="C3228" s="878"/>
      <c r="F3228" s="878"/>
      <c r="H3228" s="878"/>
      <c r="I3228" s="878"/>
      <c r="J3228" s="878"/>
      <c r="K3228" s="990"/>
      <c r="L3228" s="990"/>
      <c r="M3228" s="990"/>
      <c r="N3228" s="990"/>
      <c r="O3228" s="878"/>
      <c r="P3228" s="878"/>
      <c r="Q3228" s="878"/>
      <c r="R3228" s="878"/>
      <c r="S3228" s="878"/>
      <c r="T3228" s="878"/>
      <c r="U3228" s="878"/>
      <c r="V3228" s="878"/>
      <c r="W3228" s="878"/>
      <c r="X3228" s="1015"/>
      <c r="Y3228" s="878"/>
      <c r="Z3228" s="975"/>
    </row>
    <row r="3229" spans="1:26">
      <c r="A3229" s="878"/>
      <c r="B3229" s="878"/>
      <c r="C3229" s="878"/>
      <c r="F3229" s="878"/>
      <c r="H3229" s="878"/>
      <c r="I3229" s="878"/>
      <c r="J3229" s="878"/>
      <c r="K3229" s="990"/>
      <c r="L3229" s="990"/>
      <c r="M3229" s="990"/>
      <c r="N3229" s="990"/>
      <c r="O3229" s="878"/>
      <c r="P3229" s="878"/>
      <c r="Q3229" s="878"/>
      <c r="R3229" s="878"/>
      <c r="S3229" s="878"/>
      <c r="T3229" s="878"/>
      <c r="U3229" s="878"/>
      <c r="V3229" s="878"/>
      <c r="W3229" s="878"/>
      <c r="X3229" s="1015"/>
      <c r="Y3229" s="878"/>
      <c r="Z3229" s="975"/>
    </row>
    <row r="3230" spans="1:26">
      <c r="A3230" s="878"/>
      <c r="B3230" s="878"/>
      <c r="C3230" s="878"/>
      <c r="F3230" s="878"/>
      <c r="H3230" s="878"/>
      <c r="I3230" s="878"/>
      <c r="J3230" s="878"/>
      <c r="K3230" s="990"/>
      <c r="L3230" s="990"/>
      <c r="M3230" s="990"/>
      <c r="N3230" s="990"/>
      <c r="O3230" s="878"/>
      <c r="P3230" s="878"/>
      <c r="Q3230" s="878"/>
      <c r="R3230" s="878"/>
      <c r="S3230" s="878"/>
      <c r="T3230" s="878"/>
      <c r="U3230" s="878"/>
      <c r="V3230" s="878"/>
      <c r="W3230" s="878"/>
      <c r="X3230" s="1015"/>
      <c r="Y3230" s="878"/>
      <c r="Z3230" s="975"/>
    </row>
    <row r="3231" spans="1:26">
      <c r="A3231" s="878"/>
      <c r="B3231" s="878"/>
      <c r="C3231" s="878"/>
      <c r="F3231" s="878"/>
      <c r="H3231" s="878"/>
      <c r="I3231" s="878"/>
      <c r="J3231" s="878"/>
      <c r="K3231" s="990"/>
      <c r="L3231" s="990"/>
      <c r="M3231" s="990"/>
      <c r="N3231" s="990"/>
      <c r="O3231" s="878"/>
      <c r="P3231" s="878"/>
      <c r="Q3231" s="878"/>
      <c r="R3231" s="878"/>
      <c r="S3231" s="878"/>
      <c r="T3231" s="878"/>
      <c r="U3231" s="878"/>
      <c r="V3231" s="878"/>
      <c r="W3231" s="878"/>
      <c r="X3231" s="1015"/>
      <c r="Y3231" s="878"/>
      <c r="Z3231" s="975"/>
    </row>
    <row r="3232" spans="1:26">
      <c r="A3232" s="878"/>
      <c r="B3232" s="878"/>
      <c r="C3232" s="878"/>
      <c r="F3232" s="878"/>
      <c r="H3232" s="878"/>
      <c r="I3232" s="878"/>
      <c r="J3232" s="878"/>
      <c r="K3232" s="990"/>
      <c r="L3232" s="990"/>
      <c r="M3232" s="990"/>
      <c r="N3232" s="990"/>
      <c r="O3232" s="878"/>
      <c r="P3232" s="878"/>
      <c r="Q3232" s="878"/>
      <c r="R3232" s="878"/>
      <c r="S3232" s="878"/>
      <c r="T3232" s="878"/>
      <c r="U3232" s="878"/>
      <c r="V3232" s="878"/>
      <c r="W3232" s="878"/>
      <c r="X3232" s="1015"/>
      <c r="Y3232" s="878"/>
      <c r="Z3232" s="975"/>
    </row>
    <row r="3233" spans="1:26">
      <c r="A3233" s="878"/>
      <c r="B3233" s="878"/>
      <c r="C3233" s="878"/>
      <c r="F3233" s="878"/>
      <c r="H3233" s="878"/>
      <c r="I3233" s="878"/>
      <c r="J3233" s="878"/>
      <c r="K3233" s="990"/>
      <c r="L3233" s="990"/>
      <c r="M3233" s="990"/>
      <c r="N3233" s="990"/>
      <c r="O3233" s="878"/>
      <c r="P3233" s="878"/>
      <c r="Q3233" s="878"/>
      <c r="R3233" s="878"/>
      <c r="S3233" s="878"/>
      <c r="T3233" s="878"/>
      <c r="U3233" s="878"/>
      <c r="V3233" s="878"/>
      <c r="W3233" s="878"/>
      <c r="X3233" s="1015"/>
      <c r="Y3233" s="878"/>
      <c r="Z3233" s="975"/>
    </row>
    <row r="3234" spans="1:26">
      <c r="A3234" s="878"/>
      <c r="B3234" s="878"/>
      <c r="C3234" s="878"/>
      <c r="F3234" s="878"/>
      <c r="H3234" s="878"/>
      <c r="I3234" s="878"/>
      <c r="J3234" s="878"/>
      <c r="K3234" s="990"/>
      <c r="L3234" s="990"/>
      <c r="M3234" s="990"/>
      <c r="N3234" s="990"/>
      <c r="O3234" s="878"/>
      <c r="P3234" s="878"/>
      <c r="Q3234" s="878"/>
      <c r="R3234" s="878"/>
      <c r="S3234" s="878"/>
      <c r="T3234" s="878"/>
      <c r="U3234" s="878"/>
      <c r="V3234" s="878"/>
      <c r="W3234" s="878"/>
      <c r="X3234" s="1015"/>
      <c r="Y3234" s="878"/>
      <c r="Z3234" s="975"/>
    </row>
    <row r="3235" spans="1:26">
      <c r="A3235" s="878"/>
      <c r="B3235" s="878"/>
      <c r="C3235" s="878"/>
      <c r="F3235" s="878"/>
      <c r="H3235" s="878"/>
      <c r="I3235" s="878"/>
      <c r="J3235" s="878"/>
      <c r="K3235" s="990"/>
      <c r="L3235" s="990"/>
      <c r="M3235" s="990"/>
      <c r="N3235" s="990"/>
      <c r="O3235" s="878"/>
      <c r="P3235" s="878"/>
      <c r="Q3235" s="878"/>
      <c r="R3235" s="878"/>
      <c r="S3235" s="878"/>
      <c r="T3235" s="878"/>
      <c r="U3235" s="878"/>
      <c r="V3235" s="878"/>
      <c r="W3235" s="878"/>
      <c r="X3235" s="1015"/>
      <c r="Y3235" s="878"/>
      <c r="Z3235" s="975"/>
    </row>
    <row r="3236" spans="1:26">
      <c r="A3236" s="878"/>
      <c r="B3236" s="878"/>
      <c r="C3236" s="878"/>
      <c r="F3236" s="878"/>
      <c r="H3236" s="878"/>
      <c r="I3236" s="878"/>
      <c r="J3236" s="878"/>
      <c r="K3236" s="990"/>
      <c r="L3236" s="990"/>
      <c r="M3236" s="990"/>
      <c r="N3236" s="990"/>
      <c r="O3236" s="878"/>
      <c r="P3236" s="878"/>
      <c r="Q3236" s="878"/>
      <c r="R3236" s="878"/>
      <c r="S3236" s="878"/>
      <c r="T3236" s="878"/>
      <c r="U3236" s="878"/>
      <c r="V3236" s="878"/>
      <c r="W3236" s="878"/>
      <c r="X3236" s="1015"/>
      <c r="Y3236" s="878"/>
      <c r="Z3236" s="975"/>
    </row>
    <row r="3237" spans="1:26">
      <c r="A3237" s="878"/>
      <c r="B3237" s="878"/>
      <c r="C3237" s="878"/>
      <c r="F3237" s="878"/>
      <c r="H3237" s="878"/>
      <c r="I3237" s="878"/>
      <c r="J3237" s="878"/>
      <c r="K3237" s="990"/>
      <c r="L3237" s="990"/>
      <c r="M3237" s="990"/>
      <c r="N3237" s="990"/>
      <c r="O3237" s="878"/>
      <c r="P3237" s="878"/>
      <c r="Q3237" s="878"/>
      <c r="R3237" s="878"/>
      <c r="S3237" s="878"/>
      <c r="T3237" s="878"/>
      <c r="U3237" s="878"/>
      <c r="V3237" s="878"/>
      <c r="W3237" s="878"/>
      <c r="X3237" s="1015"/>
      <c r="Y3237" s="878"/>
      <c r="Z3237" s="975"/>
    </row>
    <row r="3238" spans="1:26">
      <c r="A3238" s="878"/>
      <c r="B3238" s="878"/>
      <c r="C3238" s="878"/>
      <c r="F3238" s="878"/>
      <c r="H3238" s="878"/>
      <c r="I3238" s="878"/>
      <c r="J3238" s="878"/>
      <c r="K3238" s="990"/>
      <c r="L3238" s="990"/>
      <c r="M3238" s="990"/>
      <c r="N3238" s="990"/>
      <c r="O3238" s="878"/>
      <c r="P3238" s="878"/>
      <c r="Q3238" s="878"/>
      <c r="R3238" s="878"/>
      <c r="S3238" s="878"/>
      <c r="T3238" s="878"/>
      <c r="U3238" s="878"/>
      <c r="V3238" s="878"/>
      <c r="W3238" s="878"/>
      <c r="X3238" s="1015"/>
      <c r="Y3238" s="878"/>
      <c r="Z3238" s="975"/>
    </row>
    <row r="3239" spans="1:26">
      <c r="A3239" s="878"/>
      <c r="B3239" s="878"/>
      <c r="C3239" s="878"/>
      <c r="F3239" s="878"/>
      <c r="H3239" s="878"/>
      <c r="I3239" s="878"/>
      <c r="J3239" s="878"/>
      <c r="K3239" s="990"/>
      <c r="L3239" s="990"/>
      <c r="M3239" s="990"/>
      <c r="N3239" s="990"/>
      <c r="O3239" s="878"/>
      <c r="P3239" s="878"/>
      <c r="Q3239" s="878"/>
      <c r="R3239" s="878"/>
      <c r="S3239" s="878"/>
      <c r="T3239" s="878"/>
      <c r="U3239" s="878"/>
      <c r="V3239" s="878"/>
      <c r="W3239" s="878"/>
      <c r="X3239" s="1015"/>
      <c r="Y3239" s="878"/>
      <c r="Z3239" s="975"/>
    </row>
    <row r="3240" spans="1:26">
      <c r="A3240" s="878"/>
      <c r="B3240" s="878"/>
      <c r="C3240" s="878"/>
      <c r="F3240" s="878"/>
      <c r="H3240" s="878"/>
      <c r="I3240" s="878"/>
      <c r="J3240" s="878"/>
      <c r="K3240" s="990"/>
      <c r="L3240" s="990"/>
      <c r="M3240" s="990"/>
      <c r="N3240" s="990"/>
      <c r="O3240" s="878"/>
      <c r="P3240" s="878"/>
      <c r="Q3240" s="878"/>
      <c r="R3240" s="878"/>
      <c r="S3240" s="878"/>
      <c r="T3240" s="878"/>
      <c r="U3240" s="878"/>
      <c r="V3240" s="878"/>
      <c r="W3240" s="878"/>
      <c r="X3240" s="1015"/>
      <c r="Y3240" s="878"/>
      <c r="Z3240" s="975"/>
    </row>
    <row r="3241" spans="1:26">
      <c r="A3241" s="878"/>
      <c r="B3241" s="878"/>
      <c r="C3241" s="878"/>
      <c r="F3241" s="878"/>
      <c r="H3241" s="878"/>
      <c r="I3241" s="878"/>
      <c r="J3241" s="878"/>
      <c r="K3241" s="990"/>
      <c r="L3241" s="990"/>
      <c r="M3241" s="990"/>
      <c r="N3241" s="990"/>
      <c r="O3241" s="878"/>
      <c r="P3241" s="878"/>
      <c r="Q3241" s="878"/>
      <c r="R3241" s="878"/>
      <c r="S3241" s="878"/>
      <c r="T3241" s="878"/>
      <c r="U3241" s="878"/>
      <c r="V3241" s="878"/>
      <c r="W3241" s="878"/>
      <c r="X3241" s="1015"/>
      <c r="Y3241" s="878"/>
      <c r="Z3241" s="975"/>
    </row>
    <row r="3242" spans="1:26">
      <c r="A3242" s="878"/>
      <c r="B3242" s="878"/>
      <c r="C3242" s="878"/>
      <c r="F3242" s="878"/>
      <c r="H3242" s="878"/>
      <c r="I3242" s="878"/>
      <c r="J3242" s="878"/>
      <c r="K3242" s="990"/>
      <c r="L3242" s="990"/>
      <c r="M3242" s="990"/>
      <c r="N3242" s="990"/>
      <c r="O3242" s="878"/>
      <c r="P3242" s="878"/>
      <c r="Q3242" s="878"/>
      <c r="R3242" s="878"/>
      <c r="S3242" s="878"/>
      <c r="T3242" s="878"/>
      <c r="U3242" s="878"/>
      <c r="V3242" s="878"/>
      <c r="W3242" s="878"/>
      <c r="X3242" s="1015"/>
      <c r="Y3242" s="878"/>
      <c r="Z3242" s="975"/>
    </row>
    <row r="3243" spans="1:26">
      <c r="A3243" s="878"/>
      <c r="B3243" s="878"/>
      <c r="C3243" s="878"/>
      <c r="F3243" s="878"/>
      <c r="H3243" s="878"/>
      <c r="I3243" s="878"/>
      <c r="J3243" s="878"/>
      <c r="K3243" s="990"/>
      <c r="L3243" s="990"/>
      <c r="M3243" s="990"/>
      <c r="N3243" s="990"/>
      <c r="O3243" s="878"/>
      <c r="P3243" s="878"/>
      <c r="Q3243" s="878"/>
      <c r="R3243" s="878"/>
      <c r="S3243" s="878"/>
      <c r="T3243" s="878"/>
      <c r="U3243" s="878"/>
      <c r="V3243" s="878"/>
      <c r="W3243" s="878"/>
      <c r="X3243" s="1015"/>
      <c r="Y3243" s="878"/>
      <c r="Z3243" s="975"/>
    </row>
    <row r="3244" spans="1:26">
      <c r="A3244" s="878"/>
      <c r="B3244" s="878"/>
      <c r="C3244" s="878"/>
      <c r="F3244" s="878"/>
      <c r="H3244" s="878"/>
      <c r="I3244" s="878"/>
      <c r="J3244" s="878"/>
      <c r="K3244" s="990"/>
      <c r="L3244" s="990"/>
      <c r="M3244" s="990"/>
      <c r="N3244" s="990"/>
      <c r="O3244" s="878"/>
      <c r="P3244" s="878"/>
      <c r="Q3244" s="878"/>
      <c r="R3244" s="878"/>
      <c r="S3244" s="878"/>
      <c r="T3244" s="878"/>
      <c r="U3244" s="878"/>
      <c r="V3244" s="878"/>
      <c r="W3244" s="878"/>
      <c r="X3244" s="1015"/>
      <c r="Y3244" s="878"/>
      <c r="Z3244" s="975"/>
    </row>
    <row r="3245" spans="1:26">
      <c r="A3245" s="878"/>
      <c r="B3245" s="878"/>
      <c r="C3245" s="878"/>
      <c r="F3245" s="878"/>
      <c r="H3245" s="878"/>
      <c r="I3245" s="878"/>
      <c r="J3245" s="878"/>
      <c r="K3245" s="990"/>
      <c r="L3245" s="990"/>
      <c r="M3245" s="990"/>
      <c r="N3245" s="990"/>
      <c r="O3245" s="878"/>
      <c r="P3245" s="878"/>
      <c r="Q3245" s="878"/>
      <c r="R3245" s="878"/>
      <c r="S3245" s="878"/>
      <c r="T3245" s="878"/>
      <c r="U3245" s="878"/>
      <c r="V3245" s="878"/>
      <c r="W3245" s="878"/>
      <c r="X3245" s="1015"/>
      <c r="Y3245" s="878"/>
      <c r="Z3245" s="975"/>
    </row>
    <row r="3246" spans="1:26">
      <c r="A3246" s="878"/>
      <c r="B3246" s="878"/>
      <c r="C3246" s="878"/>
      <c r="F3246" s="878"/>
      <c r="H3246" s="878"/>
      <c r="I3246" s="878"/>
      <c r="J3246" s="878"/>
      <c r="K3246" s="990"/>
      <c r="L3246" s="990"/>
      <c r="M3246" s="990"/>
      <c r="N3246" s="990"/>
      <c r="O3246" s="878"/>
      <c r="P3246" s="878"/>
      <c r="Q3246" s="878"/>
      <c r="R3246" s="878"/>
      <c r="S3246" s="878"/>
      <c r="T3246" s="878"/>
      <c r="U3246" s="878"/>
      <c r="V3246" s="878"/>
      <c r="W3246" s="878"/>
      <c r="X3246" s="1015"/>
      <c r="Y3246" s="878"/>
      <c r="Z3246" s="975"/>
    </row>
    <row r="3247" spans="1:26">
      <c r="A3247" s="878"/>
      <c r="B3247" s="878"/>
      <c r="C3247" s="878"/>
      <c r="F3247" s="878"/>
      <c r="H3247" s="878"/>
      <c r="I3247" s="878"/>
      <c r="J3247" s="878"/>
      <c r="K3247" s="990"/>
      <c r="L3247" s="990"/>
      <c r="M3247" s="990"/>
      <c r="N3247" s="990"/>
      <c r="O3247" s="878"/>
      <c r="P3247" s="878"/>
      <c r="Q3247" s="878"/>
      <c r="R3247" s="878"/>
      <c r="S3247" s="878"/>
      <c r="T3247" s="878"/>
      <c r="U3247" s="878"/>
      <c r="V3247" s="878"/>
      <c r="W3247" s="878"/>
      <c r="X3247" s="1015"/>
      <c r="Y3247" s="878"/>
      <c r="Z3247" s="975"/>
    </row>
    <row r="3248" spans="1:26">
      <c r="A3248" s="878"/>
      <c r="B3248" s="878"/>
      <c r="C3248" s="878"/>
      <c r="F3248" s="878"/>
      <c r="H3248" s="878"/>
      <c r="I3248" s="878"/>
      <c r="J3248" s="878"/>
      <c r="K3248" s="990"/>
      <c r="L3248" s="990"/>
      <c r="M3248" s="990"/>
      <c r="N3248" s="990"/>
      <c r="O3248" s="878"/>
      <c r="P3248" s="878"/>
      <c r="Q3248" s="878"/>
      <c r="R3248" s="878"/>
      <c r="S3248" s="878"/>
      <c r="T3248" s="878"/>
      <c r="U3248" s="878"/>
      <c r="V3248" s="878"/>
      <c r="W3248" s="878"/>
      <c r="X3248" s="1015"/>
      <c r="Y3248" s="878"/>
      <c r="Z3248" s="975"/>
    </row>
    <row r="3249" spans="1:26">
      <c r="A3249" s="878"/>
      <c r="B3249" s="878"/>
      <c r="C3249" s="878"/>
      <c r="F3249" s="878"/>
      <c r="H3249" s="878"/>
      <c r="I3249" s="878"/>
      <c r="J3249" s="878"/>
      <c r="K3249" s="990"/>
      <c r="L3249" s="990"/>
      <c r="M3249" s="990"/>
      <c r="N3249" s="990"/>
      <c r="O3249" s="878"/>
      <c r="P3249" s="878"/>
      <c r="Q3249" s="878"/>
      <c r="R3249" s="878"/>
      <c r="S3249" s="878"/>
      <c r="T3249" s="878"/>
      <c r="U3249" s="878"/>
      <c r="V3249" s="878"/>
      <c r="W3249" s="878"/>
      <c r="X3249" s="1015"/>
      <c r="Y3249" s="878"/>
      <c r="Z3249" s="975"/>
    </row>
    <row r="3250" spans="1:26">
      <c r="A3250" s="878"/>
      <c r="B3250" s="878"/>
      <c r="C3250" s="878"/>
      <c r="F3250" s="878"/>
      <c r="H3250" s="878"/>
      <c r="I3250" s="878"/>
      <c r="J3250" s="878"/>
      <c r="K3250" s="990"/>
      <c r="L3250" s="990"/>
      <c r="M3250" s="990"/>
      <c r="N3250" s="990"/>
      <c r="O3250" s="878"/>
      <c r="P3250" s="878"/>
      <c r="Q3250" s="878"/>
      <c r="R3250" s="878"/>
      <c r="S3250" s="878"/>
      <c r="T3250" s="878"/>
      <c r="U3250" s="878"/>
      <c r="V3250" s="878"/>
      <c r="W3250" s="878"/>
      <c r="X3250" s="1015"/>
      <c r="Y3250" s="878"/>
      <c r="Z3250" s="975"/>
    </row>
    <row r="3251" spans="1:26">
      <c r="A3251" s="878"/>
      <c r="B3251" s="878"/>
      <c r="C3251" s="878"/>
      <c r="F3251" s="878"/>
      <c r="H3251" s="878"/>
      <c r="I3251" s="878"/>
      <c r="J3251" s="878"/>
      <c r="K3251" s="990"/>
      <c r="L3251" s="990"/>
      <c r="M3251" s="990"/>
      <c r="N3251" s="990"/>
      <c r="O3251" s="878"/>
      <c r="P3251" s="878"/>
      <c r="Q3251" s="878"/>
      <c r="R3251" s="878"/>
      <c r="S3251" s="878"/>
      <c r="T3251" s="878"/>
      <c r="U3251" s="878"/>
      <c r="V3251" s="878"/>
      <c r="W3251" s="878"/>
      <c r="X3251" s="1015"/>
      <c r="Y3251" s="878"/>
      <c r="Z3251" s="975"/>
    </row>
    <row r="3252" spans="1:26">
      <c r="A3252" s="878"/>
      <c r="B3252" s="878"/>
      <c r="C3252" s="878"/>
      <c r="F3252" s="878"/>
      <c r="H3252" s="878"/>
      <c r="I3252" s="878"/>
      <c r="J3252" s="878"/>
      <c r="K3252" s="990"/>
      <c r="L3252" s="990"/>
      <c r="M3252" s="990"/>
      <c r="N3252" s="990"/>
      <c r="O3252" s="878"/>
      <c r="P3252" s="878"/>
      <c r="Q3252" s="878"/>
      <c r="R3252" s="878"/>
      <c r="S3252" s="878"/>
      <c r="T3252" s="878"/>
      <c r="U3252" s="878"/>
      <c r="V3252" s="878"/>
      <c r="W3252" s="878"/>
      <c r="X3252" s="1015"/>
      <c r="Y3252" s="878"/>
      <c r="Z3252" s="975"/>
    </row>
    <row r="3253" spans="1:26">
      <c r="A3253" s="878"/>
      <c r="B3253" s="878"/>
      <c r="C3253" s="878"/>
      <c r="F3253" s="878"/>
      <c r="H3253" s="878"/>
      <c r="I3253" s="878"/>
      <c r="J3253" s="878"/>
      <c r="K3253" s="990"/>
      <c r="L3253" s="990"/>
      <c r="M3253" s="990"/>
      <c r="N3253" s="990"/>
      <c r="O3253" s="878"/>
      <c r="P3253" s="878"/>
      <c r="Q3253" s="878"/>
      <c r="R3253" s="878"/>
      <c r="S3253" s="878"/>
      <c r="T3253" s="878"/>
      <c r="U3253" s="878"/>
      <c r="V3253" s="878"/>
      <c r="W3253" s="878"/>
      <c r="X3253" s="1015"/>
      <c r="Y3253" s="878"/>
      <c r="Z3253" s="975"/>
    </row>
    <row r="3254" spans="1:26">
      <c r="A3254" s="878"/>
      <c r="B3254" s="878"/>
      <c r="C3254" s="878"/>
      <c r="F3254" s="878"/>
      <c r="H3254" s="878"/>
      <c r="I3254" s="878"/>
      <c r="J3254" s="878"/>
      <c r="K3254" s="990"/>
      <c r="L3254" s="990"/>
      <c r="M3254" s="990"/>
      <c r="N3254" s="990"/>
      <c r="O3254" s="878"/>
      <c r="P3254" s="878"/>
      <c r="Q3254" s="878"/>
      <c r="R3254" s="878"/>
      <c r="S3254" s="878"/>
      <c r="T3254" s="878"/>
      <c r="U3254" s="878"/>
      <c r="V3254" s="878"/>
      <c r="W3254" s="878"/>
      <c r="X3254" s="1015"/>
      <c r="Y3254" s="878"/>
      <c r="Z3254" s="975"/>
    </row>
    <row r="3255" spans="1:26">
      <c r="A3255" s="878"/>
      <c r="B3255" s="878"/>
      <c r="C3255" s="878"/>
      <c r="F3255" s="878"/>
      <c r="H3255" s="878"/>
      <c r="I3255" s="878"/>
      <c r="J3255" s="878"/>
      <c r="K3255" s="990"/>
      <c r="L3255" s="990"/>
      <c r="M3255" s="990"/>
      <c r="N3255" s="990"/>
      <c r="O3255" s="878"/>
      <c r="P3255" s="878"/>
      <c r="Q3255" s="878"/>
      <c r="R3255" s="878"/>
      <c r="S3255" s="878"/>
      <c r="T3255" s="878"/>
      <c r="U3255" s="878"/>
      <c r="V3255" s="878"/>
      <c r="W3255" s="878"/>
      <c r="X3255" s="1015"/>
      <c r="Y3255" s="878"/>
      <c r="Z3255" s="975"/>
    </row>
    <row r="3256" spans="1:26">
      <c r="A3256" s="878"/>
      <c r="B3256" s="878"/>
      <c r="C3256" s="878"/>
      <c r="F3256" s="878"/>
      <c r="H3256" s="878"/>
      <c r="I3256" s="878"/>
      <c r="J3256" s="878"/>
      <c r="K3256" s="990"/>
      <c r="L3256" s="990"/>
      <c r="M3256" s="990"/>
      <c r="N3256" s="990"/>
      <c r="O3256" s="878"/>
      <c r="P3256" s="878"/>
      <c r="Q3256" s="878"/>
      <c r="R3256" s="878"/>
      <c r="S3256" s="878"/>
      <c r="T3256" s="878"/>
      <c r="U3256" s="878"/>
      <c r="V3256" s="878"/>
      <c r="W3256" s="878"/>
      <c r="X3256" s="1015"/>
      <c r="Y3256" s="878"/>
      <c r="Z3256" s="975"/>
    </row>
    <row r="3257" spans="1:26">
      <c r="A3257" s="878"/>
      <c r="B3257" s="878"/>
      <c r="C3257" s="878"/>
      <c r="F3257" s="878"/>
      <c r="H3257" s="878"/>
      <c r="I3257" s="878"/>
      <c r="J3257" s="878"/>
      <c r="K3257" s="990"/>
      <c r="L3257" s="990"/>
      <c r="M3257" s="990"/>
      <c r="N3257" s="990"/>
      <c r="O3257" s="878"/>
      <c r="P3257" s="878"/>
      <c r="Q3257" s="878"/>
      <c r="R3257" s="878"/>
      <c r="S3257" s="878"/>
      <c r="T3257" s="878"/>
      <c r="U3257" s="878"/>
      <c r="V3257" s="878"/>
      <c r="W3257" s="878"/>
      <c r="X3257" s="1015"/>
      <c r="Y3257" s="878"/>
      <c r="Z3257" s="975"/>
    </row>
    <row r="3258" spans="1:26">
      <c r="A3258" s="878"/>
      <c r="B3258" s="878"/>
      <c r="C3258" s="878"/>
      <c r="F3258" s="878"/>
      <c r="H3258" s="878"/>
      <c r="I3258" s="878"/>
      <c r="J3258" s="878"/>
      <c r="K3258" s="990"/>
      <c r="L3258" s="990"/>
      <c r="M3258" s="990"/>
      <c r="N3258" s="990"/>
      <c r="O3258" s="878"/>
      <c r="P3258" s="878"/>
      <c r="Q3258" s="878"/>
      <c r="R3258" s="878"/>
      <c r="S3258" s="878"/>
      <c r="T3258" s="878"/>
      <c r="U3258" s="878"/>
      <c r="V3258" s="878"/>
      <c r="W3258" s="878"/>
      <c r="X3258" s="1015"/>
      <c r="Y3258" s="878"/>
      <c r="Z3258" s="975"/>
    </row>
    <row r="3259" spans="1:26">
      <c r="A3259" s="878"/>
      <c r="B3259" s="878"/>
      <c r="C3259" s="878"/>
      <c r="F3259" s="878"/>
      <c r="H3259" s="878"/>
      <c r="I3259" s="878"/>
      <c r="J3259" s="878"/>
      <c r="K3259" s="990"/>
      <c r="L3259" s="990"/>
      <c r="M3259" s="990"/>
      <c r="N3259" s="990"/>
      <c r="O3259" s="878"/>
      <c r="P3259" s="878"/>
      <c r="Q3259" s="878"/>
      <c r="R3259" s="878"/>
      <c r="S3259" s="878"/>
      <c r="T3259" s="878"/>
      <c r="U3259" s="878"/>
      <c r="V3259" s="878"/>
      <c r="W3259" s="878"/>
      <c r="X3259" s="1015"/>
      <c r="Y3259" s="878"/>
      <c r="Z3259" s="975"/>
    </row>
    <row r="3260" spans="1:26">
      <c r="A3260" s="878"/>
      <c r="B3260" s="878"/>
      <c r="C3260" s="878"/>
      <c r="F3260" s="878"/>
      <c r="H3260" s="878"/>
      <c r="I3260" s="878"/>
      <c r="J3260" s="878"/>
      <c r="K3260" s="990"/>
      <c r="L3260" s="990"/>
      <c r="M3260" s="990"/>
      <c r="N3260" s="990"/>
      <c r="O3260" s="878"/>
      <c r="P3260" s="878"/>
      <c r="Q3260" s="878"/>
      <c r="R3260" s="878"/>
      <c r="S3260" s="878"/>
      <c r="T3260" s="878"/>
      <c r="U3260" s="878"/>
      <c r="V3260" s="878"/>
      <c r="W3260" s="878"/>
      <c r="X3260" s="1015"/>
      <c r="Y3260" s="878"/>
      <c r="Z3260" s="975"/>
    </row>
    <row r="3261" spans="1:26">
      <c r="A3261" s="878"/>
      <c r="B3261" s="878"/>
      <c r="C3261" s="878"/>
      <c r="F3261" s="878"/>
      <c r="H3261" s="878"/>
      <c r="I3261" s="878"/>
      <c r="J3261" s="878"/>
      <c r="K3261" s="990"/>
      <c r="L3261" s="990"/>
      <c r="M3261" s="990"/>
      <c r="N3261" s="990"/>
      <c r="O3261" s="878"/>
      <c r="P3261" s="878"/>
      <c r="Q3261" s="878"/>
      <c r="R3261" s="878"/>
      <c r="S3261" s="878"/>
      <c r="T3261" s="878"/>
      <c r="U3261" s="878"/>
      <c r="V3261" s="878"/>
      <c r="W3261" s="878"/>
      <c r="X3261" s="1015"/>
      <c r="Y3261" s="878"/>
      <c r="Z3261" s="975"/>
    </row>
    <row r="3262" spans="1:26">
      <c r="A3262" s="878"/>
      <c r="B3262" s="878"/>
      <c r="C3262" s="878"/>
      <c r="F3262" s="878"/>
      <c r="H3262" s="878"/>
      <c r="I3262" s="878"/>
      <c r="J3262" s="878"/>
      <c r="K3262" s="990"/>
      <c r="L3262" s="990"/>
      <c r="M3262" s="990"/>
      <c r="N3262" s="990"/>
      <c r="O3262" s="878"/>
      <c r="P3262" s="878"/>
      <c r="Q3262" s="878"/>
      <c r="R3262" s="878"/>
      <c r="S3262" s="878"/>
      <c r="T3262" s="878"/>
      <c r="U3262" s="878"/>
      <c r="V3262" s="878"/>
      <c r="W3262" s="878"/>
      <c r="X3262" s="1015"/>
      <c r="Y3262" s="878"/>
      <c r="Z3262" s="975"/>
    </row>
    <row r="3263" spans="1:26">
      <c r="A3263" s="878"/>
      <c r="B3263" s="878"/>
      <c r="C3263" s="878"/>
      <c r="F3263" s="878"/>
      <c r="H3263" s="878"/>
      <c r="I3263" s="878"/>
      <c r="J3263" s="878"/>
      <c r="K3263" s="990"/>
      <c r="L3263" s="990"/>
      <c r="M3263" s="990"/>
      <c r="N3263" s="990"/>
      <c r="O3263" s="878"/>
      <c r="P3263" s="878"/>
      <c r="Q3263" s="878"/>
      <c r="R3263" s="878"/>
      <c r="S3263" s="878"/>
      <c r="T3263" s="878"/>
      <c r="U3263" s="878"/>
      <c r="V3263" s="878"/>
      <c r="W3263" s="878"/>
      <c r="X3263" s="1015"/>
      <c r="Y3263" s="878"/>
      <c r="Z3263" s="975"/>
    </row>
    <row r="3264" spans="1:26">
      <c r="A3264" s="878"/>
      <c r="B3264" s="878"/>
      <c r="C3264" s="878"/>
      <c r="F3264" s="878"/>
      <c r="H3264" s="878"/>
      <c r="I3264" s="878"/>
      <c r="J3264" s="878"/>
      <c r="K3264" s="990"/>
      <c r="L3264" s="990"/>
      <c r="M3264" s="990"/>
      <c r="N3264" s="990"/>
      <c r="O3264" s="878"/>
      <c r="P3264" s="878"/>
      <c r="Q3264" s="878"/>
      <c r="R3264" s="878"/>
      <c r="S3264" s="878"/>
      <c r="T3264" s="878"/>
      <c r="U3264" s="878"/>
      <c r="V3264" s="878"/>
      <c r="W3264" s="878"/>
      <c r="X3264" s="1015"/>
      <c r="Y3264" s="878"/>
      <c r="Z3264" s="975"/>
    </row>
    <row r="3265" spans="1:26">
      <c r="A3265" s="878"/>
      <c r="B3265" s="878"/>
      <c r="C3265" s="878"/>
      <c r="F3265" s="878"/>
      <c r="H3265" s="878"/>
      <c r="I3265" s="878"/>
      <c r="J3265" s="878"/>
      <c r="K3265" s="990"/>
      <c r="L3265" s="990"/>
      <c r="M3265" s="990"/>
      <c r="N3265" s="990"/>
      <c r="O3265" s="878"/>
      <c r="P3265" s="878"/>
      <c r="Q3265" s="878"/>
      <c r="R3265" s="878"/>
      <c r="S3265" s="878"/>
      <c r="T3265" s="878"/>
      <c r="U3265" s="878"/>
      <c r="V3265" s="878"/>
      <c r="W3265" s="878"/>
      <c r="X3265" s="1015"/>
      <c r="Y3265" s="878"/>
      <c r="Z3265" s="975"/>
    </row>
    <row r="3266" spans="1:26">
      <c r="A3266" s="878"/>
      <c r="B3266" s="878"/>
      <c r="C3266" s="878"/>
      <c r="F3266" s="878"/>
      <c r="H3266" s="878"/>
      <c r="I3266" s="878"/>
      <c r="J3266" s="878"/>
      <c r="K3266" s="990"/>
      <c r="L3266" s="990"/>
      <c r="M3266" s="990"/>
      <c r="N3266" s="990"/>
      <c r="O3266" s="878"/>
      <c r="P3266" s="878"/>
      <c r="Q3266" s="878"/>
      <c r="R3266" s="878"/>
      <c r="S3266" s="878"/>
      <c r="T3266" s="878"/>
      <c r="U3266" s="878"/>
      <c r="V3266" s="878"/>
      <c r="W3266" s="878"/>
      <c r="X3266" s="1015"/>
      <c r="Y3266" s="878"/>
      <c r="Z3266" s="975"/>
    </row>
    <row r="3267" spans="1:26">
      <c r="A3267" s="878"/>
      <c r="B3267" s="878"/>
      <c r="C3267" s="878"/>
      <c r="F3267" s="878"/>
      <c r="H3267" s="878"/>
      <c r="I3267" s="878"/>
      <c r="J3267" s="878"/>
      <c r="K3267" s="990"/>
      <c r="L3267" s="990"/>
      <c r="M3267" s="990"/>
      <c r="N3267" s="990"/>
      <c r="O3267" s="878"/>
      <c r="P3267" s="878"/>
      <c r="Q3267" s="878"/>
      <c r="R3267" s="878"/>
      <c r="S3267" s="878"/>
      <c r="T3267" s="878"/>
      <c r="U3267" s="878"/>
      <c r="V3267" s="878"/>
      <c r="W3267" s="878"/>
      <c r="X3267" s="1015"/>
      <c r="Y3267" s="878"/>
      <c r="Z3267" s="975"/>
    </row>
    <row r="3268" spans="1:26">
      <c r="A3268" s="878"/>
      <c r="B3268" s="878"/>
      <c r="C3268" s="878"/>
      <c r="F3268" s="878"/>
      <c r="H3268" s="878"/>
      <c r="I3268" s="878"/>
      <c r="J3268" s="878"/>
      <c r="K3268" s="990"/>
      <c r="L3268" s="990"/>
      <c r="M3268" s="990"/>
      <c r="N3268" s="990"/>
      <c r="O3268" s="878"/>
      <c r="P3268" s="878"/>
      <c r="Q3268" s="878"/>
      <c r="R3268" s="878"/>
      <c r="S3268" s="878"/>
      <c r="T3268" s="878"/>
      <c r="U3268" s="878"/>
      <c r="V3268" s="878"/>
      <c r="W3268" s="878"/>
      <c r="X3268" s="1015"/>
      <c r="Y3268" s="878"/>
      <c r="Z3268" s="975"/>
    </row>
    <row r="3269" spans="1:26">
      <c r="A3269" s="878"/>
      <c r="B3269" s="878"/>
      <c r="C3269" s="878"/>
      <c r="F3269" s="878"/>
      <c r="H3269" s="878"/>
      <c r="I3269" s="878"/>
      <c r="J3269" s="878"/>
      <c r="K3269" s="990"/>
      <c r="L3269" s="990"/>
      <c r="M3269" s="990"/>
      <c r="N3269" s="990"/>
      <c r="O3269" s="878"/>
      <c r="P3269" s="878"/>
      <c r="Q3269" s="878"/>
      <c r="R3269" s="878"/>
      <c r="S3269" s="878"/>
      <c r="T3269" s="878"/>
      <c r="U3269" s="878"/>
      <c r="V3269" s="878"/>
      <c r="W3269" s="878"/>
      <c r="X3269" s="1015"/>
      <c r="Y3269" s="878"/>
      <c r="Z3269" s="975"/>
    </row>
    <row r="3270" spans="1:26">
      <c r="A3270" s="878"/>
      <c r="B3270" s="878"/>
      <c r="C3270" s="878"/>
      <c r="F3270" s="878"/>
      <c r="H3270" s="878"/>
      <c r="I3270" s="878"/>
      <c r="J3270" s="878"/>
      <c r="K3270" s="990"/>
      <c r="L3270" s="990"/>
      <c r="M3270" s="990"/>
      <c r="N3270" s="990"/>
      <c r="O3270" s="878"/>
      <c r="P3270" s="878"/>
      <c r="Q3270" s="878"/>
      <c r="R3270" s="878"/>
      <c r="S3270" s="878"/>
      <c r="T3270" s="878"/>
      <c r="U3270" s="878"/>
      <c r="V3270" s="878"/>
      <c r="W3270" s="878"/>
      <c r="X3270" s="1015"/>
      <c r="Y3270" s="878"/>
      <c r="Z3270" s="975"/>
    </row>
    <row r="3271" spans="1:26">
      <c r="A3271" s="878"/>
      <c r="B3271" s="878"/>
      <c r="C3271" s="878"/>
      <c r="F3271" s="878"/>
      <c r="H3271" s="878"/>
      <c r="I3271" s="878"/>
      <c r="J3271" s="878"/>
      <c r="K3271" s="990"/>
      <c r="L3271" s="990"/>
      <c r="M3271" s="990"/>
      <c r="N3271" s="990"/>
      <c r="O3271" s="878"/>
      <c r="P3271" s="878"/>
      <c r="Q3271" s="878"/>
      <c r="R3271" s="878"/>
      <c r="S3271" s="878"/>
      <c r="T3271" s="878"/>
      <c r="U3271" s="878"/>
      <c r="V3271" s="878"/>
      <c r="W3271" s="878"/>
      <c r="X3271" s="1015"/>
      <c r="Y3271" s="878"/>
      <c r="Z3271" s="975"/>
    </row>
    <row r="3272" spans="1:26">
      <c r="A3272" s="878"/>
      <c r="B3272" s="878"/>
      <c r="C3272" s="878"/>
      <c r="F3272" s="878"/>
      <c r="H3272" s="878"/>
      <c r="I3272" s="878"/>
      <c r="J3272" s="878"/>
      <c r="K3272" s="990"/>
      <c r="L3272" s="990"/>
      <c r="M3272" s="990"/>
      <c r="N3272" s="990"/>
      <c r="O3272" s="878"/>
      <c r="P3272" s="878"/>
      <c r="Q3272" s="878"/>
      <c r="R3272" s="878"/>
      <c r="S3272" s="878"/>
      <c r="T3272" s="878"/>
      <c r="U3272" s="878"/>
      <c r="V3272" s="878"/>
      <c r="W3272" s="878"/>
      <c r="X3272" s="1015"/>
      <c r="Y3272" s="878"/>
      <c r="Z3272" s="975"/>
    </row>
    <row r="3273" spans="1:26">
      <c r="A3273" s="878"/>
      <c r="B3273" s="878"/>
      <c r="C3273" s="878"/>
      <c r="F3273" s="878"/>
      <c r="H3273" s="878"/>
      <c r="I3273" s="878"/>
      <c r="J3273" s="878"/>
      <c r="K3273" s="990"/>
      <c r="L3273" s="990"/>
      <c r="M3273" s="990"/>
      <c r="N3273" s="990"/>
      <c r="O3273" s="878"/>
      <c r="P3273" s="878"/>
      <c r="Q3273" s="878"/>
      <c r="R3273" s="878"/>
      <c r="S3273" s="878"/>
      <c r="T3273" s="878"/>
      <c r="U3273" s="878"/>
      <c r="V3273" s="878"/>
      <c r="W3273" s="878"/>
      <c r="X3273" s="1015"/>
      <c r="Y3273" s="878"/>
      <c r="Z3273" s="975"/>
    </row>
    <row r="3274" spans="1:26">
      <c r="A3274" s="878"/>
      <c r="B3274" s="878"/>
      <c r="C3274" s="878"/>
      <c r="F3274" s="878"/>
      <c r="H3274" s="878"/>
      <c r="I3274" s="878"/>
      <c r="J3274" s="878"/>
      <c r="K3274" s="990"/>
      <c r="L3274" s="990"/>
      <c r="M3274" s="990"/>
      <c r="N3274" s="990"/>
      <c r="O3274" s="878"/>
      <c r="P3274" s="878"/>
      <c r="Q3274" s="878"/>
      <c r="R3274" s="878"/>
      <c r="S3274" s="878"/>
      <c r="T3274" s="878"/>
      <c r="U3274" s="878"/>
      <c r="V3274" s="878"/>
      <c r="W3274" s="878"/>
      <c r="X3274" s="1015"/>
      <c r="Y3274" s="878"/>
      <c r="Z3274" s="975"/>
    </row>
    <row r="3275" spans="1:26">
      <c r="A3275" s="878"/>
      <c r="B3275" s="878"/>
      <c r="C3275" s="878"/>
      <c r="F3275" s="878"/>
      <c r="H3275" s="878"/>
      <c r="I3275" s="878"/>
      <c r="J3275" s="878"/>
      <c r="K3275" s="990"/>
      <c r="L3275" s="990"/>
      <c r="M3275" s="990"/>
      <c r="N3275" s="990"/>
      <c r="O3275" s="878"/>
      <c r="P3275" s="878"/>
      <c r="Q3275" s="878"/>
      <c r="R3275" s="878"/>
      <c r="S3275" s="878"/>
      <c r="T3275" s="878"/>
      <c r="U3275" s="878"/>
      <c r="V3275" s="878"/>
      <c r="W3275" s="878"/>
      <c r="X3275" s="1015"/>
      <c r="Y3275" s="878"/>
      <c r="Z3275" s="975"/>
    </row>
    <row r="3276" spans="1:26">
      <c r="A3276" s="878"/>
      <c r="B3276" s="878"/>
      <c r="C3276" s="878"/>
      <c r="F3276" s="878"/>
      <c r="H3276" s="878"/>
      <c r="I3276" s="878"/>
      <c r="J3276" s="878"/>
      <c r="K3276" s="990"/>
      <c r="L3276" s="990"/>
      <c r="M3276" s="990"/>
      <c r="N3276" s="990"/>
      <c r="O3276" s="878"/>
      <c r="P3276" s="878"/>
      <c r="Q3276" s="878"/>
      <c r="R3276" s="878"/>
      <c r="S3276" s="878"/>
      <c r="T3276" s="878"/>
      <c r="U3276" s="878"/>
      <c r="V3276" s="878"/>
      <c r="W3276" s="878"/>
      <c r="X3276" s="1015"/>
      <c r="Y3276" s="878"/>
      <c r="Z3276" s="975"/>
    </row>
    <row r="3277" spans="1:26">
      <c r="A3277" s="878"/>
      <c r="B3277" s="878"/>
      <c r="C3277" s="878"/>
      <c r="F3277" s="878"/>
      <c r="H3277" s="878"/>
      <c r="I3277" s="878"/>
      <c r="J3277" s="878"/>
      <c r="K3277" s="990"/>
      <c r="L3277" s="990"/>
      <c r="M3277" s="990"/>
      <c r="N3277" s="990"/>
      <c r="O3277" s="878"/>
      <c r="P3277" s="878"/>
      <c r="Q3277" s="878"/>
      <c r="R3277" s="878"/>
      <c r="S3277" s="878"/>
      <c r="T3277" s="878"/>
      <c r="U3277" s="878"/>
      <c r="V3277" s="878"/>
      <c r="W3277" s="878"/>
      <c r="X3277" s="1015"/>
      <c r="Y3277" s="878"/>
      <c r="Z3277" s="975"/>
    </row>
    <row r="3278" spans="1:26">
      <c r="A3278" s="878"/>
      <c r="B3278" s="878"/>
      <c r="C3278" s="878"/>
      <c r="F3278" s="878"/>
      <c r="H3278" s="878"/>
      <c r="I3278" s="878"/>
      <c r="J3278" s="878"/>
      <c r="K3278" s="990"/>
      <c r="L3278" s="990"/>
      <c r="M3278" s="990"/>
      <c r="N3278" s="990"/>
      <c r="O3278" s="878"/>
      <c r="P3278" s="878"/>
      <c r="Q3278" s="878"/>
      <c r="R3278" s="878"/>
      <c r="S3278" s="878"/>
      <c r="T3278" s="878"/>
      <c r="U3278" s="878"/>
      <c r="V3278" s="878"/>
      <c r="W3278" s="878"/>
      <c r="X3278" s="1015"/>
      <c r="Y3278" s="878"/>
      <c r="Z3278" s="975"/>
    </row>
    <row r="3279" spans="1:26">
      <c r="A3279" s="878"/>
      <c r="B3279" s="878"/>
      <c r="C3279" s="878"/>
      <c r="F3279" s="878"/>
      <c r="H3279" s="878"/>
      <c r="I3279" s="878"/>
      <c r="J3279" s="878"/>
      <c r="K3279" s="990"/>
      <c r="L3279" s="990"/>
      <c r="M3279" s="990"/>
      <c r="N3279" s="990"/>
      <c r="O3279" s="878"/>
      <c r="P3279" s="878"/>
      <c r="Q3279" s="878"/>
      <c r="R3279" s="878"/>
      <c r="S3279" s="878"/>
      <c r="T3279" s="878"/>
      <c r="U3279" s="878"/>
      <c r="V3279" s="878"/>
      <c r="W3279" s="878"/>
      <c r="X3279" s="1015"/>
      <c r="Y3279" s="878"/>
      <c r="Z3279" s="975"/>
    </row>
    <row r="3280" spans="1:26">
      <c r="A3280" s="878"/>
      <c r="B3280" s="878"/>
      <c r="C3280" s="878"/>
      <c r="F3280" s="878"/>
      <c r="H3280" s="878"/>
      <c r="I3280" s="878"/>
      <c r="J3280" s="878"/>
      <c r="K3280" s="990"/>
      <c r="L3280" s="990"/>
      <c r="M3280" s="990"/>
      <c r="N3280" s="990"/>
      <c r="O3280" s="878"/>
      <c r="P3280" s="878"/>
      <c r="Q3280" s="878"/>
      <c r="R3280" s="878"/>
      <c r="S3280" s="878"/>
      <c r="T3280" s="878"/>
      <c r="U3280" s="878"/>
      <c r="V3280" s="878"/>
      <c r="W3280" s="878"/>
      <c r="X3280" s="1015"/>
      <c r="Y3280" s="878"/>
      <c r="Z3280" s="975"/>
    </row>
    <row r="3281" spans="1:26">
      <c r="A3281" s="878"/>
      <c r="B3281" s="878"/>
      <c r="C3281" s="878"/>
      <c r="F3281" s="878"/>
      <c r="H3281" s="878"/>
      <c r="I3281" s="878"/>
      <c r="J3281" s="878"/>
      <c r="K3281" s="990"/>
      <c r="L3281" s="990"/>
      <c r="M3281" s="990"/>
      <c r="N3281" s="990"/>
      <c r="O3281" s="878"/>
      <c r="P3281" s="878"/>
      <c r="Q3281" s="878"/>
      <c r="R3281" s="878"/>
      <c r="S3281" s="878"/>
      <c r="T3281" s="878"/>
      <c r="U3281" s="878"/>
      <c r="V3281" s="878"/>
      <c r="W3281" s="878"/>
      <c r="X3281" s="1015"/>
      <c r="Y3281" s="878"/>
      <c r="Z3281" s="975"/>
    </row>
    <row r="3282" spans="1:26">
      <c r="A3282" s="878"/>
      <c r="B3282" s="878"/>
      <c r="C3282" s="878"/>
      <c r="F3282" s="878"/>
      <c r="H3282" s="878"/>
      <c r="I3282" s="878"/>
      <c r="J3282" s="878"/>
      <c r="K3282" s="990"/>
      <c r="L3282" s="990"/>
      <c r="M3282" s="990"/>
      <c r="N3282" s="990"/>
      <c r="O3282" s="878"/>
      <c r="P3282" s="878"/>
      <c r="Q3282" s="878"/>
      <c r="R3282" s="878"/>
      <c r="S3282" s="878"/>
      <c r="T3282" s="878"/>
      <c r="U3282" s="878"/>
      <c r="V3282" s="878"/>
      <c r="W3282" s="878"/>
      <c r="X3282" s="1015"/>
      <c r="Y3282" s="878"/>
      <c r="Z3282" s="975"/>
    </row>
    <row r="3283" spans="1:26">
      <c r="A3283" s="878"/>
      <c r="B3283" s="878"/>
      <c r="C3283" s="878"/>
      <c r="F3283" s="878"/>
      <c r="H3283" s="878"/>
      <c r="I3283" s="878"/>
      <c r="J3283" s="878"/>
      <c r="K3283" s="990"/>
      <c r="L3283" s="990"/>
      <c r="M3283" s="990"/>
      <c r="N3283" s="990"/>
      <c r="O3283" s="878"/>
      <c r="P3283" s="878"/>
      <c r="Q3283" s="878"/>
      <c r="R3283" s="878"/>
      <c r="S3283" s="878"/>
      <c r="T3283" s="878"/>
      <c r="U3283" s="878"/>
      <c r="V3283" s="878"/>
      <c r="W3283" s="878"/>
      <c r="X3283" s="1015"/>
      <c r="Y3283" s="878"/>
      <c r="Z3283" s="975"/>
    </row>
    <row r="3284" spans="1:26">
      <c r="A3284" s="878"/>
      <c r="B3284" s="878"/>
      <c r="C3284" s="878"/>
      <c r="F3284" s="878"/>
      <c r="H3284" s="878"/>
      <c r="I3284" s="878"/>
      <c r="J3284" s="878"/>
      <c r="K3284" s="990"/>
      <c r="L3284" s="990"/>
      <c r="M3284" s="990"/>
      <c r="N3284" s="990"/>
      <c r="O3284" s="878"/>
      <c r="P3284" s="878"/>
      <c r="Q3284" s="878"/>
      <c r="R3284" s="878"/>
      <c r="S3284" s="878"/>
      <c r="T3284" s="878"/>
      <c r="U3284" s="878"/>
      <c r="V3284" s="878"/>
      <c r="W3284" s="878"/>
      <c r="X3284" s="1015"/>
      <c r="Y3284" s="878"/>
      <c r="Z3284" s="975"/>
    </row>
    <row r="3285" spans="1:26">
      <c r="A3285" s="878"/>
      <c r="B3285" s="878"/>
      <c r="C3285" s="878"/>
      <c r="F3285" s="878"/>
      <c r="H3285" s="878"/>
      <c r="I3285" s="878"/>
      <c r="J3285" s="878"/>
      <c r="K3285" s="990"/>
      <c r="L3285" s="990"/>
      <c r="M3285" s="990"/>
      <c r="N3285" s="990"/>
      <c r="O3285" s="878"/>
      <c r="P3285" s="878"/>
      <c r="Q3285" s="878"/>
      <c r="R3285" s="878"/>
      <c r="S3285" s="878"/>
      <c r="T3285" s="878"/>
      <c r="U3285" s="878"/>
      <c r="V3285" s="878"/>
      <c r="W3285" s="878"/>
      <c r="X3285" s="1015"/>
      <c r="Y3285" s="878"/>
      <c r="Z3285" s="975"/>
    </row>
    <row r="3286" spans="1:26">
      <c r="A3286" s="878"/>
      <c r="B3286" s="878"/>
      <c r="C3286" s="878"/>
      <c r="F3286" s="878"/>
      <c r="H3286" s="878"/>
      <c r="I3286" s="878"/>
      <c r="J3286" s="878"/>
      <c r="K3286" s="990"/>
      <c r="L3286" s="990"/>
      <c r="M3286" s="990"/>
      <c r="N3286" s="990"/>
      <c r="O3286" s="878"/>
      <c r="P3286" s="878"/>
      <c r="Q3286" s="878"/>
      <c r="R3286" s="878"/>
      <c r="S3286" s="878"/>
      <c r="T3286" s="878"/>
      <c r="U3286" s="878"/>
      <c r="V3286" s="878"/>
      <c r="W3286" s="878"/>
      <c r="X3286" s="1015"/>
      <c r="Y3286" s="878"/>
      <c r="Z3286" s="975"/>
    </row>
    <row r="3287" spans="1:26">
      <c r="A3287" s="878"/>
      <c r="B3287" s="878"/>
      <c r="C3287" s="878"/>
      <c r="F3287" s="878"/>
      <c r="H3287" s="878"/>
      <c r="I3287" s="878"/>
      <c r="J3287" s="878"/>
      <c r="K3287" s="990"/>
      <c r="L3287" s="990"/>
      <c r="M3287" s="990"/>
      <c r="N3287" s="990"/>
      <c r="O3287" s="878"/>
      <c r="P3287" s="878"/>
      <c r="Q3287" s="878"/>
      <c r="R3287" s="878"/>
      <c r="S3287" s="878"/>
      <c r="T3287" s="878"/>
      <c r="U3287" s="878"/>
      <c r="V3287" s="878"/>
      <c r="W3287" s="878"/>
      <c r="X3287" s="1015"/>
      <c r="Y3287" s="878"/>
      <c r="Z3287" s="975"/>
    </row>
    <row r="3288" spans="1:26">
      <c r="A3288" s="878"/>
      <c r="B3288" s="878"/>
      <c r="C3288" s="878"/>
      <c r="F3288" s="878"/>
      <c r="H3288" s="878"/>
      <c r="I3288" s="878"/>
      <c r="J3288" s="878"/>
      <c r="K3288" s="990"/>
      <c r="L3288" s="990"/>
      <c r="M3288" s="990"/>
      <c r="N3288" s="990"/>
      <c r="O3288" s="878"/>
      <c r="P3288" s="878"/>
      <c r="Q3288" s="878"/>
      <c r="R3288" s="878"/>
      <c r="S3288" s="878"/>
      <c r="T3288" s="878"/>
      <c r="U3288" s="878"/>
      <c r="V3288" s="878"/>
      <c r="W3288" s="878"/>
      <c r="X3288" s="1015"/>
      <c r="Y3288" s="878"/>
      <c r="Z3288" s="975"/>
    </row>
    <row r="3289" spans="1:26">
      <c r="A3289" s="878"/>
      <c r="B3289" s="878"/>
      <c r="C3289" s="878"/>
      <c r="F3289" s="878"/>
      <c r="H3289" s="878"/>
      <c r="I3289" s="878"/>
      <c r="J3289" s="878"/>
      <c r="K3289" s="990"/>
      <c r="L3289" s="990"/>
      <c r="M3289" s="990"/>
      <c r="N3289" s="990"/>
      <c r="O3289" s="878"/>
      <c r="P3289" s="878"/>
      <c r="Q3289" s="878"/>
      <c r="R3289" s="878"/>
      <c r="S3289" s="878"/>
      <c r="T3289" s="878"/>
      <c r="U3289" s="878"/>
      <c r="V3289" s="878"/>
      <c r="W3289" s="878"/>
      <c r="X3289" s="1015"/>
      <c r="Y3289" s="878"/>
      <c r="Z3289" s="975"/>
    </row>
    <row r="3290" spans="1:26">
      <c r="A3290" s="878"/>
      <c r="B3290" s="878"/>
      <c r="C3290" s="878"/>
      <c r="F3290" s="878"/>
      <c r="H3290" s="878"/>
      <c r="I3290" s="878"/>
      <c r="J3290" s="878"/>
      <c r="K3290" s="990"/>
      <c r="L3290" s="990"/>
      <c r="M3290" s="990"/>
      <c r="N3290" s="990"/>
      <c r="O3290" s="878"/>
      <c r="P3290" s="878"/>
      <c r="Q3290" s="878"/>
      <c r="R3290" s="878"/>
      <c r="S3290" s="878"/>
      <c r="T3290" s="878"/>
      <c r="U3290" s="878"/>
      <c r="V3290" s="878"/>
      <c r="W3290" s="878"/>
      <c r="X3290" s="1015"/>
      <c r="Y3290" s="878"/>
      <c r="Z3290" s="975"/>
    </row>
    <row r="3291" spans="1:26">
      <c r="A3291" s="878"/>
      <c r="B3291" s="878"/>
      <c r="C3291" s="878"/>
      <c r="F3291" s="878"/>
      <c r="H3291" s="878"/>
      <c r="I3291" s="878"/>
      <c r="J3291" s="878"/>
      <c r="K3291" s="990"/>
      <c r="L3291" s="990"/>
      <c r="M3291" s="990"/>
      <c r="N3291" s="990"/>
      <c r="O3291" s="878"/>
      <c r="P3291" s="878"/>
      <c r="Q3291" s="878"/>
      <c r="R3291" s="878"/>
      <c r="S3291" s="878"/>
      <c r="T3291" s="878"/>
      <c r="U3291" s="878"/>
      <c r="V3291" s="878"/>
      <c r="W3291" s="878"/>
      <c r="X3291" s="1015"/>
      <c r="Y3291" s="878"/>
      <c r="Z3291" s="975"/>
    </row>
    <row r="3292" spans="1:26">
      <c r="A3292" s="878"/>
      <c r="B3292" s="878"/>
      <c r="C3292" s="878"/>
      <c r="F3292" s="878"/>
      <c r="H3292" s="878"/>
      <c r="I3292" s="878"/>
      <c r="J3292" s="878"/>
      <c r="K3292" s="990"/>
      <c r="L3292" s="990"/>
      <c r="M3292" s="990"/>
      <c r="N3292" s="990"/>
      <c r="O3292" s="878"/>
      <c r="P3292" s="878"/>
      <c r="Q3292" s="878"/>
      <c r="R3292" s="878"/>
      <c r="S3292" s="878"/>
      <c r="T3292" s="878"/>
      <c r="U3292" s="878"/>
      <c r="V3292" s="878"/>
      <c r="W3292" s="878"/>
      <c r="X3292" s="1015"/>
      <c r="Y3292" s="878"/>
      <c r="Z3292" s="975"/>
    </row>
    <row r="3293" spans="1:26">
      <c r="A3293" s="878"/>
      <c r="B3293" s="878"/>
      <c r="C3293" s="878"/>
      <c r="F3293" s="878"/>
      <c r="H3293" s="878"/>
      <c r="I3293" s="878"/>
      <c r="J3293" s="878"/>
      <c r="K3293" s="990"/>
      <c r="L3293" s="990"/>
      <c r="M3293" s="990"/>
      <c r="N3293" s="990"/>
      <c r="O3293" s="878"/>
      <c r="P3293" s="878"/>
      <c r="Q3293" s="878"/>
      <c r="R3293" s="878"/>
      <c r="S3293" s="878"/>
      <c r="T3293" s="878"/>
      <c r="U3293" s="878"/>
      <c r="V3293" s="878"/>
      <c r="W3293" s="878"/>
      <c r="X3293" s="1015"/>
      <c r="Y3293" s="878"/>
      <c r="Z3293" s="975"/>
    </row>
    <row r="3294" spans="1:26">
      <c r="A3294" s="878"/>
      <c r="B3294" s="878"/>
      <c r="C3294" s="878"/>
      <c r="F3294" s="878"/>
      <c r="H3294" s="878"/>
      <c r="I3294" s="878"/>
      <c r="J3294" s="878"/>
      <c r="K3294" s="990"/>
      <c r="L3294" s="990"/>
      <c r="M3294" s="990"/>
      <c r="N3294" s="990"/>
      <c r="O3294" s="878"/>
      <c r="P3294" s="878"/>
      <c r="Q3294" s="878"/>
      <c r="R3294" s="878"/>
      <c r="S3294" s="878"/>
      <c r="T3294" s="878"/>
      <c r="U3294" s="878"/>
      <c r="V3294" s="878"/>
      <c r="W3294" s="878"/>
      <c r="X3294" s="1015"/>
      <c r="Y3294" s="878"/>
      <c r="Z3294" s="975"/>
    </row>
    <row r="3295" spans="1:26">
      <c r="A3295" s="878"/>
      <c r="B3295" s="878"/>
      <c r="C3295" s="878"/>
      <c r="F3295" s="878"/>
      <c r="H3295" s="878"/>
      <c r="I3295" s="878"/>
      <c r="J3295" s="878"/>
      <c r="K3295" s="990"/>
      <c r="L3295" s="990"/>
      <c r="M3295" s="990"/>
      <c r="N3295" s="990"/>
      <c r="O3295" s="878"/>
      <c r="P3295" s="878"/>
      <c r="Q3295" s="878"/>
      <c r="R3295" s="878"/>
      <c r="S3295" s="878"/>
      <c r="T3295" s="878"/>
      <c r="U3295" s="878"/>
      <c r="V3295" s="878"/>
      <c r="W3295" s="878"/>
      <c r="X3295" s="1015"/>
      <c r="Y3295" s="878"/>
      <c r="Z3295" s="975"/>
    </row>
    <row r="3296" spans="1:26">
      <c r="A3296" s="878"/>
      <c r="B3296" s="878"/>
      <c r="C3296" s="878"/>
      <c r="F3296" s="878"/>
      <c r="H3296" s="878"/>
      <c r="I3296" s="878"/>
      <c r="J3296" s="878"/>
      <c r="K3296" s="990"/>
      <c r="L3296" s="990"/>
      <c r="M3296" s="990"/>
      <c r="N3296" s="990"/>
      <c r="O3296" s="878"/>
      <c r="P3296" s="878"/>
      <c r="Q3296" s="878"/>
      <c r="R3296" s="878"/>
      <c r="S3296" s="878"/>
      <c r="T3296" s="878"/>
      <c r="U3296" s="878"/>
      <c r="V3296" s="878"/>
      <c r="W3296" s="878"/>
      <c r="X3296" s="1015"/>
      <c r="Y3296" s="878"/>
      <c r="Z3296" s="975"/>
    </row>
    <row r="3297" spans="1:26">
      <c r="A3297" s="878"/>
      <c r="B3297" s="878"/>
      <c r="C3297" s="878"/>
      <c r="F3297" s="878"/>
      <c r="H3297" s="878"/>
      <c r="I3297" s="878"/>
      <c r="J3297" s="878"/>
      <c r="K3297" s="990"/>
      <c r="L3297" s="990"/>
      <c r="M3297" s="990"/>
      <c r="N3297" s="990"/>
      <c r="O3297" s="878"/>
      <c r="P3297" s="878"/>
      <c r="Q3297" s="878"/>
      <c r="R3297" s="878"/>
      <c r="S3297" s="878"/>
      <c r="T3297" s="878"/>
      <c r="U3297" s="878"/>
      <c r="V3297" s="878"/>
      <c r="W3297" s="878"/>
      <c r="X3297" s="1015"/>
      <c r="Y3297" s="878"/>
      <c r="Z3297" s="975"/>
    </row>
    <row r="3298" spans="1:26">
      <c r="A3298" s="878"/>
      <c r="B3298" s="878"/>
      <c r="C3298" s="878"/>
      <c r="F3298" s="878"/>
      <c r="H3298" s="878"/>
      <c r="I3298" s="878"/>
      <c r="J3298" s="878"/>
      <c r="K3298" s="990"/>
      <c r="L3298" s="990"/>
      <c r="M3298" s="990"/>
      <c r="N3298" s="990"/>
      <c r="O3298" s="878"/>
      <c r="P3298" s="878"/>
      <c r="Q3298" s="878"/>
      <c r="R3298" s="878"/>
      <c r="S3298" s="878"/>
      <c r="T3298" s="878"/>
      <c r="U3298" s="878"/>
      <c r="V3298" s="878"/>
      <c r="W3298" s="878"/>
      <c r="X3298" s="1015"/>
      <c r="Y3298" s="878"/>
      <c r="Z3298" s="975"/>
    </row>
    <row r="3299" spans="1:26">
      <c r="A3299" s="878"/>
      <c r="B3299" s="878"/>
      <c r="C3299" s="878"/>
      <c r="F3299" s="878"/>
      <c r="H3299" s="878"/>
      <c r="I3299" s="878"/>
      <c r="J3299" s="878"/>
      <c r="K3299" s="990"/>
      <c r="L3299" s="990"/>
      <c r="M3299" s="990"/>
      <c r="N3299" s="990"/>
      <c r="O3299" s="878"/>
      <c r="P3299" s="878"/>
      <c r="Q3299" s="878"/>
      <c r="R3299" s="878"/>
      <c r="S3299" s="878"/>
      <c r="T3299" s="878"/>
      <c r="U3299" s="878"/>
      <c r="V3299" s="878"/>
      <c r="W3299" s="878"/>
      <c r="X3299" s="1015"/>
      <c r="Y3299" s="878"/>
      <c r="Z3299" s="975"/>
    </row>
    <row r="3300" spans="1:26">
      <c r="A3300" s="878"/>
      <c r="B3300" s="878"/>
      <c r="C3300" s="878"/>
      <c r="F3300" s="878"/>
      <c r="H3300" s="878"/>
      <c r="I3300" s="878"/>
      <c r="J3300" s="878"/>
      <c r="K3300" s="990"/>
      <c r="L3300" s="990"/>
      <c r="M3300" s="990"/>
      <c r="N3300" s="990"/>
      <c r="O3300" s="878"/>
      <c r="P3300" s="878"/>
      <c r="Q3300" s="878"/>
      <c r="R3300" s="878"/>
      <c r="S3300" s="878"/>
      <c r="T3300" s="878"/>
      <c r="U3300" s="878"/>
      <c r="V3300" s="878"/>
      <c r="W3300" s="878"/>
      <c r="X3300" s="1015"/>
      <c r="Y3300" s="878"/>
      <c r="Z3300" s="975"/>
    </row>
    <row r="3301" spans="1:26">
      <c r="A3301" s="878"/>
      <c r="B3301" s="878"/>
      <c r="C3301" s="878"/>
      <c r="F3301" s="878"/>
      <c r="H3301" s="878"/>
      <c r="I3301" s="878"/>
      <c r="J3301" s="878"/>
      <c r="K3301" s="990"/>
      <c r="L3301" s="990"/>
      <c r="M3301" s="990"/>
      <c r="N3301" s="990"/>
      <c r="O3301" s="878"/>
      <c r="P3301" s="878"/>
      <c r="Q3301" s="878"/>
      <c r="R3301" s="878"/>
      <c r="S3301" s="878"/>
      <c r="T3301" s="878"/>
      <c r="U3301" s="878"/>
      <c r="V3301" s="878"/>
      <c r="W3301" s="878"/>
      <c r="X3301" s="1015"/>
      <c r="Y3301" s="878"/>
      <c r="Z3301" s="975"/>
    </row>
    <row r="3302" spans="1:26">
      <c r="A3302" s="878"/>
      <c r="B3302" s="878"/>
      <c r="C3302" s="878"/>
      <c r="F3302" s="878"/>
      <c r="H3302" s="878"/>
      <c r="I3302" s="878"/>
      <c r="J3302" s="878"/>
      <c r="K3302" s="990"/>
      <c r="L3302" s="990"/>
      <c r="M3302" s="990"/>
      <c r="N3302" s="990"/>
      <c r="O3302" s="878"/>
      <c r="P3302" s="878"/>
      <c r="Q3302" s="878"/>
      <c r="R3302" s="878"/>
      <c r="S3302" s="878"/>
      <c r="T3302" s="878"/>
      <c r="U3302" s="878"/>
      <c r="V3302" s="878"/>
      <c r="W3302" s="878"/>
      <c r="X3302" s="1015"/>
      <c r="Y3302" s="878"/>
      <c r="Z3302" s="975"/>
    </row>
    <row r="3303" spans="1:26">
      <c r="A3303" s="878"/>
      <c r="B3303" s="878"/>
      <c r="C3303" s="878"/>
      <c r="F3303" s="878"/>
      <c r="H3303" s="878"/>
      <c r="I3303" s="878"/>
      <c r="J3303" s="878"/>
      <c r="K3303" s="990"/>
      <c r="L3303" s="990"/>
      <c r="M3303" s="990"/>
      <c r="N3303" s="990"/>
      <c r="O3303" s="878"/>
      <c r="P3303" s="878"/>
      <c r="Q3303" s="878"/>
      <c r="R3303" s="878"/>
      <c r="S3303" s="878"/>
      <c r="T3303" s="878"/>
      <c r="U3303" s="878"/>
      <c r="V3303" s="878"/>
      <c r="W3303" s="878"/>
      <c r="X3303" s="1015"/>
      <c r="Y3303" s="878"/>
      <c r="Z3303" s="975"/>
    </row>
    <row r="3304" spans="1:26">
      <c r="A3304" s="878"/>
      <c r="B3304" s="878"/>
      <c r="C3304" s="878"/>
      <c r="F3304" s="878"/>
      <c r="H3304" s="878"/>
      <c r="I3304" s="878"/>
      <c r="J3304" s="878"/>
      <c r="K3304" s="990"/>
      <c r="L3304" s="990"/>
      <c r="M3304" s="990"/>
      <c r="N3304" s="990"/>
      <c r="O3304" s="878"/>
      <c r="P3304" s="878"/>
      <c r="Q3304" s="878"/>
      <c r="R3304" s="878"/>
      <c r="S3304" s="878"/>
      <c r="T3304" s="878"/>
      <c r="U3304" s="878"/>
      <c r="V3304" s="878"/>
      <c r="W3304" s="878"/>
      <c r="X3304" s="1015"/>
      <c r="Y3304" s="878"/>
      <c r="Z3304" s="975"/>
    </row>
    <row r="3305" spans="1:26">
      <c r="A3305" s="878"/>
      <c r="B3305" s="878"/>
      <c r="C3305" s="878"/>
      <c r="F3305" s="878"/>
      <c r="H3305" s="878"/>
      <c r="I3305" s="878"/>
      <c r="J3305" s="878"/>
      <c r="K3305" s="990"/>
      <c r="L3305" s="990"/>
      <c r="M3305" s="990"/>
      <c r="N3305" s="990"/>
      <c r="O3305" s="878"/>
      <c r="P3305" s="878"/>
      <c r="Q3305" s="878"/>
      <c r="R3305" s="878"/>
      <c r="S3305" s="878"/>
      <c r="T3305" s="878"/>
      <c r="U3305" s="878"/>
      <c r="V3305" s="878"/>
      <c r="W3305" s="878"/>
      <c r="X3305" s="1015"/>
      <c r="Y3305" s="878"/>
      <c r="Z3305" s="975"/>
    </row>
    <row r="3306" spans="1:26">
      <c r="A3306" s="878"/>
      <c r="B3306" s="878"/>
      <c r="C3306" s="878"/>
      <c r="F3306" s="878"/>
      <c r="H3306" s="878"/>
      <c r="I3306" s="878"/>
      <c r="J3306" s="878"/>
      <c r="K3306" s="990"/>
      <c r="L3306" s="990"/>
      <c r="M3306" s="990"/>
      <c r="N3306" s="990"/>
      <c r="O3306" s="878"/>
      <c r="P3306" s="878"/>
      <c r="Q3306" s="878"/>
      <c r="R3306" s="878"/>
      <c r="S3306" s="878"/>
      <c r="T3306" s="878"/>
      <c r="U3306" s="878"/>
      <c r="V3306" s="878"/>
      <c r="W3306" s="878"/>
      <c r="X3306" s="1015"/>
      <c r="Y3306" s="878"/>
      <c r="Z3306" s="975"/>
    </row>
    <row r="3307" spans="1:26">
      <c r="A3307" s="878"/>
      <c r="B3307" s="878"/>
      <c r="C3307" s="878"/>
      <c r="F3307" s="878"/>
      <c r="H3307" s="878"/>
      <c r="I3307" s="878"/>
      <c r="J3307" s="878"/>
      <c r="K3307" s="990"/>
      <c r="L3307" s="990"/>
      <c r="M3307" s="990"/>
      <c r="N3307" s="990"/>
      <c r="O3307" s="878"/>
      <c r="P3307" s="878"/>
      <c r="Q3307" s="878"/>
      <c r="R3307" s="878"/>
      <c r="S3307" s="878"/>
      <c r="T3307" s="878"/>
      <c r="U3307" s="878"/>
      <c r="V3307" s="878"/>
      <c r="W3307" s="878"/>
      <c r="X3307" s="1015"/>
      <c r="Y3307" s="878"/>
      <c r="Z3307" s="975"/>
    </row>
    <row r="3308" spans="1:26">
      <c r="A3308" s="878"/>
      <c r="B3308" s="878"/>
      <c r="C3308" s="878"/>
      <c r="F3308" s="878"/>
      <c r="H3308" s="878"/>
      <c r="I3308" s="878"/>
      <c r="J3308" s="878"/>
      <c r="K3308" s="990"/>
      <c r="L3308" s="990"/>
      <c r="M3308" s="990"/>
      <c r="N3308" s="990"/>
      <c r="O3308" s="878"/>
      <c r="P3308" s="878"/>
      <c r="Q3308" s="878"/>
      <c r="R3308" s="878"/>
      <c r="S3308" s="878"/>
      <c r="T3308" s="878"/>
      <c r="U3308" s="878"/>
      <c r="V3308" s="878"/>
      <c r="W3308" s="878"/>
      <c r="X3308" s="1015"/>
      <c r="Y3308" s="878"/>
      <c r="Z3308" s="975"/>
    </row>
    <row r="3309" spans="1:26">
      <c r="A3309" s="878"/>
      <c r="B3309" s="878"/>
      <c r="C3309" s="878"/>
      <c r="F3309" s="878"/>
      <c r="H3309" s="878"/>
      <c r="I3309" s="878"/>
      <c r="J3309" s="878"/>
      <c r="K3309" s="990"/>
      <c r="L3309" s="990"/>
      <c r="M3309" s="990"/>
      <c r="N3309" s="990"/>
      <c r="O3309" s="878"/>
      <c r="P3309" s="878"/>
      <c r="Q3309" s="878"/>
      <c r="R3309" s="878"/>
      <c r="S3309" s="878"/>
      <c r="T3309" s="878"/>
      <c r="U3309" s="878"/>
      <c r="V3309" s="878"/>
      <c r="W3309" s="878"/>
      <c r="X3309" s="1015"/>
      <c r="Y3309" s="878"/>
      <c r="Z3309" s="975"/>
    </row>
    <row r="3310" spans="1:26">
      <c r="A3310" s="878"/>
      <c r="B3310" s="878"/>
      <c r="C3310" s="878"/>
      <c r="F3310" s="878"/>
      <c r="H3310" s="878"/>
      <c r="I3310" s="878"/>
      <c r="J3310" s="878"/>
      <c r="K3310" s="990"/>
      <c r="L3310" s="990"/>
      <c r="M3310" s="990"/>
      <c r="N3310" s="990"/>
      <c r="O3310" s="878"/>
      <c r="P3310" s="878"/>
      <c r="Q3310" s="878"/>
      <c r="R3310" s="878"/>
      <c r="S3310" s="878"/>
      <c r="T3310" s="878"/>
      <c r="U3310" s="878"/>
      <c r="V3310" s="878"/>
      <c r="W3310" s="878"/>
      <c r="X3310" s="1015"/>
      <c r="Y3310" s="878"/>
      <c r="Z3310" s="975"/>
    </row>
    <row r="3311" spans="1:26">
      <c r="A3311" s="878"/>
      <c r="B3311" s="878"/>
      <c r="C3311" s="878"/>
      <c r="F3311" s="878"/>
      <c r="H3311" s="878"/>
      <c r="I3311" s="878"/>
      <c r="J3311" s="878"/>
      <c r="K3311" s="990"/>
      <c r="L3311" s="990"/>
      <c r="M3311" s="990"/>
      <c r="N3311" s="990"/>
      <c r="O3311" s="878"/>
      <c r="P3311" s="878"/>
      <c r="Q3311" s="878"/>
      <c r="R3311" s="878"/>
      <c r="S3311" s="878"/>
      <c r="T3311" s="878"/>
      <c r="U3311" s="878"/>
      <c r="V3311" s="878"/>
      <c r="W3311" s="878"/>
      <c r="X3311" s="1015"/>
      <c r="Y3311" s="878"/>
      <c r="Z3311" s="975"/>
    </row>
    <row r="3312" spans="1:26">
      <c r="A3312" s="878"/>
      <c r="B3312" s="878"/>
      <c r="C3312" s="878"/>
      <c r="F3312" s="878"/>
      <c r="H3312" s="878"/>
      <c r="I3312" s="878"/>
      <c r="J3312" s="878"/>
      <c r="K3312" s="990"/>
      <c r="L3312" s="990"/>
      <c r="M3312" s="990"/>
      <c r="N3312" s="990"/>
      <c r="O3312" s="878"/>
      <c r="P3312" s="878"/>
      <c r="Q3312" s="878"/>
      <c r="R3312" s="878"/>
      <c r="S3312" s="878"/>
      <c r="T3312" s="878"/>
      <c r="U3312" s="878"/>
      <c r="V3312" s="878"/>
      <c r="W3312" s="878"/>
      <c r="X3312" s="1015"/>
      <c r="Y3312" s="878"/>
      <c r="Z3312" s="975"/>
    </row>
    <row r="3313" spans="1:26">
      <c r="A3313" s="878"/>
      <c r="B3313" s="878"/>
      <c r="C3313" s="878"/>
      <c r="F3313" s="878"/>
      <c r="H3313" s="878"/>
      <c r="I3313" s="878"/>
      <c r="J3313" s="878"/>
      <c r="K3313" s="990"/>
      <c r="L3313" s="990"/>
      <c r="M3313" s="990"/>
      <c r="N3313" s="990"/>
      <c r="O3313" s="878"/>
      <c r="P3313" s="878"/>
      <c r="Q3313" s="878"/>
      <c r="R3313" s="878"/>
      <c r="S3313" s="878"/>
      <c r="T3313" s="878"/>
      <c r="U3313" s="878"/>
      <c r="V3313" s="878"/>
      <c r="W3313" s="878"/>
      <c r="X3313" s="1015"/>
      <c r="Y3313" s="878"/>
      <c r="Z3313" s="975"/>
    </row>
    <row r="3314" spans="1:26">
      <c r="A3314" s="878"/>
      <c r="B3314" s="878"/>
      <c r="C3314" s="878"/>
      <c r="F3314" s="878"/>
      <c r="H3314" s="878"/>
      <c r="I3314" s="878"/>
      <c r="J3314" s="878"/>
      <c r="K3314" s="990"/>
      <c r="L3314" s="990"/>
      <c r="M3314" s="990"/>
      <c r="N3314" s="990"/>
      <c r="O3314" s="878"/>
      <c r="P3314" s="878"/>
      <c r="Q3314" s="878"/>
      <c r="R3314" s="878"/>
      <c r="S3314" s="878"/>
      <c r="T3314" s="878"/>
      <c r="U3314" s="878"/>
      <c r="V3314" s="878"/>
      <c r="W3314" s="878"/>
      <c r="X3314" s="1015"/>
      <c r="Y3314" s="878"/>
      <c r="Z3314" s="975"/>
    </row>
    <row r="3315" spans="1:26">
      <c r="A3315" s="878"/>
      <c r="B3315" s="878"/>
      <c r="C3315" s="878"/>
      <c r="F3315" s="878"/>
      <c r="H3315" s="878"/>
      <c r="I3315" s="878"/>
      <c r="J3315" s="878"/>
      <c r="K3315" s="990"/>
      <c r="L3315" s="990"/>
      <c r="M3315" s="990"/>
      <c r="N3315" s="990"/>
      <c r="O3315" s="878"/>
      <c r="P3315" s="878"/>
      <c r="Q3315" s="878"/>
      <c r="R3315" s="878"/>
      <c r="S3315" s="878"/>
      <c r="T3315" s="878"/>
      <c r="U3315" s="878"/>
      <c r="V3315" s="878"/>
      <c r="W3315" s="878"/>
      <c r="X3315" s="1015"/>
      <c r="Y3315" s="878"/>
      <c r="Z3315" s="975"/>
    </row>
    <row r="3316" spans="1:26">
      <c r="A3316" s="878"/>
      <c r="B3316" s="878"/>
      <c r="C3316" s="878"/>
      <c r="F3316" s="878"/>
      <c r="H3316" s="878"/>
      <c r="I3316" s="878"/>
      <c r="J3316" s="878"/>
      <c r="K3316" s="990"/>
      <c r="L3316" s="990"/>
      <c r="M3316" s="990"/>
      <c r="N3316" s="990"/>
      <c r="O3316" s="878"/>
      <c r="P3316" s="878"/>
      <c r="Q3316" s="878"/>
      <c r="R3316" s="878"/>
      <c r="S3316" s="878"/>
      <c r="T3316" s="878"/>
      <c r="U3316" s="878"/>
      <c r="V3316" s="878"/>
      <c r="W3316" s="878"/>
      <c r="X3316" s="1015"/>
      <c r="Y3316" s="878"/>
      <c r="Z3316" s="975"/>
    </row>
    <row r="3317" spans="1:26">
      <c r="A3317" s="878"/>
      <c r="B3317" s="878"/>
      <c r="C3317" s="878"/>
      <c r="F3317" s="878"/>
      <c r="H3317" s="878"/>
      <c r="I3317" s="878"/>
      <c r="J3317" s="878"/>
      <c r="K3317" s="990"/>
      <c r="L3317" s="990"/>
      <c r="M3317" s="990"/>
      <c r="N3317" s="990"/>
      <c r="O3317" s="878"/>
      <c r="P3317" s="878"/>
      <c r="Q3317" s="878"/>
      <c r="R3317" s="878"/>
      <c r="S3317" s="878"/>
      <c r="T3317" s="878"/>
      <c r="U3317" s="878"/>
      <c r="V3317" s="878"/>
      <c r="W3317" s="878"/>
      <c r="X3317" s="1015"/>
      <c r="Y3317" s="878"/>
      <c r="Z3317" s="975"/>
    </row>
    <row r="3318" spans="1:26">
      <c r="A3318" s="878"/>
      <c r="B3318" s="878"/>
      <c r="C3318" s="878"/>
      <c r="F3318" s="878"/>
      <c r="H3318" s="878"/>
      <c r="I3318" s="878"/>
      <c r="J3318" s="878"/>
      <c r="K3318" s="990"/>
      <c r="L3318" s="990"/>
      <c r="M3318" s="990"/>
      <c r="N3318" s="990"/>
      <c r="O3318" s="878"/>
      <c r="P3318" s="878"/>
      <c r="Q3318" s="878"/>
      <c r="R3318" s="878"/>
      <c r="S3318" s="878"/>
      <c r="T3318" s="878"/>
      <c r="U3318" s="878"/>
      <c r="V3318" s="878"/>
      <c r="W3318" s="878"/>
      <c r="X3318" s="1015"/>
      <c r="Y3318" s="878"/>
      <c r="Z3318" s="975"/>
    </row>
    <row r="3319" spans="1:26">
      <c r="A3319" s="878"/>
      <c r="B3319" s="878"/>
      <c r="C3319" s="878"/>
      <c r="F3319" s="878"/>
      <c r="H3319" s="878"/>
      <c r="I3319" s="878"/>
      <c r="J3319" s="878"/>
      <c r="K3319" s="990"/>
      <c r="L3319" s="990"/>
      <c r="M3319" s="990"/>
      <c r="N3319" s="990"/>
      <c r="O3319" s="878"/>
      <c r="P3319" s="878"/>
      <c r="Q3319" s="878"/>
      <c r="R3319" s="878"/>
      <c r="S3319" s="878"/>
      <c r="T3319" s="878"/>
      <c r="U3319" s="878"/>
      <c r="V3319" s="878"/>
      <c r="W3319" s="878"/>
      <c r="X3319" s="1015"/>
      <c r="Y3319" s="878"/>
      <c r="Z3319" s="975"/>
    </row>
    <row r="3320" spans="1:26">
      <c r="A3320" s="878"/>
      <c r="B3320" s="878"/>
      <c r="C3320" s="878"/>
      <c r="F3320" s="878"/>
      <c r="H3320" s="878"/>
      <c r="I3320" s="878"/>
      <c r="J3320" s="878"/>
      <c r="K3320" s="990"/>
      <c r="L3320" s="990"/>
      <c r="M3320" s="990"/>
      <c r="N3320" s="990"/>
      <c r="O3320" s="878"/>
      <c r="P3320" s="878"/>
      <c r="Q3320" s="878"/>
      <c r="R3320" s="878"/>
      <c r="S3320" s="878"/>
      <c r="T3320" s="878"/>
      <c r="U3320" s="878"/>
      <c r="V3320" s="878"/>
      <c r="W3320" s="878"/>
      <c r="X3320" s="1015"/>
      <c r="Y3320" s="878"/>
      <c r="Z3320" s="975"/>
    </row>
    <row r="3321" spans="1:26">
      <c r="A3321" s="878"/>
      <c r="B3321" s="878"/>
      <c r="C3321" s="878"/>
      <c r="F3321" s="878"/>
      <c r="H3321" s="878"/>
      <c r="I3321" s="878"/>
      <c r="J3321" s="878"/>
      <c r="K3321" s="990"/>
      <c r="L3321" s="990"/>
      <c r="M3321" s="990"/>
      <c r="N3321" s="990"/>
      <c r="O3321" s="878"/>
      <c r="P3321" s="878"/>
      <c r="Q3321" s="878"/>
      <c r="R3321" s="878"/>
      <c r="S3321" s="878"/>
      <c r="T3321" s="878"/>
      <c r="U3321" s="878"/>
      <c r="V3321" s="878"/>
      <c r="W3321" s="878"/>
      <c r="X3321" s="1015"/>
      <c r="Y3321" s="878"/>
      <c r="Z3321" s="975"/>
    </row>
    <row r="3322" spans="1:26">
      <c r="A3322" s="878"/>
      <c r="B3322" s="878"/>
      <c r="C3322" s="878"/>
      <c r="F3322" s="878"/>
      <c r="H3322" s="878"/>
      <c r="I3322" s="878"/>
      <c r="J3322" s="878"/>
      <c r="K3322" s="990"/>
      <c r="L3322" s="990"/>
      <c r="M3322" s="990"/>
      <c r="N3322" s="990"/>
      <c r="O3322" s="878"/>
      <c r="P3322" s="878"/>
      <c r="Q3322" s="878"/>
      <c r="R3322" s="878"/>
      <c r="S3322" s="878"/>
      <c r="T3322" s="878"/>
      <c r="U3322" s="878"/>
      <c r="V3322" s="878"/>
      <c r="W3322" s="878"/>
      <c r="X3322" s="1015"/>
      <c r="Y3322" s="878"/>
      <c r="Z3322" s="975"/>
    </row>
    <row r="3323" spans="1:26">
      <c r="A3323" s="878"/>
      <c r="B3323" s="878"/>
      <c r="C3323" s="878"/>
      <c r="F3323" s="878"/>
      <c r="H3323" s="878"/>
      <c r="I3323" s="878"/>
      <c r="J3323" s="878"/>
      <c r="K3323" s="990"/>
      <c r="L3323" s="990"/>
      <c r="M3323" s="990"/>
      <c r="N3323" s="990"/>
      <c r="O3323" s="878"/>
      <c r="P3323" s="878"/>
      <c r="Q3323" s="878"/>
      <c r="R3323" s="878"/>
      <c r="S3323" s="878"/>
      <c r="T3323" s="878"/>
      <c r="U3323" s="878"/>
      <c r="V3323" s="878"/>
      <c r="W3323" s="878"/>
      <c r="X3323" s="1015"/>
      <c r="Y3323" s="878"/>
      <c r="Z3323" s="975"/>
    </row>
    <row r="3324" spans="1:26">
      <c r="A3324" s="878"/>
      <c r="B3324" s="878"/>
      <c r="C3324" s="878"/>
      <c r="F3324" s="878"/>
      <c r="H3324" s="878"/>
      <c r="I3324" s="878"/>
      <c r="J3324" s="878"/>
      <c r="K3324" s="990"/>
      <c r="L3324" s="990"/>
      <c r="M3324" s="990"/>
      <c r="N3324" s="990"/>
      <c r="O3324" s="878"/>
      <c r="P3324" s="878"/>
      <c r="Q3324" s="878"/>
      <c r="R3324" s="878"/>
      <c r="S3324" s="878"/>
      <c r="T3324" s="878"/>
      <c r="U3324" s="878"/>
      <c r="V3324" s="878"/>
      <c r="W3324" s="878"/>
      <c r="X3324" s="1015"/>
      <c r="Y3324" s="878"/>
      <c r="Z3324" s="975"/>
    </row>
    <row r="3325" spans="1:26">
      <c r="A3325" s="878"/>
      <c r="B3325" s="878"/>
      <c r="C3325" s="878"/>
      <c r="F3325" s="878"/>
      <c r="H3325" s="878"/>
      <c r="I3325" s="878"/>
      <c r="J3325" s="878"/>
      <c r="K3325" s="990"/>
      <c r="L3325" s="990"/>
      <c r="M3325" s="990"/>
      <c r="N3325" s="990"/>
      <c r="O3325" s="878"/>
      <c r="P3325" s="878"/>
      <c r="Q3325" s="878"/>
      <c r="R3325" s="878"/>
      <c r="S3325" s="878"/>
      <c r="T3325" s="878"/>
      <c r="U3325" s="878"/>
      <c r="V3325" s="878"/>
      <c r="W3325" s="878"/>
      <c r="X3325" s="1015"/>
      <c r="Y3325" s="878"/>
      <c r="Z3325" s="975"/>
    </row>
    <row r="3326" spans="1:26">
      <c r="A3326" s="878"/>
      <c r="B3326" s="878"/>
      <c r="C3326" s="878"/>
      <c r="F3326" s="878"/>
      <c r="H3326" s="878"/>
      <c r="I3326" s="878"/>
      <c r="J3326" s="878"/>
      <c r="K3326" s="990"/>
      <c r="L3326" s="990"/>
      <c r="M3326" s="990"/>
      <c r="N3326" s="990"/>
      <c r="O3326" s="878"/>
      <c r="P3326" s="878"/>
      <c r="Q3326" s="878"/>
      <c r="R3326" s="878"/>
      <c r="S3326" s="878"/>
      <c r="T3326" s="878"/>
      <c r="U3326" s="878"/>
      <c r="V3326" s="878"/>
      <c r="W3326" s="878"/>
      <c r="X3326" s="1015"/>
      <c r="Y3326" s="878"/>
      <c r="Z3326" s="975"/>
    </row>
    <row r="3327" spans="1:26">
      <c r="A3327" s="878"/>
      <c r="B3327" s="878"/>
      <c r="C3327" s="878"/>
      <c r="F3327" s="878"/>
      <c r="H3327" s="878"/>
      <c r="I3327" s="878"/>
      <c r="J3327" s="878"/>
      <c r="K3327" s="990"/>
      <c r="L3327" s="990"/>
      <c r="M3327" s="990"/>
      <c r="N3327" s="990"/>
      <c r="O3327" s="878"/>
      <c r="P3327" s="878"/>
      <c r="Q3327" s="878"/>
      <c r="R3327" s="878"/>
      <c r="S3327" s="878"/>
      <c r="T3327" s="878"/>
      <c r="U3327" s="878"/>
      <c r="V3327" s="878"/>
      <c r="W3327" s="878"/>
      <c r="X3327" s="1015"/>
      <c r="Y3327" s="878"/>
      <c r="Z3327" s="975"/>
    </row>
    <row r="3328" spans="1:26">
      <c r="A3328" s="878"/>
      <c r="B3328" s="878"/>
      <c r="C3328" s="878"/>
      <c r="F3328" s="878"/>
      <c r="H3328" s="878"/>
      <c r="I3328" s="878"/>
      <c r="J3328" s="878"/>
      <c r="K3328" s="990"/>
      <c r="L3328" s="990"/>
      <c r="M3328" s="990"/>
      <c r="N3328" s="990"/>
      <c r="O3328" s="878"/>
      <c r="P3328" s="878"/>
      <c r="Q3328" s="878"/>
      <c r="R3328" s="878"/>
      <c r="S3328" s="878"/>
      <c r="T3328" s="878"/>
      <c r="U3328" s="878"/>
      <c r="V3328" s="878"/>
      <c r="W3328" s="878"/>
      <c r="X3328" s="1015"/>
      <c r="Y3328" s="878"/>
      <c r="Z3328" s="975"/>
    </row>
    <row r="3329" spans="1:26">
      <c r="A3329" s="878"/>
      <c r="B3329" s="878"/>
      <c r="C3329" s="878"/>
      <c r="F3329" s="878"/>
      <c r="H3329" s="878"/>
      <c r="I3329" s="878"/>
      <c r="J3329" s="878"/>
      <c r="K3329" s="990"/>
      <c r="L3329" s="990"/>
      <c r="M3329" s="990"/>
      <c r="N3329" s="990"/>
      <c r="O3329" s="878"/>
      <c r="P3329" s="878"/>
      <c r="Q3329" s="878"/>
      <c r="R3329" s="878"/>
      <c r="S3329" s="878"/>
      <c r="T3329" s="878"/>
      <c r="U3329" s="878"/>
      <c r="V3329" s="878"/>
      <c r="W3329" s="878"/>
      <c r="X3329" s="1015"/>
      <c r="Y3329" s="878"/>
      <c r="Z3329" s="975"/>
    </row>
    <row r="3330" spans="1:26">
      <c r="A3330" s="878"/>
      <c r="B3330" s="878"/>
      <c r="C3330" s="878"/>
      <c r="F3330" s="878"/>
      <c r="H3330" s="878"/>
      <c r="I3330" s="878"/>
      <c r="J3330" s="878"/>
      <c r="K3330" s="990"/>
      <c r="L3330" s="990"/>
      <c r="M3330" s="990"/>
      <c r="N3330" s="990"/>
      <c r="O3330" s="878"/>
      <c r="P3330" s="878"/>
      <c r="Q3330" s="878"/>
      <c r="R3330" s="878"/>
      <c r="S3330" s="878"/>
      <c r="T3330" s="878"/>
      <c r="U3330" s="878"/>
      <c r="V3330" s="878"/>
      <c r="W3330" s="878"/>
      <c r="X3330" s="1015"/>
      <c r="Y3330" s="878"/>
      <c r="Z3330" s="975"/>
    </row>
    <row r="3331" spans="1:26">
      <c r="A3331" s="878"/>
      <c r="B3331" s="878"/>
      <c r="C3331" s="878"/>
      <c r="F3331" s="878"/>
      <c r="H3331" s="878"/>
      <c r="I3331" s="878"/>
      <c r="J3331" s="878"/>
      <c r="K3331" s="990"/>
      <c r="L3331" s="990"/>
      <c r="M3331" s="990"/>
      <c r="N3331" s="990"/>
      <c r="O3331" s="878"/>
      <c r="P3331" s="878"/>
      <c r="Q3331" s="878"/>
      <c r="R3331" s="878"/>
      <c r="S3331" s="878"/>
      <c r="T3331" s="878"/>
      <c r="U3331" s="878"/>
      <c r="V3331" s="878"/>
      <c r="W3331" s="878"/>
      <c r="X3331" s="1015"/>
      <c r="Y3331" s="878"/>
      <c r="Z3331" s="975"/>
    </row>
    <row r="3332" spans="1:26">
      <c r="A3332" s="878"/>
      <c r="B3332" s="878"/>
      <c r="C3332" s="878"/>
      <c r="F3332" s="878"/>
      <c r="H3332" s="878"/>
      <c r="I3332" s="878"/>
      <c r="J3332" s="878"/>
      <c r="K3332" s="990"/>
      <c r="L3332" s="990"/>
      <c r="M3332" s="990"/>
      <c r="N3332" s="990"/>
      <c r="O3332" s="878"/>
      <c r="P3332" s="878"/>
      <c r="Q3332" s="878"/>
      <c r="R3332" s="878"/>
      <c r="S3332" s="878"/>
      <c r="T3332" s="878"/>
      <c r="U3332" s="878"/>
      <c r="V3332" s="878"/>
      <c r="W3332" s="878"/>
      <c r="X3332" s="1015"/>
      <c r="Y3332" s="878"/>
      <c r="Z3332" s="975"/>
    </row>
    <row r="3333" spans="1:26">
      <c r="A3333" s="878"/>
      <c r="B3333" s="878"/>
      <c r="C3333" s="878"/>
      <c r="F3333" s="878"/>
      <c r="H3333" s="878"/>
      <c r="I3333" s="878"/>
      <c r="J3333" s="878"/>
      <c r="K3333" s="990"/>
      <c r="L3333" s="990"/>
      <c r="M3333" s="990"/>
      <c r="N3333" s="990"/>
      <c r="O3333" s="878"/>
      <c r="P3333" s="878"/>
      <c r="Q3333" s="878"/>
      <c r="R3333" s="878"/>
      <c r="S3333" s="878"/>
      <c r="T3333" s="878"/>
      <c r="U3333" s="878"/>
      <c r="V3333" s="878"/>
      <c r="W3333" s="878"/>
      <c r="X3333" s="1015"/>
      <c r="Y3333" s="878"/>
      <c r="Z3333" s="975"/>
    </row>
    <row r="3334" spans="1:26">
      <c r="A3334" s="878"/>
      <c r="B3334" s="878"/>
      <c r="C3334" s="878"/>
      <c r="F3334" s="878"/>
      <c r="H3334" s="878"/>
      <c r="I3334" s="878"/>
      <c r="J3334" s="878"/>
      <c r="K3334" s="990"/>
      <c r="L3334" s="990"/>
      <c r="M3334" s="990"/>
      <c r="N3334" s="990"/>
      <c r="O3334" s="878"/>
      <c r="P3334" s="878"/>
      <c r="Q3334" s="878"/>
      <c r="R3334" s="878"/>
      <c r="S3334" s="878"/>
      <c r="T3334" s="878"/>
      <c r="U3334" s="878"/>
      <c r="V3334" s="878"/>
      <c r="W3334" s="878"/>
      <c r="X3334" s="1015"/>
      <c r="Y3334" s="878"/>
      <c r="Z3334" s="975"/>
    </row>
    <row r="3335" spans="1:26">
      <c r="A3335" s="878"/>
      <c r="B3335" s="878"/>
      <c r="C3335" s="878"/>
      <c r="F3335" s="878"/>
      <c r="H3335" s="878"/>
      <c r="I3335" s="878"/>
      <c r="J3335" s="878"/>
      <c r="K3335" s="990"/>
      <c r="L3335" s="990"/>
      <c r="M3335" s="990"/>
      <c r="N3335" s="990"/>
      <c r="O3335" s="878"/>
      <c r="P3335" s="878"/>
      <c r="Q3335" s="878"/>
      <c r="R3335" s="878"/>
      <c r="S3335" s="878"/>
      <c r="T3335" s="878"/>
      <c r="U3335" s="878"/>
      <c r="V3335" s="878"/>
      <c r="W3335" s="878"/>
      <c r="X3335" s="1015"/>
      <c r="Y3335" s="878"/>
      <c r="Z3335" s="975"/>
    </row>
    <row r="3336" spans="1:26">
      <c r="A3336" s="878"/>
      <c r="B3336" s="878"/>
      <c r="C3336" s="878"/>
      <c r="F3336" s="878"/>
      <c r="H3336" s="878"/>
      <c r="I3336" s="878"/>
      <c r="J3336" s="878"/>
      <c r="K3336" s="990"/>
      <c r="L3336" s="990"/>
      <c r="M3336" s="990"/>
      <c r="N3336" s="990"/>
      <c r="O3336" s="878"/>
      <c r="P3336" s="878"/>
      <c r="Q3336" s="878"/>
      <c r="R3336" s="878"/>
      <c r="S3336" s="878"/>
      <c r="T3336" s="878"/>
      <c r="U3336" s="878"/>
      <c r="V3336" s="878"/>
      <c r="W3336" s="878"/>
      <c r="X3336" s="1015"/>
      <c r="Y3336" s="878"/>
      <c r="Z3336" s="975"/>
    </row>
    <row r="3337" spans="1:26">
      <c r="A3337" s="878"/>
      <c r="B3337" s="878"/>
      <c r="C3337" s="878"/>
      <c r="F3337" s="878"/>
      <c r="H3337" s="878"/>
      <c r="I3337" s="878"/>
      <c r="J3337" s="878"/>
      <c r="K3337" s="990"/>
      <c r="L3337" s="990"/>
      <c r="M3337" s="990"/>
      <c r="N3337" s="990"/>
      <c r="O3337" s="878"/>
      <c r="P3337" s="878"/>
      <c r="Q3337" s="878"/>
      <c r="R3337" s="878"/>
      <c r="S3337" s="878"/>
      <c r="T3337" s="878"/>
      <c r="U3337" s="878"/>
      <c r="V3337" s="878"/>
      <c r="W3337" s="878"/>
      <c r="X3337" s="1015"/>
      <c r="Y3337" s="878"/>
      <c r="Z3337" s="975"/>
    </row>
    <row r="3338" spans="1:26">
      <c r="A3338" s="878"/>
      <c r="B3338" s="878"/>
      <c r="C3338" s="878"/>
      <c r="F3338" s="878"/>
      <c r="H3338" s="878"/>
      <c r="I3338" s="878"/>
      <c r="J3338" s="878"/>
      <c r="K3338" s="990"/>
      <c r="L3338" s="990"/>
      <c r="M3338" s="990"/>
      <c r="N3338" s="990"/>
      <c r="O3338" s="878"/>
      <c r="P3338" s="878"/>
      <c r="Q3338" s="878"/>
      <c r="R3338" s="878"/>
      <c r="S3338" s="878"/>
      <c r="T3338" s="878"/>
      <c r="U3338" s="878"/>
      <c r="V3338" s="878"/>
      <c r="W3338" s="878"/>
      <c r="X3338" s="1015"/>
      <c r="Y3338" s="878"/>
      <c r="Z3338" s="975"/>
    </row>
    <row r="3339" spans="1:26">
      <c r="A3339" s="878"/>
      <c r="B3339" s="878"/>
      <c r="C3339" s="878"/>
      <c r="F3339" s="878"/>
      <c r="H3339" s="878"/>
      <c r="I3339" s="878"/>
      <c r="J3339" s="878"/>
      <c r="K3339" s="990"/>
      <c r="L3339" s="990"/>
      <c r="M3339" s="990"/>
      <c r="N3339" s="990"/>
      <c r="O3339" s="878"/>
      <c r="P3339" s="878"/>
      <c r="Q3339" s="878"/>
      <c r="R3339" s="878"/>
      <c r="S3339" s="878"/>
      <c r="T3339" s="878"/>
      <c r="U3339" s="878"/>
      <c r="V3339" s="878"/>
      <c r="W3339" s="878"/>
      <c r="X3339" s="1015"/>
      <c r="Y3339" s="878"/>
      <c r="Z3339" s="975"/>
    </row>
    <row r="3340" spans="1:26">
      <c r="A3340" s="878"/>
      <c r="B3340" s="878"/>
      <c r="C3340" s="878"/>
      <c r="F3340" s="878"/>
      <c r="H3340" s="878"/>
      <c r="I3340" s="878"/>
      <c r="J3340" s="878"/>
      <c r="K3340" s="990"/>
      <c r="L3340" s="990"/>
      <c r="M3340" s="990"/>
      <c r="N3340" s="990"/>
      <c r="O3340" s="878"/>
      <c r="P3340" s="878"/>
      <c r="Q3340" s="878"/>
      <c r="R3340" s="878"/>
      <c r="S3340" s="878"/>
      <c r="T3340" s="878"/>
      <c r="U3340" s="878"/>
      <c r="V3340" s="878"/>
      <c r="W3340" s="878"/>
      <c r="X3340" s="1015"/>
      <c r="Y3340" s="878"/>
      <c r="Z3340" s="975"/>
    </row>
    <row r="3341" spans="1:26">
      <c r="A3341" s="878"/>
      <c r="B3341" s="878"/>
      <c r="C3341" s="878"/>
      <c r="F3341" s="878"/>
      <c r="H3341" s="878"/>
      <c r="I3341" s="878"/>
      <c r="J3341" s="878"/>
      <c r="K3341" s="990"/>
      <c r="L3341" s="990"/>
      <c r="M3341" s="990"/>
      <c r="N3341" s="990"/>
      <c r="O3341" s="878"/>
      <c r="P3341" s="878"/>
      <c r="Q3341" s="878"/>
      <c r="R3341" s="878"/>
      <c r="S3341" s="878"/>
      <c r="T3341" s="878"/>
      <c r="U3341" s="878"/>
      <c r="V3341" s="878"/>
      <c r="W3341" s="878"/>
      <c r="X3341" s="1015"/>
      <c r="Y3341" s="878"/>
      <c r="Z3341" s="975"/>
    </row>
    <row r="3342" spans="1:26">
      <c r="A3342" s="878"/>
      <c r="B3342" s="878"/>
      <c r="C3342" s="878"/>
      <c r="F3342" s="878"/>
      <c r="H3342" s="878"/>
      <c r="I3342" s="878"/>
      <c r="J3342" s="878"/>
      <c r="K3342" s="990"/>
      <c r="L3342" s="990"/>
      <c r="M3342" s="990"/>
      <c r="N3342" s="990"/>
      <c r="O3342" s="878"/>
      <c r="P3342" s="878"/>
      <c r="Q3342" s="878"/>
      <c r="R3342" s="878"/>
      <c r="S3342" s="878"/>
      <c r="T3342" s="878"/>
      <c r="U3342" s="878"/>
      <c r="V3342" s="878"/>
      <c r="W3342" s="878"/>
      <c r="X3342" s="1015"/>
      <c r="Y3342" s="878"/>
      <c r="Z3342" s="975"/>
    </row>
    <row r="3343" spans="1:26">
      <c r="A3343" s="878"/>
      <c r="B3343" s="878"/>
      <c r="C3343" s="878"/>
      <c r="F3343" s="878"/>
      <c r="H3343" s="878"/>
      <c r="I3343" s="878"/>
      <c r="J3343" s="878"/>
      <c r="K3343" s="990"/>
      <c r="L3343" s="990"/>
      <c r="M3343" s="990"/>
      <c r="N3343" s="990"/>
      <c r="O3343" s="878"/>
      <c r="P3343" s="878"/>
      <c r="Q3343" s="878"/>
      <c r="R3343" s="878"/>
      <c r="S3343" s="878"/>
      <c r="T3343" s="878"/>
      <c r="U3343" s="878"/>
      <c r="V3343" s="878"/>
      <c r="W3343" s="878"/>
      <c r="X3343" s="1015"/>
      <c r="Y3343" s="878"/>
      <c r="Z3343" s="975"/>
    </row>
    <row r="3344" spans="1:26">
      <c r="A3344" s="878"/>
      <c r="B3344" s="878"/>
      <c r="C3344" s="878"/>
      <c r="F3344" s="878"/>
      <c r="H3344" s="878"/>
      <c r="I3344" s="878"/>
      <c r="J3344" s="878"/>
      <c r="K3344" s="990"/>
      <c r="L3344" s="990"/>
      <c r="M3344" s="990"/>
      <c r="N3344" s="990"/>
      <c r="O3344" s="878"/>
      <c r="P3344" s="878"/>
      <c r="Q3344" s="878"/>
      <c r="R3344" s="878"/>
      <c r="S3344" s="878"/>
      <c r="T3344" s="878"/>
      <c r="U3344" s="878"/>
      <c r="V3344" s="878"/>
      <c r="W3344" s="878"/>
      <c r="X3344" s="1015"/>
      <c r="Y3344" s="878"/>
      <c r="Z3344" s="975"/>
    </row>
    <row r="3345" spans="1:26">
      <c r="A3345" s="878"/>
      <c r="B3345" s="878"/>
      <c r="C3345" s="878"/>
      <c r="F3345" s="878"/>
      <c r="H3345" s="878"/>
      <c r="I3345" s="878"/>
      <c r="J3345" s="878"/>
      <c r="K3345" s="990"/>
      <c r="L3345" s="990"/>
      <c r="M3345" s="990"/>
      <c r="N3345" s="990"/>
      <c r="O3345" s="878"/>
      <c r="P3345" s="878"/>
      <c r="Q3345" s="878"/>
      <c r="R3345" s="878"/>
      <c r="S3345" s="878"/>
      <c r="T3345" s="878"/>
      <c r="U3345" s="878"/>
      <c r="V3345" s="878"/>
      <c r="W3345" s="878"/>
      <c r="X3345" s="1015"/>
      <c r="Y3345" s="878"/>
      <c r="Z3345" s="975"/>
    </row>
    <row r="3346" spans="1:26">
      <c r="A3346" s="878"/>
      <c r="B3346" s="878"/>
      <c r="C3346" s="878"/>
      <c r="F3346" s="878"/>
      <c r="H3346" s="878"/>
      <c r="I3346" s="878"/>
      <c r="J3346" s="878"/>
      <c r="K3346" s="990"/>
      <c r="L3346" s="990"/>
      <c r="M3346" s="990"/>
      <c r="N3346" s="990"/>
      <c r="O3346" s="878"/>
      <c r="P3346" s="878"/>
      <c r="Q3346" s="878"/>
      <c r="R3346" s="878"/>
      <c r="S3346" s="878"/>
      <c r="T3346" s="878"/>
      <c r="U3346" s="878"/>
      <c r="V3346" s="878"/>
      <c r="W3346" s="878"/>
      <c r="X3346" s="1015"/>
      <c r="Y3346" s="878"/>
      <c r="Z3346" s="975"/>
    </row>
    <row r="3347" spans="1:26">
      <c r="A3347" s="878"/>
      <c r="B3347" s="878"/>
      <c r="C3347" s="878"/>
      <c r="F3347" s="878"/>
      <c r="H3347" s="878"/>
      <c r="I3347" s="878"/>
      <c r="J3347" s="878"/>
      <c r="K3347" s="990"/>
      <c r="L3347" s="990"/>
      <c r="M3347" s="990"/>
      <c r="N3347" s="990"/>
      <c r="O3347" s="878"/>
      <c r="P3347" s="878"/>
      <c r="Q3347" s="878"/>
      <c r="R3347" s="878"/>
      <c r="S3347" s="878"/>
      <c r="T3347" s="878"/>
      <c r="U3347" s="878"/>
      <c r="V3347" s="878"/>
      <c r="W3347" s="878"/>
      <c r="X3347" s="1015"/>
      <c r="Y3347" s="878"/>
      <c r="Z3347" s="975"/>
    </row>
    <row r="3348" spans="1:26">
      <c r="A3348" s="878"/>
      <c r="B3348" s="878"/>
      <c r="C3348" s="878"/>
      <c r="F3348" s="878"/>
      <c r="H3348" s="878"/>
      <c r="I3348" s="878"/>
      <c r="J3348" s="878"/>
      <c r="K3348" s="990"/>
      <c r="L3348" s="990"/>
      <c r="M3348" s="990"/>
      <c r="N3348" s="990"/>
      <c r="O3348" s="878"/>
      <c r="P3348" s="878"/>
      <c r="Q3348" s="878"/>
      <c r="R3348" s="878"/>
      <c r="S3348" s="878"/>
      <c r="T3348" s="878"/>
      <c r="U3348" s="878"/>
      <c r="V3348" s="878"/>
      <c r="W3348" s="878"/>
      <c r="X3348" s="1015"/>
      <c r="Y3348" s="878"/>
      <c r="Z3348" s="975"/>
    </row>
    <row r="3349" spans="1:26">
      <c r="A3349" s="878"/>
      <c r="B3349" s="878"/>
      <c r="C3349" s="878"/>
      <c r="F3349" s="878"/>
      <c r="H3349" s="878"/>
      <c r="I3349" s="878"/>
      <c r="J3349" s="878"/>
      <c r="K3349" s="990"/>
      <c r="L3349" s="990"/>
      <c r="M3349" s="990"/>
      <c r="N3349" s="990"/>
      <c r="O3349" s="878"/>
      <c r="P3349" s="878"/>
      <c r="Q3349" s="878"/>
      <c r="R3349" s="878"/>
      <c r="S3349" s="878"/>
      <c r="T3349" s="878"/>
      <c r="U3349" s="878"/>
      <c r="V3349" s="878"/>
      <c r="W3349" s="878"/>
      <c r="X3349" s="1015"/>
      <c r="Y3349" s="878"/>
      <c r="Z3349" s="975"/>
    </row>
    <row r="3350" spans="1:26">
      <c r="A3350" s="878"/>
      <c r="B3350" s="878"/>
      <c r="C3350" s="878"/>
      <c r="F3350" s="878"/>
      <c r="H3350" s="878"/>
      <c r="I3350" s="878"/>
      <c r="J3350" s="878"/>
      <c r="K3350" s="990"/>
      <c r="L3350" s="990"/>
      <c r="M3350" s="990"/>
      <c r="N3350" s="990"/>
      <c r="O3350" s="878"/>
      <c r="P3350" s="878"/>
      <c r="Q3350" s="878"/>
      <c r="R3350" s="878"/>
      <c r="S3350" s="878"/>
      <c r="T3350" s="878"/>
      <c r="U3350" s="878"/>
      <c r="V3350" s="878"/>
      <c r="W3350" s="878"/>
      <c r="X3350" s="1015"/>
      <c r="Y3350" s="878"/>
      <c r="Z3350" s="975"/>
    </row>
    <row r="3351" spans="1:26">
      <c r="A3351" s="878"/>
      <c r="B3351" s="878"/>
      <c r="C3351" s="878"/>
      <c r="F3351" s="878"/>
      <c r="H3351" s="878"/>
      <c r="I3351" s="878"/>
      <c r="J3351" s="878"/>
      <c r="K3351" s="990"/>
      <c r="L3351" s="990"/>
      <c r="M3351" s="990"/>
      <c r="N3351" s="990"/>
      <c r="O3351" s="878"/>
      <c r="P3351" s="878"/>
      <c r="Q3351" s="878"/>
      <c r="R3351" s="878"/>
      <c r="S3351" s="878"/>
      <c r="T3351" s="878"/>
      <c r="U3351" s="878"/>
      <c r="V3351" s="878"/>
      <c r="W3351" s="878"/>
      <c r="X3351" s="1015"/>
      <c r="Y3351" s="878"/>
      <c r="Z3351" s="975"/>
    </row>
    <row r="3352" spans="1:26">
      <c r="A3352" s="878"/>
      <c r="B3352" s="878"/>
      <c r="C3352" s="878"/>
      <c r="F3352" s="878"/>
      <c r="H3352" s="878"/>
      <c r="I3352" s="878"/>
      <c r="J3352" s="878"/>
      <c r="K3352" s="990"/>
      <c r="L3352" s="990"/>
      <c r="M3352" s="990"/>
      <c r="N3352" s="990"/>
      <c r="O3352" s="878"/>
      <c r="P3352" s="878"/>
      <c r="Q3352" s="878"/>
      <c r="R3352" s="878"/>
      <c r="S3352" s="878"/>
      <c r="T3352" s="878"/>
      <c r="U3352" s="878"/>
      <c r="V3352" s="878"/>
      <c r="W3352" s="878"/>
      <c r="X3352" s="1015"/>
      <c r="Y3352" s="878"/>
      <c r="Z3352" s="975"/>
    </row>
    <row r="3353" spans="1:26">
      <c r="A3353" s="878"/>
      <c r="B3353" s="878"/>
      <c r="C3353" s="878"/>
      <c r="F3353" s="878"/>
      <c r="H3353" s="878"/>
      <c r="I3353" s="878"/>
      <c r="J3353" s="878"/>
      <c r="K3353" s="990"/>
      <c r="L3353" s="990"/>
      <c r="M3353" s="990"/>
      <c r="N3353" s="990"/>
      <c r="O3353" s="878"/>
      <c r="P3353" s="878"/>
      <c r="Q3353" s="878"/>
      <c r="R3353" s="878"/>
      <c r="S3353" s="878"/>
      <c r="T3353" s="878"/>
      <c r="U3353" s="878"/>
      <c r="V3353" s="878"/>
      <c r="W3353" s="878"/>
      <c r="X3353" s="1015"/>
      <c r="Y3353" s="878"/>
      <c r="Z3353" s="975"/>
    </row>
    <row r="3354" spans="1:26">
      <c r="A3354" s="878"/>
      <c r="B3354" s="878"/>
      <c r="C3354" s="878"/>
      <c r="F3354" s="878"/>
      <c r="H3354" s="878"/>
      <c r="I3354" s="878"/>
      <c r="J3354" s="878"/>
      <c r="K3354" s="990"/>
      <c r="L3354" s="990"/>
      <c r="M3354" s="990"/>
      <c r="N3354" s="990"/>
      <c r="O3354" s="878"/>
      <c r="P3354" s="878"/>
      <c r="Q3354" s="878"/>
      <c r="R3354" s="878"/>
      <c r="S3354" s="878"/>
      <c r="T3354" s="878"/>
      <c r="U3354" s="878"/>
      <c r="V3354" s="878"/>
      <c r="W3354" s="878"/>
      <c r="X3354" s="1015"/>
      <c r="Y3354" s="878"/>
      <c r="Z3354" s="975"/>
    </row>
    <row r="3355" spans="1:26">
      <c r="A3355" s="878"/>
      <c r="B3355" s="878"/>
      <c r="C3355" s="878"/>
      <c r="F3355" s="878"/>
      <c r="H3355" s="878"/>
      <c r="I3355" s="878"/>
      <c r="J3355" s="878"/>
      <c r="K3355" s="990"/>
      <c r="L3355" s="990"/>
      <c r="M3355" s="990"/>
      <c r="N3355" s="990"/>
      <c r="O3355" s="878"/>
      <c r="P3355" s="878"/>
      <c r="Q3355" s="878"/>
      <c r="R3355" s="878"/>
      <c r="S3355" s="878"/>
      <c r="T3355" s="878"/>
      <c r="U3355" s="878"/>
      <c r="V3355" s="878"/>
      <c r="W3355" s="878"/>
      <c r="X3355" s="1015"/>
      <c r="Y3355" s="878"/>
      <c r="Z3355" s="975"/>
    </row>
    <row r="3356" spans="1:26">
      <c r="A3356" s="878"/>
      <c r="B3356" s="878"/>
      <c r="C3356" s="878"/>
      <c r="F3356" s="878"/>
      <c r="H3356" s="878"/>
      <c r="I3356" s="878"/>
      <c r="J3356" s="878"/>
      <c r="K3356" s="990"/>
      <c r="L3356" s="990"/>
      <c r="M3356" s="990"/>
      <c r="N3356" s="990"/>
      <c r="O3356" s="878"/>
      <c r="P3356" s="878"/>
      <c r="Q3356" s="878"/>
      <c r="R3356" s="878"/>
      <c r="S3356" s="878"/>
      <c r="T3356" s="878"/>
      <c r="U3356" s="878"/>
      <c r="V3356" s="878"/>
      <c r="W3356" s="878"/>
      <c r="X3356" s="1015"/>
      <c r="Y3356" s="878"/>
      <c r="Z3356" s="975"/>
    </row>
    <row r="3357" spans="1:26">
      <c r="A3357" s="878"/>
      <c r="B3357" s="878"/>
      <c r="C3357" s="878"/>
      <c r="F3357" s="878"/>
      <c r="H3357" s="878"/>
      <c r="I3357" s="878"/>
      <c r="J3357" s="878"/>
      <c r="K3357" s="990"/>
      <c r="L3357" s="990"/>
      <c r="M3357" s="990"/>
      <c r="N3357" s="990"/>
      <c r="O3357" s="878"/>
      <c r="P3357" s="878"/>
      <c r="Q3357" s="878"/>
      <c r="R3357" s="878"/>
      <c r="S3357" s="878"/>
      <c r="T3357" s="878"/>
      <c r="U3357" s="878"/>
      <c r="V3357" s="878"/>
      <c r="W3357" s="878"/>
      <c r="X3357" s="1015"/>
      <c r="Y3357" s="878"/>
      <c r="Z3357" s="975"/>
    </row>
    <row r="3358" spans="1:26">
      <c r="A3358" s="878"/>
      <c r="B3358" s="878"/>
      <c r="C3358" s="878"/>
      <c r="F3358" s="878"/>
      <c r="H3358" s="878"/>
      <c r="I3358" s="878"/>
      <c r="J3358" s="878"/>
      <c r="K3358" s="990"/>
      <c r="L3358" s="990"/>
      <c r="M3358" s="990"/>
      <c r="N3358" s="990"/>
      <c r="O3358" s="878"/>
      <c r="P3358" s="878"/>
      <c r="Q3358" s="878"/>
      <c r="R3358" s="878"/>
      <c r="S3358" s="878"/>
      <c r="T3358" s="878"/>
      <c r="U3358" s="878"/>
      <c r="V3358" s="878"/>
      <c r="W3358" s="878"/>
      <c r="X3358" s="1015"/>
      <c r="Y3358" s="878"/>
      <c r="Z3358" s="975"/>
    </row>
    <row r="3359" spans="1:26">
      <c r="A3359" s="878"/>
      <c r="B3359" s="878"/>
      <c r="C3359" s="878"/>
      <c r="F3359" s="878"/>
      <c r="H3359" s="878"/>
      <c r="I3359" s="878"/>
      <c r="J3359" s="878"/>
      <c r="K3359" s="990"/>
      <c r="L3359" s="990"/>
      <c r="M3359" s="990"/>
      <c r="N3359" s="990"/>
      <c r="O3359" s="878"/>
      <c r="P3359" s="878"/>
      <c r="Q3359" s="878"/>
      <c r="R3359" s="878"/>
      <c r="S3359" s="878"/>
      <c r="T3359" s="878"/>
      <c r="U3359" s="878"/>
      <c r="V3359" s="878"/>
      <c r="W3359" s="878"/>
      <c r="X3359" s="1015"/>
      <c r="Y3359" s="878"/>
      <c r="Z3359" s="975"/>
    </row>
    <row r="3360" spans="1:26">
      <c r="A3360" s="878"/>
      <c r="B3360" s="878"/>
      <c r="C3360" s="878"/>
      <c r="F3360" s="878"/>
      <c r="H3360" s="878"/>
      <c r="I3360" s="878"/>
      <c r="J3360" s="878"/>
      <c r="K3360" s="990"/>
      <c r="L3360" s="990"/>
      <c r="M3360" s="990"/>
      <c r="N3360" s="990"/>
      <c r="O3360" s="878"/>
      <c r="P3360" s="878"/>
      <c r="Q3360" s="878"/>
      <c r="R3360" s="878"/>
      <c r="S3360" s="878"/>
      <c r="T3360" s="878"/>
      <c r="U3360" s="878"/>
      <c r="V3360" s="878"/>
      <c r="W3360" s="878"/>
      <c r="X3360" s="1015"/>
      <c r="Y3360" s="878"/>
      <c r="Z3360" s="975"/>
    </row>
    <row r="3361" spans="1:26">
      <c r="A3361" s="878"/>
      <c r="B3361" s="878"/>
      <c r="C3361" s="878"/>
      <c r="F3361" s="878"/>
      <c r="H3361" s="878"/>
      <c r="I3361" s="878"/>
      <c r="J3361" s="878"/>
      <c r="K3361" s="990"/>
      <c r="L3361" s="990"/>
      <c r="M3361" s="990"/>
      <c r="N3361" s="990"/>
      <c r="O3361" s="878"/>
      <c r="P3361" s="878"/>
      <c r="Q3361" s="878"/>
      <c r="R3361" s="878"/>
      <c r="S3361" s="878"/>
      <c r="T3361" s="878"/>
      <c r="U3361" s="878"/>
      <c r="V3361" s="878"/>
      <c r="W3361" s="878"/>
      <c r="X3361" s="1015"/>
      <c r="Y3361" s="878"/>
      <c r="Z3361" s="975"/>
    </row>
    <row r="3362" spans="1:26">
      <c r="A3362" s="878"/>
      <c r="B3362" s="878"/>
      <c r="C3362" s="878"/>
      <c r="F3362" s="878"/>
      <c r="H3362" s="878"/>
      <c r="I3362" s="878"/>
      <c r="J3362" s="878"/>
      <c r="K3362" s="990"/>
      <c r="L3362" s="990"/>
      <c r="M3362" s="990"/>
      <c r="N3362" s="990"/>
      <c r="O3362" s="878"/>
      <c r="P3362" s="878"/>
      <c r="Q3362" s="878"/>
      <c r="R3362" s="878"/>
      <c r="S3362" s="878"/>
      <c r="T3362" s="878"/>
      <c r="U3362" s="878"/>
      <c r="V3362" s="878"/>
      <c r="W3362" s="878"/>
      <c r="X3362" s="1015"/>
      <c r="Y3362" s="878"/>
      <c r="Z3362" s="975"/>
    </row>
    <row r="3363" spans="1:26">
      <c r="A3363" s="878"/>
      <c r="B3363" s="878"/>
      <c r="C3363" s="878"/>
      <c r="F3363" s="878"/>
      <c r="H3363" s="878"/>
      <c r="I3363" s="878"/>
      <c r="J3363" s="878"/>
      <c r="K3363" s="990"/>
      <c r="L3363" s="990"/>
      <c r="M3363" s="990"/>
      <c r="N3363" s="990"/>
      <c r="O3363" s="878"/>
      <c r="P3363" s="878"/>
      <c r="Q3363" s="878"/>
      <c r="R3363" s="878"/>
      <c r="S3363" s="878"/>
      <c r="T3363" s="878"/>
      <c r="U3363" s="878"/>
      <c r="V3363" s="878"/>
      <c r="W3363" s="878"/>
      <c r="X3363" s="1015"/>
      <c r="Y3363" s="878"/>
      <c r="Z3363" s="975"/>
    </row>
    <row r="3364" spans="1:26">
      <c r="A3364" s="878"/>
      <c r="B3364" s="878"/>
      <c r="C3364" s="878"/>
      <c r="F3364" s="878"/>
      <c r="H3364" s="878"/>
      <c r="I3364" s="878"/>
      <c r="J3364" s="878"/>
      <c r="K3364" s="990"/>
      <c r="L3364" s="990"/>
      <c r="M3364" s="990"/>
      <c r="N3364" s="990"/>
      <c r="O3364" s="878"/>
      <c r="P3364" s="878"/>
      <c r="Q3364" s="878"/>
      <c r="R3364" s="878"/>
      <c r="S3364" s="878"/>
      <c r="T3364" s="878"/>
      <c r="U3364" s="878"/>
      <c r="V3364" s="878"/>
      <c r="W3364" s="878"/>
      <c r="X3364" s="1015"/>
      <c r="Y3364" s="878"/>
      <c r="Z3364" s="975"/>
    </row>
    <row r="3365" spans="1:26">
      <c r="A3365" s="878"/>
      <c r="B3365" s="878"/>
      <c r="C3365" s="878"/>
      <c r="F3365" s="878"/>
      <c r="H3365" s="878"/>
      <c r="I3365" s="878"/>
      <c r="J3365" s="878"/>
      <c r="K3365" s="990"/>
      <c r="L3365" s="990"/>
      <c r="M3365" s="990"/>
      <c r="N3365" s="990"/>
      <c r="O3365" s="878"/>
      <c r="P3365" s="878"/>
      <c r="Q3365" s="878"/>
      <c r="R3365" s="878"/>
      <c r="S3365" s="878"/>
      <c r="T3365" s="878"/>
      <c r="U3365" s="878"/>
      <c r="V3365" s="878"/>
      <c r="W3365" s="878"/>
      <c r="X3365" s="1015"/>
      <c r="Y3365" s="878"/>
      <c r="Z3365" s="975"/>
    </row>
    <row r="3366" spans="1:26">
      <c r="A3366" s="878"/>
      <c r="B3366" s="878"/>
      <c r="C3366" s="878"/>
      <c r="F3366" s="878"/>
      <c r="H3366" s="878"/>
      <c r="I3366" s="878"/>
      <c r="J3366" s="878"/>
      <c r="K3366" s="990"/>
      <c r="L3366" s="990"/>
      <c r="M3366" s="990"/>
      <c r="N3366" s="990"/>
      <c r="O3366" s="878"/>
      <c r="P3366" s="878"/>
      <c r="Q3366" s="878"/>
      <c r="R3366" s="878"/>
      <c r="S3366" s="878"/>
      <c r="T3366" s="878"/>
      <c r="U3366" s="878"/>
      <c r="V3366" s="878"/>
      <c r="W3366" s="878"/>
      <c r="X3366" s="1015"/>
      <c r="Y3366" s="878"/>
      <c r="Z3366" s="975"/>
    </row>
    <row r="3367" spans="1:26">
      <c r="A3367" s="878"/>
      <c r="B3367" s="878"/>
      <c r="C3367" s="878"/>
      <c r="F3367" s="878"/>
      <c r="H3367" s="878"/>
      <c r="I3367" s="878"/>
      <c r="J3367" s="878"/>
      <c r="K3367" s="990"/>
      <c r="L3367" s="990"/>
      <c r="M3367" s="990"/>
      <c r="N3367" s="990"/>
      <c r="O3367" s="878"/>
      <c r="P3367" s="878"/>
      <c r="Q3367" s="878"/>
      <c r="R3367" s="878"/>
      <c r="S3367" s="878"/>
      <c r="T3367" s="878"/>
      <c r="U3367" s="878"/>
      <c r="V3367" s="878"/>
      <c r="W3367" s="878"/>
      <c r="X3367" s="1015"/>
      <c r="Y3367" s="878"/>
      <c r="Z3367" s="975"/>
    </row>
    <row r="3368" spans="1:26">
      <c r="A3368" s="878"/>
      <c r="B3368" s="878"/>
      <c r="C3368" s="878"/>
      <c r="F3368" s="878"/>
      <c r="H3368" s="878"/>
      <c r="I3368" s="878"/>
      <c r="J3368" s="878"/>
      <c r="K3368" s="990"/>
      <c r="L3368" s="990"/>
      <c r="M3368" s="990"/>
      <c r="N3368" s="990"/>
      <c r="O3368" s="878"/>
      <c r="P3368" s="878"/>
      <c r="Q3368" s="878"/>
      <c r="R3368" s="878"/>
      <c r="S3368" s="878"/>
      <c r="T3368" s="878"/>
      <c r="U3368" s="878"/>
      <c r="V3368" s="878"/>
      <c r="W3368" s="878"/>
      <c r="X3368" s="1015"/>
      <c r="Y3368" s="878"/>
      <c r="Z3368" s="975"/>
    </row>
    <row r="3369" spans="1:26">
      <c r="A3369" s="878"/>
      <c r="B3369" s="878"/>
      <c r="C3369" s="878"/>
      <c r="F3369" s="878"/>
      <c r="H3369" s="878"/>
      <c r="I3369" s="878"/>
      <c r="J3369" s="878"/>
      <c r="K3369" s="990"/>
      <c r="L3369" s="990"/>
      <c r="M3369" s="990"/>
      <c r="N3369" s="990"/>
      <c r="O3369" s="878"/>
      <c r="P3369" s="878"/>
      <c r="Q3369" s="878"/>
      <c r="R3369" s="878"/>
      <c r="S3369" s="878"/>
      <c r="T3369" s="878"/>
      <c r="U3369" s="878"/>
      <c r="V3369" s="878"/>
      <c r="W3369" s="878"/>
      <c r="X3369" s="1015"/>
      <c r="Y3369" s="878"/>
      <c r="Z3369" s="975"/>
    </row>
    <row r="3370" spans="1:26">
      <c r="A3370" s="878"/>
      <c r="B3370" s="878"/>
      <c r="C3370" s="878"/>
      <c r="F3370" s="878"/>
      <c r="H3370" s="878"/>
      <c r="I3370" s="878"/>
      <c r="J3370" s="878"/>
      <c r="K3370" s="990"/>
      <c r="L3370" s="990"/>
      <c r="M3370" s="990"/>
      <c r="N3370" s="990"/>
      <c r="O3370" s="878"/>
      <c r="P3370" s="878"/>
      <c r="Q3370" s="878"/>
      <c r="R3370" s="878"/>
      <c r="S3370" s="878"/>
      <c r="T3370" s="878"/>
      <c r="U3370" s="878"/>
      <c r="V3370" s="878"/>
      <c r="W3370" s="878"/>
      <c r="X3370" s="1015"/>
      <c r="Y3370" s="878"/>
      <c r="Z3370" s="975"/>
    </row>
    <row r="3371" spans="1:26">
      <c r="A3371" s="878"/>
      <c r="B3371" s="878"/>
      <c r="C3371" s="878"/>
      <c r="F3371" s="878"/>
      <c r="H3371" s="878"/>
      <c r="I3371" s="878"/>
      <c r="J3371" s="878"/>
      <c r="K3371" s="990"/>
      <c r="L3371" s="990"/>
      <c r="M3371" s="990"/>
      <c r="N3371" s="990"/>
      <c r="O3371" s="878"/>
      <c r="P3371" s="878"/>
      <c r="Q3371" s="878"/>
      <c r="R3371" s="878"/>
      <c r="S3371" s="878"/>
      <c r="T3371" s="878"/>
      <c r="U3371" s="878"/>
      <c r="V3371" s="878"/>
      <c r="W3371" s="878"/>
      <c r="X3371" s="1015"/>
      <c r="Y3371" s="878"/>
      <c r="Z3371" s="975"/>
    </row>
    <row r="3372" spans="1:26">
      <c r="A3372" s="878"/>
      <c r="B3372" s="878"/>
      <c r="C3372" s="878"/>
      <c r="F3372" s="878"/>
      <c r="H3372" s="878"/>
      <c r="I3372" s="878"/>
      <c r="J3372" s="878"/>
      <c r="K3372" s="990"/>
      <c r="L3372" s="990"/>
      <c r="M3372" s="990"/>
      <c r="N3372" s="990"/>
      <c r="O3372" s="878"/>
      <c r="P3372" s="878"/>
      <c r="Q3372" s="878"/>
      <c r="R3372" s="878"/>
      <c r="S3372" s="878"/>
      <c r="T3372" s="878"/>
      <c r="U3372" s="878"/>
      <c r="V3372" s="878"/>
      <c r="W3372" s="878"/>
      <c r="X3372" s="1015"/>
      <c r="Y3372" s="878"/>
      <c r="Z3372" s="975"/>
    </row>
    <row r="3373" spans="1:26">
      <c r="A3373" s="878"/>
      <c r="B3373" s="878"/>
      <c r="C3373" s="878"/>
      <c r="F3373" s="878"/>
      <c r="H3373" s="878"/>
      <c r="I3373" s="878"/>
      <c r="J3373" s="878"/>
      <c r="K3373" s="990"/>
      <c r="L3373" s="990"/>
      <c r="M3373" s="990"/>
      <c r="N3373" s="990"/>
      <c r="O3373" s="878"/>
      <c r="P3373" s="878"/>
      <c r="Q3373" s="878"/>
      <c r="R3373" s="878"/>
      <c r="S3373" s="878"/>
      <c r="T3373" s="878"/>
      <c r="U3373" s="878"/>
      <c r="V3373" s="878"/>
      <c r="W3373" s="878"/>
      <c r="X3373" s="1015"/>
      <c r="Y3373" s="878"/>
      <c r="Z3373" s="975"/>
    </row>
    <row r="3374" spans="1:26">
      <c r="A3374" s="878"/>
      <c r="B3374" s="878"/>
      <c r="C3374" s="878"/>
      <c r="F3374" s="878"/>
      <c r="H3374" s="878"/>
      <c r="I3374" s="878"/>
      <c r="J3374" s="878"/>
      <c r="K3374" s="990"/>
      <c r="L3374" s="990"/>
      <c r="M3374" s="990"/>
      <c r="N3374" s="990"/>
      <c r="O3374" s="878"/>
      <c r="P3374" s="878"/>
      <c r="Q3374" s="878"/>
      <c r="R3374" s="878"/>
      <c r="S3374" s="878"/>
      <c r="T3374" s="878"/>
      <c r="U3374" s="878"/>
      <c r="V3374" s="878"/>
      <c r="W3374" s="878"/>
      <c r="X3374" s="1015"/>
      <c r="Y3374" s="878"/>
      <c r="Z3374" s="975"/>
    </row>
    <row r="3375" spans="1:26">
      <c r="A3375" s="878"/>
      <c r="B3375" s="878"/>
      <c r="C3375" s="878"/>
      <c r="F3375" s="878"/>
      <c r="H3375" s="878"/>
      <c r="I3375" s="878"/>
      <c r="J3375" s="878"/>
      <c r="K3375" s="990"/>
      <c r="L3375" s="990"/>
      <c r="M3375" s="990"/>
      <c r="N3375" s="990"/>
      <c r="O3375" s="878"/>
      <c r="P3375" s="878"/>
      <c r="Q3375" s="878"/>
      <c r="R3375" s="878"/>
      <c r="S3375" s="878"/>
      <c r="T3375" s="878"/>
      <c r="U3375" s="878"/>
      <c r="V3375" s="878"/>
      <c r="W3375" s="878"/>
      <c r="X3375" s="1015"/>
      <c r="Y3375" s="878"/>
      <c r="Z3375" s="975"/>
    </row>
    <row r="3376" spans="1:26">
      <c r="A3376" s="878"/>
      <c r="B3376" s="878"/>
      <c r="C3376" s="878"/>
      <c r="F3376" s="878"/>
      <c r="H3376" s="878"/>
      <c r="I3376" s="878"/>
      <c r="J3376" s="878"/>
      <c r="K3376" s="990"/>
      <c r="L3376" s="990"/>
      <c r="M3376" s="990"/>
      <c r="N3376" s="990"/>
      <c r="O3376" s="878"/>
      <c r="P3376" s="878"/>
      <c r="Q3376" s="878"/>
      <c r="R3376" s="878"/>
      <c r="S3376" s="878"/>
      <c r="T3376" s="878"/>
      <c r="U3376" s="878"/>
      <c r="V3376" s="878"/>
      <c r="W3376" s="878"/>
      <c r="X3376" s="1015"/>
      <c r="Y3376" s="878"/>
      <c r="Z3376" s="975"/>
    </row>
    <row r="3377" spans="1:26">
      <c r="A3377" s="878"/>
      <c r="B3377" s="878"/>
      <c r="C3377" s="878"/>
      <c r="F3377" s="878"/>
      <c r="H3377" s="878"/>
      <c r="I3377" s="878"/>
      <c r="J3377" s="878"/>
      <c r="K3377" s="990"/>
      <c r="L3377" s="990"/>
      <c r="M3377" s="990"/>
      <c r="N3377" s="990"/>
      <c r="O3377" s="878"/>
      <c r="P3377" s="878"/>
      <c r="Q3377" s="878"/>
      <c r="R3377" s="878"/>
      <c r="S3377" s="878"/>
      <c r="T3377" s="878"/>
      <c r="U3377" s="878"/>
      <c r="V3377" s="878"/>
      <c r="W3377" s="878"/>
      <c r="X3377" s="1015"/>
      <c r="Y3377" s="878"/>
      <c r="Z3377" s="975"/>
    </row>
    <row r="3378" spans="1:26">
      <c r="A3378" s="878"/>
      <c r="B3378" s="878"/>
      <c r="C3378" s="878"/>
      <c r="F3378" s="878"/>
      <c r="H3378" s="878"/>
      <c r="I3378" s="878"/>
      <c r="J3378" s="878"/>
      <c r="K3378" s="990"/>
      <c r="L3378" s="990"/>
      <c r="M3378" s="990"/>
      <c r="N3378" s="990"/>
      <c r="O3378" s="878"/>
      <c r="P3378" s="878"/>
      <c r="Q3378" s="878"/>
      <c r="R3378" s="878"/>
      <c r="S3378" s="878"/>
      <c r="T3378" s="878"/>
      <c r="U3378" s="878"/>
      <c r="V3378" s="878"/>
      <c r="W3378" s="878"/>
      <c r="X3378" s="1015"/>
      <c r="Y3378" s="878"/>
      <c r="Z3378" s="975"/>
    </row>
    <row r="3379" spans="1:26">
      <c r="A3379" s="878"/>
      <c r="B3379" s="878"/>
      <c r="C3379" s="878"/>
      <c r="F3379" s="878"/>
      <c r="H3379" s="878"/>
      <c r="I3379" s="878"/>
      <c r="J3379" s="878"/>
      <c r="K3379" s="990"/>
      <c r="L3379" s="990"/>
      <c r="M3379" s="990"/>
      <c r="N3379" s="990"/>
      <c r="O3379" s="878"/>
      <c r="P3379" s="878"/>
      <c r="Q3379" s="878"/>
      <c r="R3379" s="878"/>
      <c r="S3379" s="878"/>
      <c r="T3379" s="878"/>
      <c r="U3379" s="878"/>
      <c r="V3379" s="878"/>
      <c r="W3379" s="878"/>
      <c r="X3379" s="1015"/>
      <c r="Y3379" s="878"/>
      <c r="Z3379" s="975"/>
    </row>
    <row r="3380" spans="1:26">
      <c r="A3380" s="878"/>
      <c r="B3380" s="878"/>
      <c r="C3380" s="878"/>
      <c r="F3380" s="878"/>
      <c r="H3380" s="878"/>
      <c r="I3380" s="878"/>
      <c r="J3380" s="878"/>
      <c r="K3380" s="990"/>
      <c r="L3380" s="990"/>
      <c r="M3380" s="990"/>
      <c r="N3380" s="990"/>
      <c r="O3380" s="878"/>
      <c r="P3380" s="878"/>
      <c r="Q3380" s="878"/>
      <c r="R3380" s="878"/>
      <c r="S3380" s="878"/>
      <c r="T3380" s="878"/>
      <c r="U3380" s="878"/>
      <c r="V3380" s="878"/>
      <c r="W3380" s="878"/>
      <c r="X3380" s="1015"/>
      <c r="Y3380" s="878"/>
      <c r="Z3380" s="975"/>
    </row>
    <row r="3381" spans="1:26">
      <c r="A3381" s="878"/>
      <c r="B3381" s="878"/>
      <c r="C3381" s="878"/>
      <c r="F3381" s="878"/>
      <c r="H3381" s="878"/>
      <c r="I3381" s="878"/>
      <c r="J3381" s="878"/>
      <c r="K3381" s="990"/>
      <c r="L3381" s="990"/>
      <c r="M3381" s="990"/>
      <c r="N3381" s="990"/>
      <c r="O3381" s="878"/>
      <c r="P3381" s="878"/>
      <c r="Q3381" s="878"/>
      <c r="R3381" s="878"/>
      <c r="S3381" s="878"/>
      <c r="T3381" s="878"/>
      <c r="U3381" s="878"/>
      <c r="V3381" s="878"/>
      <c r="W3381" s="878"/>
      <c r="X3381" s="1015"/>
      <c r="Y3381" s="878"/>
      <c r="Z3381" s="975"/>
    </row>
    <row r="3382" spans="1:26">
      <c r="A3382" s="878"/>
      <c r="B3382" s="878"/>
      <c r="C3382" s="878"/>
      <c r="F3382" s="878"/>
      <c r="H3382" s="878"/>
      <c r="I3382" s="878"/>
      <c r="J3382" s="878"/>
      <c r="K3382" s="990"/>
      <c r="L3382" s="990"/>
      <c r="M3382" s="990"/>
      <c r="N3382" s="990"/>
      <c r="O3382" s="878"/>
      <c r="P3382" s="878"/>
      <c r="Q3382" s="878"/>
      <c r="R3382" s="878"/>
      <c r="S3382" s="878"/>
      <c r="T3382" s="878"/>
      <c r="U3382" s="878"/>
      <c r="V3382" s="878"/>
      <c r="W3382" s="878"/>
      <c r="X3382" s="1015"/>
      <c r="Y3382" s="878"/>
      <c r="Z3382" s="975"/>
    </row>
    <row r="3383" spans="1:26">
      <c r="A3383" s="878"/>
      <c r="B3383" s="878"/>
      <c r="C3383" s="878"/>
      <c r="F3383" s="878"/>
      <c r="H3383" s="878"/>
      <c r="I3383" s="878"/>
      <c r="J3383" s="878"/>
      <c r="K3383" s="990"/>
      <c r="L3383" s="990"/>
      <c r="M3383" s="990"/>
      <c r="N3383" s="990"/>
      <c r="O3383" s="878"/>
      <c r="P3383" s="878"/>
      <c r="Q3383" s="878"/>
      <c r="R3383" s="878"/>
      <c r="S3383" s="878"/>
      <c r="T3383" s="878"/>
      <c r="U3383" s="878"/>
      <c r="V3383" s="878"/>
      <c r="W3383" s="878"/>
      <c r="X3383" s="1015"/>
      <c r="Y3383" s="878"/>
      <c r="Z3383" s="975"/>
    </row>
    <row r="3384" spans="1:26">
      <c r="A3384" s="878"/>
      <c r="B3384" s="878"/>
      <c r="C3384" s="878"/>
      <c r="F3384" s="878"/>
      <c r="H3384" s="878"/>
      <c r="I3384" s="878"/>
      <c r="J3384" s="878"/>
      <c r="K3384" s="990"/>
      <c r="L3384" s="990"/>
      <c r="M3384" s="990"/>
      <c r="N3384" s="990"/>
      <c r="O3384" s="878"/>
      <c r="P3384" s="878"/>
      <c r="Q3384" s="878"/>
      <c r="R3384" s="878"/>
      <c r="S3384" s="878"/>
      <c r="T3384" s="878"/>
      <c r="U3384" s="878"/>
      <c r="V3384" s="878"/>
      <c r="W3384" s="878"/>
      <c r="X3384" s="1015"/>
      <c r="Y3384" s="878"/>
      <c r="Z3384" s="975"/>
    </row>
    <row r="3385" spans="1:26">
      <c r="A3385" s="878"/>
      <c r="B3385" s="878"/>
      <c r="C3385" s="878"/>
      <c r="F3385" s="878"/>
      <c r="H3385" s="878"/>
      <c r="I3385" s="878"/>
      <c r="J3385" s="878"/>
      <c r="K3385" s="990"/>
      <c r="L3385" s="990"/>
      <c r="M3385" s="990"/>
      <c r="N3385" s="990"/>
      <c r="O3385" s="878"/>
      <c r="P3385" s="878"/>
      <c r="Q3385" s="878"/>
      <c r="R3385" s="878"/>
      <c r="S3385" s="878"/>
      <c r="T3385" s="878"/>
      <c r="U3385" s="878"/>
      <c r="V3385" s="878"/>
      <c r="W3385" s="878"/>
      <c r="X3385" s="1015"/>
      <c r="Y3385" s="878"/>
      <c r="Z3385" s="975"/>
    </row>
    <row r="3386" spans="1:26">
      <c r="A3386" s="878"/>
      <c r="B3386" s="878"/>
      <c r="C3386" s="878"/>
      <c r="F3386" s="878"/>
      <c r="H3386" s="878"/>
      <c r="I3386" s="878"/>
      <c r="J3386" s="878"/>
      <c r="K3386" s="990"/>
      <c r="L3386" s="990"/>
      <c r="M3386" s="990"/>
      <c r="N3386" s="990"/>
      <c r="O3386" s="878"/>
      <c r="P3386" s="878"/>
      <c r="Q3386" s="878"/>
      <c r="R3386" s="878"/>
      <c r="S3386" s="878"/>
      <c r="T3386" s="878"/>
      <c r="U3386" s="878"/>
      <c r="V3386" s="878"/>
      <c r="W3386" s="878"/>
      <c r="X3386" s="1015"/>
      <c r="Y3386" s="878"/>
      <c r="Z3386" s="975"/>
    </row>
    <row r="3387" spans="1:26">
      <c r="A3387" s="878"/>
      <c r="B3387" s="878"/>
      <c r="C3387" s="878"/>
      <c r="F3387" s="878"/>
      <c r="H3387" s="878"/>
      <c r="I3387" s="878"/>
      <c r="J3387" s="878"/>
      <c r="K3387" s="990"/>
      <c r="L3387" s="990"/>
      <c r="M3387" s="990"/>
      <c r="N3387" s="990"/>
      <c r="O3387" s="878"/>
      <c r="P3387" s="878"/>
      <c r="Q3387" s="878"/>
      <c r="R3387" s="878"/>
      <c r="S3387" s="878"/>
      <c r="T3387" s="878"/>
      <c r="U3387" s="878"/>
      <c r="V3387" s="878"/>
      <c r="W3387" s="878"/>
      <c r="X3387" s="1015"/>
      <c r="Y3387" s="878"/>
      <c r="Z3387" s="975"/>
    </row>
    <row r="3388" spans="1:26">
      <c r="A3388" s="878"/>
      <c r="B3388" s="878"/>
      <c r="C3388" s="878"/>
      <c r="F3388" s="878"/>
      <c r="H3388" s="878"/>
      <c r="I3388" s="878"/>
      <c r="J3388" s="878"/>
      <c r="K3388" s="990"/>
      <c r="L3388" s="990"/>
      <c r="M3388" s="990"/>
      <c r="N3388" s="990"/>
      <c r="O3388" s="878"/>
      <c r="P3388" s="878"/>
      <c r="Q3388" s="878"/>
      <c r="R3388" s="878"/>
      <c r="S3388" s="878"/>
      <c r="T3388" s="878"/>
      <c r="U3388" s="878"/>
      <c r="V3388" s="878"/>
      <c r="W3388" s="878"/>
      <c r="X3388" s="1015"/>
      <c r="Y3388" s="878"/>
      <c r="Z3388" s="975"/>
    </row>
    <row r="3389" spans="1:26">
      <c r="A3389" s="878"/>
      <c r="B3389" s="878"/>
      <c r="C3389" s="878"/>
      <c r="F3389" s="878"/>
      <c r="H3389" s="878"/>
      <c r="I3389" s="878"/>
      <c r="J3389" s="878"/>
      <c r="K3389" s="990"/>
      <c r="L3389" s="990"/>
      <c r="M3389" s="990"/>
      <c r="N3389" s="990"/>
      <c r="O3389" s="878"/>
      <c r="P3389" s="878"/>
      <c r="Q3389" s="878"/>
      <c r="R3389" s="878"/>
      <c r="S3389" s="878"/>
      <c r="T3389" s="878"/>
      <c r="U3389" s="878"/>
      <c r="V3389" s="878"/>
      <c r="W3389" s="878"/>
      <c r="X3389" s="1015"/>
      <c r="Y3389" s="878"/>
      <c r="Z3389" s="975"/>
    </row>
    <row r="3390" spans="1:26">
      <c r="A3390" s="878"/>
      <c r="B3390" s="878"/>
      <c r="C3390" s="878"/>
      <c r="F3390" s="878"/>
      <c r="H3390" s="878"/>
      <c r="I3390" s="878"/>
      <c r="J3390" s="878"/>
      <c r="K3390" s="990"/>
      <c r="L3390" s="990"/>
      <c r="M3390" s="990"/>
      <c r="N3390" s="990"/>
      <c r="O3390" s="878"/>
      <c r="P3390" s="878"/>
      <c r="Q3390" s="878"/>
      <c r="R3390" s="878"/>
      <c r="S3390" s="878"/>
      <c r="T3390" s="878"/>
      <c r="U3390" s="878"/>
      <c r="V3390" s="878"/>
      <c r="W3390" s="878"/>
      <c r="X3390" s="1015"/>
      <c r="Y3390" s="878"/>
      <c r="Z3390" s="975"/>
    </row>
    <row r="3391" spans="1:26">
      <c r="A3391" s="878"/>
      <c r="B3391" s="878"/>
      <c r="C3391" s="878"/>
      <c r="F3391" s="878"/>
      <c r="H3391" s="878"/>
      <c r="I3391" s="878"/>
      <c r="J3391" s="878"/>
      <c r="K3391" s="990"/>
      <c r="L3391" s="990"/>
      <c r="M3391" s="990"/>
      <c r="N3391" s="990"/>
      <c r="O3391" s="878"/>
      <c r="P3391" s="878"/>
      <c r="Q3391" s="878"/>
      <c r="R3391" s="878"/>
      <c r="S3391" s="878"/>
      <c r="T3391" s="878"/>
      <c r="U3391" s="878"/>
      <c r="V3391" s="878"/>
      <c r="W3391" s="878"/>
      <c r="X3391" s="1015"/>
      <c r="Y3391" s="878"/>
      <c r="Z3391" s="975"/>
    </row>
    <row r="3392" spans="1:26">
      <c r="A3392" s="878"/>
      <c r="B3392" s="878"/>
      <c r="C3392" s="878"/>
      <c r="F3392" s="878"/>
      <c r="H3392" s="878"/>
      <c r="I3392" s="878"/>
      <c r="J3392" s="878"/>
      <c r="K3392" s="990"/>
      <c r="L3392" s="990"/>
      <c r="M3392" s="990"/>
      <c r="N3392" s="990"/>
      <c r="O3392" s="878"/>
      <c r="P3392" s="878"/>
      <c r="Q3392" s="878"/>
      <c r="R3392" s="878"/>
      <c r="S3392" s="878"/>
      <c r="T3392" s="878"/>
      <c r="U3392" s="878"/>
      <c r="V3392" s="878"/>
      <c r="W3392" s="878"/>
      <c r="X3392" s="1015"/>
      <c r="Y3392" s="878"/>
      <c r="Z3392" s="975"/>
    </row>
    <row r="3393" spans="1:26">
      <c r="A3393" s="878"/>
      <c r="B3393" s="878"/>
      <c r="C3393" s="878"/>
      <c r="F3393" s="878"/>
      <c r="H3393" s="878"/>
      <c r="I3393" s="878"/>
      <c r="J3393" s="878"/>
      <c r="K3393" s="990"/>
      <c r="L3393" s="990"/>
      <c r="M3393" s="990"/>
      <c r="N3393" s="990"/>
      <c r="O3393" s="878"/>
      <c r="P3393" s="878"/>
      <c r="Q3393" s="878"/>
      <c r="R3393" s="878"/>
      <c r="S3393" s="878"/>
      <c r="T3393" s="878"/>
      <c r="U3393" s="878"/>
      <c r="V3393" s="878"/>
      <c r="W3393" s="878"/>
      <c r="X3393" s="1015"/>
      <c r="Y3393" s="878"/>
      <c r="Z3393" s="975"/>
    </row>
    <row r="3394" spans="1:26">
      <c r="A3394" s="878"/>
      <c r="B3394" s="878"/>
      <c r="C3394" s="878"/>
      <c r="F3394" s="878"/>
      <c r="H3394" s="878"/>
      <c r="I3394" s="878"/>
      <c r="J3394" s="878"/>
      <c r="K3394" s="990"/>
      <c r="L3394" s="990"/>
      <c r="M3394" s="990"/>
      <c r="N3394" s="990"/>
      <c r="O3394" s="878"/>
      <c r="P3394" s="878"/>
      <c r="Q3394" s="878"/>
      <c r="R3394" s="878"/>
      <c r="S3394" s="878"/>
      <c r="T3394" s="878"/>
      <c r="U3394" s="878"/>
      <c r="V3394" s="878"/>
      <c r="W3394" s="878"/>
      <c r="X3394" s="1015"/>
      <c r="Y3394" s="878"/>
      <c r="Z3394" s="975"/>
    </row>
    <row r="3395" spans="1:26">
      <c r="A3395" s="878"/>
      <c r="B3395" s="878"/>
      <c r="C3395" s="878"/>
      <c r="F3395" s="878"/>
      <c r="H3395" s="878"/>
      <c r="I3395" s="878"/>
      <c r="J3395" s="878"/>
      <c r="K3395" s="990"/>
      <c r="L3395" s="990"/>
      <c r="M3395" s="990"/>
      <c r="N3395" s="990"/>
      <c r="O3395" s="878"/>
      <c r="P3395" s="878"/>
      <c r="Q3395" s="878"/>
      <c r="R3395" s="878"/>
      <c r="S3395" s="878"/>
      <c r="T3395" s="878"/>
      <c r="U3395" s="878"/>
      <c r="V3395" s="878"/>
      <c r="W3395" s="878"/>
      <c r="X3395" s="1015"/>
      <c r="Y3395" s="878"/>
      <c r="Z3395" s="975"/>
    </row>
    <row r="3396" spans="1:26">
      <c r="A3396" s="878"/>
      <c r="B3396" s="878"/>
      <c r="C3396" s="878"/>
      <c r="F3396" s="878"/>
      <c r="H3396" s="878"/>
      <c r="I3396" s="878"/>
      <c r="J3396" s="878"/>
      <c r="K3396" s="990"/>
      <c r="L3396" s="990"/>
      <c r="M3396" s="990"/>
      <c r="N3396" s="990"/>
      <c r="O3396" s="878"/>
      <c r="P3396" s="878"/>
      <c r="Q3396" s="878"/>
      <c r="R3396" s="878"/>
      <c r="S3396" s="878"/>
      <c r="T3396" s="878"/>
      <c r="U3396" s="878"/>
      <c r="V3396" s="878"/>
      <c r="W3396" s="878"/>
      <c r="X3396" s="1015"/>
      <c r="Y3396" s="878"/>
      <c r="Z3396" s="975"/>
    </row>
    <row r="3397" spans="1:26">
      <c r="A3397" s="878"/>
      <c r="B3397" s="878"/>
      <c r="C3397" s="878"/>
      <c r="F3397" s="878"/>
      <c r="H3397" s="878"/>
      <c r="I3397" s="878"/>
      <c r="J3397" s="878"/>
      <c r="K3397" s="990"/>
      <c r="L3397" s="990"/>
      <c r="M3397" s="990"/>
      <c r="N3397" s="990"/>
      <c r="O3397" s="878"/>
      <c r="P3397" s="878"/>
      <c r="Q3397" s="878"/>
      <c r="R3397" s="878"/>
      <c r="S3397" s="878"/>
      <c r="T3397" s="878"/>
      <c r="U3397" s="878"/>
      <c r="V3397" s="878"/>
      <c r="W3397" s="878"/>
      <c r="X3397" s="1015"/>
      <c r="Y3397" s="878"/>
      <c r="Z3397" s="975"/>
    </row>
    <row r="3398" spans="1:26">
      <c r="A3398" s="878"/>
      <c r="B3398" s="878"/>
      <c r="C3398" s="878"/>
      <c r="F3398" s="878"/>
      <c r="H3398" s="878"/>
      <c r="I3398" s="878"/>
      <c r="J3398" s="878"/>
      <c r="K3398" s="990"/>
      <c r="L3398" s="990"/>
      <c r="M3398" s="990"/>
      <c r="N3398" s="990"/>
      <c r="O3398" s="878"/>
      <c r="P3398" s="878"/>
      <c r="Q3398" s="878"/>
      <c r="R3398" s="878"/>
      <c r="S3398" s="878"/>
      <c r="T3398" s="878"/>
      <c r="U3398" s="878"/>
      <c r="V3398" s="878"/>
      <c r="W3398" s="878"/>
      <c r="X3398" s="1015"/>
      <c r="Y3398" s="878"/>
      <c r="Z3398" s="975"/>
    </row>
    <row r="3399" spans="1:26">
      <c r="A3399" s="878"/>
      <c r="B3399" s="878"/>
      <c r="C3399" s="878"/>
      <c r="F3399" s="878"/>
      <c r="H3399" s="878"/>
      <c r="I3399" s="878"/>
      <c r="J3399" s="878"/>
      <c r="K3399" s="990"/>
      <c r="L3399" s="990"/>
      <c r="M3399" s="990"/>
      <c r="N3399" s="990"/>
      <c r="O3399" s="878"/>
      <c r="P3399" s="878"/>
      <c r="Q3399" s="878"/>
      <c r="R3399" s="878"/>
      <c r="S3399" s="878"/>
      <c r="T3399" s="878"/>
      <c r="U3399" s="878"/>
      <c r="V3399" s="878"/>
      <c r="W3399" s="878"/>
      <c r="X3399" s="1015"/>
      <c r="Y3399" s="878"/>
      <c r="Z3399" s="975"/>
    </row>
    <row r="3400" spans="1:26">
      <c r="A3400" s="878"/>
      <c r="B3400" s="878"/>
      <c r="C3400" s="878"/>
      <c r="F3400" s="878"/>
      <c r="H3400" s="878"/>
      <c r="I3400" s="878"/>
      <c r="J3400" s="878"/>
      <c r="K3400" s="990"/>
      <c r="L3400" s="990"/>
      <c r="M3400" s="990"/>
      <c r="N3400" s="990"/>
      <c r="O3400" s="878"/>
      <c r="P3400" s="878"/>
      <c r="Q3400" s="878"/>
      <c r="R3400" s="878"/>
      <c r="S3400" s="878"/>
      <c r="T3400" s="878"/>
      <c r="U3400" s="878"/>
      <c r="V3400" s="878"/>
      <c r="W3400" s="878"/>
      <c r="X3400" s="1015"/>
      <c r="Y3400" s="878"/>
      <c r="Z3400" s="975"/>
    </row>
    <row r="3401" spans="1:26">
      <c r="A3401" s="878"/>
      <c r="B3401" s="878"/>
      <c r="C3401" s="878"/>
      <c r="F3401" s="878"/>
      <c r="H3401" s="878"/>
      <c r="I3401" s="878"/>
      <c r="J3401" s="878"/>
      <c r="K3401" s="990"/>
      <c r="L3401" s="990"/>
      <c r="M3401" s="990"/>
      <c r="N3401" s="990"/>
      <c r="O3401" s="878"/>
      <c r="P3401" s="878"/>
      <c r="Q3401" s="878"/>
      <c r="R3401" s="878"/>
      <c r="S3401" s="878"/>
      <c r="T3401" s="878"/>
      <c r="U3401" s="878"/>
      <c r="V3401" s="878"/>
      <c r="W3401" s="878"/>
      <c r="X3401" s="1015"/>
      <c r="Y3401" s="878"/>
      <c r="Z3401" s="975"/>
    </row>
    <row r="3402" spans="1:26">
      <c r="A3402" s="878"/>
      <c r="B3402" s="878"/>
      <c r="C3402" s="878"/>
      <c r="F3402" s="878"/>
      <c r="H3402" s="878"/>
      <c r="I3402" s="878"/>
      <c r="J3402" s="878"/>
      <c r="K3402" s="990"/>
      <c r="L3402" s="990"/>
      <c r="M3402" s="990"/>
      <c r="N3402" s="990"/>
      <c r="O3402" s="878"/>
      <c r="P3402" s="878"/>
      <c r="Q3402" s="878"/>
      <c r="R3402" s="878"/>
      <c r="S3402" s="878"/>
      <c r="T3402" s="878"/>
      <c r="U3402" s="878"/>
      <c r="V3402" s="878"/>
      <c r="W3402" s="878"/>
      <c r="X3402" s="1015"/>
      <c r="Y3402" s="878"/>
      <c r="Z3402" s="975"/>
    </row>
    <row r="3403" spans="1:26">
      <c r="A3403" s="878"/>
      <c r="B3403" s="878"/>
      <c r="C3403" s="878"/>
      <c r="F3403" s="878"/>
      <c r="H3403" s="878"/>
      <c r="I3403" s="878"/>
      <c r="J3403" s="878"/>
      <c r="K3403" s="990"/>
      <c r="L3403" s="990"/>
      <c r="M3403" s="990"/>
      <c r="N3403" s="990"/>
      <c r="O3403" s="878"/>
      <c r="P3403" s="878"/>
      <c r="Q3403" s="878"/>
      <c r="R3403" s="878"/>
      <c r="S3403" s="878"/>
      <c r="T3403" s="878"/>
      <c r="U3403" s="878"/>
      <c r="V3403" s="878"/>
      <c r="W3403" s="878"/>
      <c r="X3403" s="1015"/>
      <c r="Y3403" s="878"/>
      <c r="Z3403" s="975"/>
    </row>
    <row r="3404" spans="1:26">
      <c r="A3404" s="878"/>
      <c r="B3404" s="878"/>
      <c r="C3404" s="878"/>
      <c r="F3404" s="878"/>
      <c r="H3404" s="878"/>
      <c r="I3404" s="878"/>
      <c r="J3404" s="878"/>
      <c r="K3404" s="990"/>
      <c r="L3404" s="990"/>
      <c r="M3404" s="990"/>
      <c r="N3404" s="990"/>
      <c r="O3404" s="878"/>
      <c r="P3404" s="878"/>
      <c r="Q3404" s="878"/>
      <c r="R3404" s="878"/>
      <c r="S3404" s="878"/>
      <c r="T3404" s="878"/>
      <c r="U3404" s="878"/>
      <c r="V3404" s="878"/>
      <c r="W3404" s="878"/>
      <c r="X3404" s="1015"/>
      <c r="Y3404" s="878"/>
      <c r="Z3404" s="975"/>
    </row>
    <row r="3405" spans="1:26">
      <c r="A3405" s="878"/>
      <c r="B3405" s="878"/>
      <c r="C3405" s="878"/>
      <c r="F3405" s="878"/>
      <c r="H3405" s="878"/>
      <c r="I3405" s="878"/>
      <c r="J3405" s="878"/>
      <c r="K3405" s="990"/>
      <c r="L3405" s="990"/>
      <c r="M3405" s="990"/>
      <c r="N3405" s="990"/>
      <c r="O3405" s="878"/>
      <c r="P3405" s="878"/>
      <c r="Q3405" s="878"/>
      <c r="R3405" s="878"/>
      <c r="S3405" s="878"/>
      <c r="T3405" s="878"/>
      <c r="U3405" s="878"/>
      <c r="V3405" s="878"/>
      <c r="W3405" s="878"/>
      <c r="X3405" s="1015"/>
      <c r="Y3405" s="878"/>
      <c r="Z3405" s="975"/>
    </row>
    <row r="3406" spans="1:26">
      <c r="A3406" s="878"/>
      <c r="B3406" s="878"/>
      <c r="C3406" s="878"/>
      <c r="F3406" s="878"/>
      <c r="H3406" s="878"/>
      <c r="I3406" s="878"/>
      <c r="J3406" s="878"/>
      <c r="K3406" s="990"/>
      <c r="L3406" s="990"/>
      <c r="M3406" s="990"/>
      <c r="N3406" s="990"/>
      <c r="O3406" s="878"/>
      <c r="P3406" s="878"/>
      <c r="Q3406" s="878"/>
      <c r="R3406" s="878"/>
      <c r="S3406" s="878"/>
      <c r="T3406" s="878"/>
      <c r="U3406" s="878"/>
      <c r="V3406" s="878"/>
      <c r="W3406" s="878"/>
      <c r="X3406" s="1015"/>
      <c r="Y3406" s="878"/>
      <c r="Z3406" s="975"/>
    </row>
    <row r="3407" spans="1:26">
      <c r="A3407" s="878"/>
      <c r="B3407" s="878"/>
      <c r="C3407" s="878"/>
      <c r="F3407" s="878"/>
      <c r="H3407" s="878"/>
      <c r="I3407" s="878"/>
      <c r="J3407" s="878"/>
      <c r="K3407" s="990"/>
      <c r="L3407" s="990"/>
      <c r="M3407" s="990"/>
      <c r="N3407" s="990"/>
      <c r="O3407" s="878"/>
      <c r="P3407" s="878"/>
      <c r="Q3407" s="878"/>
      <c r="R3407" s="878"/>
      <c r="S3407" s="878"/>
      <c r="T3407" s="878"/>
      <c r="U3407" s="878"/>
      <c r="V3407" s="878"/>
      <c r="W3407" s="878"/>
      <c r="X3407" s="1015"/>
      <c r="Y3407" s="878"/>
      <c r="Z3407" s="975"/>
    </row>
    <row r="3408" spans="1:26">
      <c r="A3408" s="878"/>
      <c r="B3408" s="878"/>
      <c r="C3408" s="878"/>
      <c r="F3408" s="878"/>
      <c r="H3408" s="878"/>
      <c r="I3408" s="878"/>
      <c r="J3408" s="878"/>
      <c r="K3408" s="990"/>
      <c r="L3408" s="990"/>
      <c r="M3408" s="990"/>
      <c r="N3408" s="990"/>
      <c r="O3408" s="878"/>
      <c r="P3408" s="878"/>
      <c r="Q3408" s="878"/>
      <c r="R3408" s="878"/>
      <c r="S3408" s="878"/>
      <c r="T3408" s="878"/>
      <c r="U3408" s="878"/>
      <c r="V3408" s="878"/>
      <c r="W3408" s="878"/>
      <c r="X3408" s="1015"/>
      <c r="Y3408" s="878"/>
      <c r="Z3408" s="975"/>
    </row>
    <row r="3409" spans="1:26">
      <c r="A3409" s="878"/>
      <c r="B3409" s="878"/>
      <c r="C3409" s="878"/>
      <c r="F3409" s="878"/>
      <c r="H3409" s="878"/>
      <c r="I3409" s="878"/>
      <c r="J3409" s="878"/>
      <c r="K3409" s="990"/>
      <c r="L3409" s="990"/>
      <c r="M3409" s="990"/>
      <c r="N3409" s="990"/>
      <c r="O3409" s="878"/>
      <c r="P3409" s="878"/>
      <c r="Q3409" s="878"/>
      <c r="R3409" s="878"/>
      <c r="S3409" s="878"/>
      <c r="T3409" s="878"/>
      <c r="U3409" s="878"/>
      <c r="V3409" s="878"/>
      <c r="W3409" s="878"/>
      <c r="X3409" s="1015"/>
      <c r="Y3409" s="878"/>
      <c r="Z3409" s="975"/>
    </row>
    <row r="3410" spans="1:26">
      <c r="A3410" s="878"/>
      <c r="B3410" s="878"/>
      <c r="C3410" s="878"/>
      <c r="F3410" s="878"/>
      <c r="H3410" s="878"/>
      <c r="I3410" s="878"/>
      <c r="J3410" s="878"/>
      <c r="K3410" s="990"/>
      <c r="L3410" s="990"/>
      <c r="M3410" s="990"/>
      <c r="N3410" s="990"/>
      <c r="O3410" s="878"/>
      <c r="P3410" s="878"/>
      <c r="Q3410" s="878"/>
      <c r="R3410" s="878"/>
      <c r="S3410" s="878"/>
      <c r="T3410" s="878"/>
      <c r="U3410" s="878"/>
      <c r="V3410" s="878"/>
      <c r="W3410" s="878"/>
      <c r="X3410" s="1015"/>
      <c r="Y3410" s="878"/>
      <c r="Z3410" s="975"/>
    </row>
    <row r="3411" spans="1:26">
      <c r="A3411" s="878"/>
      <c r="B3411" s="878"/>
      <c r="C3411" s="878"/>
      <c r="F3411" s="878"/>
      <c r="H3411" s="878"/>
      <c r="I3411" s="878"/>
      <c r="J3411" s="878"/>
      <c r="K3411" s="990"/>
      <c r="L3411" s="990"/>
      <c r="M3411" s="990"/>
      <c r="N3411" s="990"/>
      <c r="O3411" s="878"/>
      <c r="P3411" s="878"/>
      <c r="Q3411" s="878"/>
      <c r="R3411" s="878"/>
      <c r="S3411" s="878"/>
      <c r="T3411" s="878"/>
      <c r="U3411" s="878"/>
      <c r="V3411" s="878"/>
      <c r="W3411" s="878"/>
      <c r="X3411" s="1015"/>
      <c r="Y3411" s="878"/>
      <c r="Z3411" s="975"/>
    </row>
    <row r="3412" spans="1:26">
      <c r="A3412" s="878"/>
      <c r="B3412" s="878"/>
      <c r="C3412" s="878"/>
      <c r="F3412" s="878"/>
      <c r="H3412" s="878"/>
      <c r="I3412" s="878"/>
      <c r="J3412" s="878"/>
      <c r="K3412" s="990"/>
      <c r="L3412" s="990"/>
      <c r="M3412" s="990"/>
      <c r="N3412" s="990"/>
      <c r="O3412" s="878"/>
      <c r="P3412" s="878"/>
      <c r="Q3412" s="878"/>
      <c r="R3412" s="878"/>
      <c r="S3412" s="878"/>
      <c r="T3412" s="878"/>
      <c r="U3412" s="878"/>
      <c r="V3412" s="878"/>
      <c r="W3412" s="878"/>
      <c r="X3412" s="1015"/>
      <c r="Y3412" s="878"/>
      <c r="Z3412" s="975"/>
    </row>
    <row r="3413" spans="1:26">
      <c r="A3413" s="878"/>
      <c r="B3413" s="878"/>
      <c r="C3413" s="878"/>
      <c r="F3413" s="878"/>
      <c r="H3413" s="878"/>
      <c r="I3413" s="878"/>
      <c r="J3413" s="878"/>
      <c r="K3413" s="990"/>
      <c r="L3413" s="990"/>
      <c r="M3413" s="990"/>
      <c r="N3413" s="990"/>
      <c r="O3413" s="878"/>
      <c r="P3413" s="878"/>
      <c r="Q3413" s="878"/>
      <c r="R3413" s="878"/>
      <c r="S3413" s="878"/>
      <c r="T3413" s="878"/>
      <c r="U3413" s="878"/>
      <c r="V3413" s="878"/>
      <c r="W3413" s="878"/>
      <c r="X3413" s="1015"/>
      <c r="Y3413" s="878"/>
      <c r="Z3413" s="975"/>
    </row>
    <row r="3414" spans="1:26">
      <c r="A3414" s="878"/>
      <c r="B3414" s="878"/>
      <c r="C3414" s="878"/>
      <c r="F3414" s="878"/>
      <c r="H3414" s="878"/>
      <c r="I3414" s="878"/>
      <c r="J3414" s="878"/>
      <c r="K3414" s="990"/>
      <c r="L3414" s="990"/>
      <c r="M3414" s="990"/>
      <c r="N3414" s="990"/>
      <c r="O3414" s="878"/>
      <c r="P3414" s="878"/>
      <c r="Q3414" s="878"/>
      <c r="R3414" s="878"/>
      <c r="S3414" s="878"/>
      <c r="T3414" s="878"/>
      <c r="U3414" s="878"/>
      <c r="V3414" s="878"/>
      <c r="W3414" s="878"/>
      <c r="X3414" s="1015"/>
      <c r="Y3414" s="878"/>
      <c r="Z3414" s="975"/>
    </row>
    <row r="3415" spans="1:26">
      <c r="A3415" s="878"/>
      <c r="B3415" s="878"/>
      <c r="C3415" s="878"/>
      <c r="F3415" s="878"/>
      <c r="H3415" s="878"/>
      <c r="I3415" s="878"/>
      <c r="J3415" s="878"/>
      <c r="K3415" s="990"/>
      <c r="L3415" s="990"/>
      <c r="M3415" s="990"/>
      <c r="N3415" s="990"/>
      <c r="O3415" s="878"/>
      <c r="P3415" s="878"/>
      <c r="Q3415" s="878"/>
      <c r="R3415" s="878"/>
      <c r="S3415" s="878"/>
      <c r="T3415" s="878"/>
      <c r="U3415" s="878"/>
      <c r="V3415" s="878"/>
      <c r="W3415" s="878"/>
      <c r="X3415" s="1015"/>
      <c r="Y3415" s="878"/>
      <c r="Z3415" s="975"/>
    </row>
    <row r="3416" spans="1:26">
      <c r="A3416" s="878"/>
      <c r="B3416" s="878"/>
      <c r="C3416" s="878"/>
      <c r="F3416" s="878"/>
      <c r="H3416" s="878"/>
      <c r="I3416" s="878"/>
      <c r="J3416" s="878"/>
      <c r="K3416" s="990"/>
      <c r="L3416" s="990"/>
      <c r="M3416" s="990"/>
      <c r="N3416" s="990"/>
      <c r="O3416" s="878"/>
      <c r="P3416" s="878"/>
      <c r="Q3416" s="878"/>
      <c r="R3416" s="878"/>
      <c r="S3416" s="878"/>
      <c r="T3416" s="878"/>
      <c r="U3416" s="878"/>
      <c r="V3416" s="878"/>
      <c r="W3416" s="878"/>
      <c r="X3416" s="1015"/>
      <c r="Y3416" s="878"/>
      <c r="Z3416" s="975"/>
    </row>
    <row r="3417" spans="1:26">
      <c r="A3417" s="878"/>
      <c r="B3417" s="878"/>
      <c r="C3417" s="878"/>
      <c r="F3417" s="878"/>
      <c r="H3417" s="878"/>
      <c r="I3417" s="878"/>
      <c r="J3417" s="878"/>
      <c r="K3417" s="990"/>
      <c r="L3417" s="990"/>
      <c r="M3417" s="990"/>
      <c r="N3417" s="990"/>
      <c r="O3417" s="878"/>
      <c r="P3417" s="878"/>
      <c r="Q3417" s="878"/>
      <c r="R3417" s="878"/>
      <c r="S3417" s="878"/>
      <c r="T3417" s="878"/>
      <c r="U3417" s="878"/>
      <c r="V3417" s="878"/>
      <c r="W3417" s="878"/>
      <c r="X3417" s="1015"/>
      <c r="Y3417" s="878"/>
      <c r="Z3417" s="975"/>
    </row>
    <row r="3418" spans="1:26">
      <c r="A3418" s="878"/>
      <c r="B3418" s="878"/>
      <c r="C3418" s="878"/>
      <c r="F3418" s="878"/>
      <c r="H3418" s="878"/>
      <c r="I3418" s="878"/>
      <c r="J3418" s="878"/>
      <c r="K3418" s="990"/>
      <c r="L3418" s="990"/>
      <c r="M3418" s="990"/>
      <c r="N3418" s="990"/>
      <c r="O3418" s="878"/>
      <c r="P3418" s="878"/>
      <c r="Q3418" s="878"/>
      <c r="R3418" s="878"/>
      <c r="S3418" s="878"/>
      <c r="T3418" s="878"/>
      <c r="U3418" s="878"/>
      <c r="V3418" s="878"/>
      <c r="W3418" s="878"/>
      <c r="X3418" s="1015"/>
      <c r="Y3418" s="878"/>
      <c r="Z3418" s="975"/>
    </row>
    <row r="3419" spans="1:26">
      <c r="A3419" s="878"/>
      <c r="B3419" s="878"/>
      <c r="C3419" s="878"/>
      <c r="F3419" s="878"/>
      <c r="H3419" s="878"/>
      <c r="I3419" s="878"/>
      <c r="J3419" s="878"/>
      <c r="K3419" s="990"/>
      <c r="L3419" s="990"/>
      <c r="M3419" s="990"/>
      <c r="N3419" s="990"/>
      <c r="O3419" s="878"/>
      <c r="P3419" s="878"/>
      <c r="Q3419" s="878"/>
      <c r="R3419" s="878"/>
      <c r="S3419" s="878"/>
      <c r="T3419" s="878"/>
      <c r="U3419" s="878"/>
      <c r="V3419" s="878"/>
      <c r="W3419" s="878"/>
      <c r="X3419" s="1015"/>
      <c r="Y3419" s="878"/>
      <c r="Z3419" s="975"/>
    </row>
    <row r="3420" spans="1:26">
      <c r="A3420" s="878"/>
      <c r="B3420" s="878"/>
      <c r="C3420" s="878"/>
      <c r="F3420" s="878"/>
      <c r="H3420" s="878"/>
      <c r="I3420" s="878"/>
      <c r="J3420" s="878"/>
      <c r="K3420" s="990"/>
      <c r="L3420" s="990"/>
      <c r="M3420" s="990"/>
      <c r="N3420" s="990"/>
      <c r="O3420" s="878"/>
      <c r="P3420" s="878"/>
      <c r="Q3420" s="878"/>
      <c r="R3420" s="878"/>
      <c r="S3420" s="878"/>
      <c r="T3420" s="878"/>
      <c r="U3420" s="878"/>
      <c r="V3420" s="878"/>
      <c r="W3420" s="878"/>
      <c r="X3420" s="1015"/>
      <c r="Y3420" s="878"/>
      <c r="Z3420" s="975"/>
    </row>
    <row r="3421" spans="1:26">
      <c r="A3421" s="878"/>
      <c r="B3421" s="878"/>
      <c r="C3421" s="878"/>
      <c r="F3421" s="878"/>
      <c r="H3421" s="878"/>
      <c r="I3421" s="878"/>
      <c r="J3421" s="878"/>
      <c r="K3421" s="990"/>
      <c r="L3421" s="990"/>
      <c r="M3421" s="990"/>
      <c r="N3421" s="990"/>
      <c r="O3421" s="878"/>
      <c r="P3421" s="878"/>
      <c r="Q3421" s="878"/>
      <c r="R3421" s="878"/>
      <c r="S3421" s="878"/>
      <c r="T3421" s="878"/>
      <c r="U3421" s="878"/>
      <c r="V3421" s="878"/>
      <c r="W3421" s="878"/>
      <c r="X3421" s="1015"/>
      <c r="Y3421" s="878"/>
      <c r="Z3421" s="975"/>
    </row>
    <row r="3422" spans="1:26">
      <c r="A3422" s="878"/>
      <c r="B3422" s="878"/>
      <c r="C3422" s="878"/>
      <c r="F3422" s="878"/>
      <c r="H3422" s="878"/>
      <c r="I3422" s="878"/>
      <c r="J3422" s="878"/>
      <c r="K3422" s="990"/>
      <c r="L3422" s="990"/>
      <c r="M3422" s="990"/>
      <c r="N3422" s="990"/>
      <c r="O3422" s="878"/>
      <c r="P3422" s="878"/>
      <c r="Q3422" s="878"/>
      <c r="R3422" s="878"/>
      <c r="S3422" s="878"/>
      <c r="T3422" s="878"/>
      <c r="U3422" s="878"/>
      <c r="V3422" s="878"/>
      <c r="W3422" s="878"/>
      <c r="X3422" s="1015"/>
      <c r="Y3422" s="878"/>
      <c r="Z3422" s="975"/>
    </row>
    <row r="3423" spans="1:26">
      <c r="A3423" s="878"/>
      <c r="B3423" s="878"/>
      <c r="C3423" s="878"/>
      <c r="F3423" s="878"/>
      <c r="H3423" s="878"/>
      <c r="I3423" s="878"/>
      <c r="J3423" s="878"/>
      <c r="K3423" s="990"/>
      <c r="L3423" s="990"/>
      <c r="M3423" s="990"/>
      <c r="N3423" s="990"/>
      <c r="O3423" s="878"/>
      <c r="P3423" s="878"/>
      <c r="Q3423" s="878"/>
      <c r="R3423" s="878"/>
      <c r="S3423" s="878"/>
      <c r="T3423" s="878"/>
      <c r="U3423" s="878"/>
      <c r="V3423" s="878"/>
      <c r="W3423" s="878"/>
      <c r="X3423" s="1015"/>
      <c r="Y3423" s="878"/>
      <c r="Z3423" s="975"/>
    </row>
    <row r="3424" spans="1:26">
      <c r="A3424" s="878"/>
      <c r="B3424" s="878"/>
      <c r="C3424" s="878"/>
      <c r="F3424" s="878"/>
      <c r="H3424" s="878"/>
      <c r="I3424" s="878"/>
      <c r="J3424" s="878"/>
      <c r="K3424" s="990"/>
      <c r="L3424" s="990"/>
      <c r="M3424" s="990"/>
      <c r="N3424" s="990"/>
      <c r="O3424" s="878"/>
      <c r="P3424" s="878"/>
      <c r="Q3424" s="878"/>
      <c r="R3424" s="878"/>
      <c r="S3424" s="878"/>
      <c r="T3424" s="878"/>
      <c r="U3424" s="878"/>
      <c r="V3424" s="878"/>
      <c r="W3424" s="878"/>
      <c r="X3424" s="1015"/>
      <c r="Y3424" s="878"/>
      <c r="Z3424" s="975"/>
    </row>
    <row r="3425" spans="1:26">
      <c r="A3425" s="878"/>
      <c r="B3425" s="878"/>
      <c r="C3425" s="878"/>
      <c r="F3425" s="878"/>
      <c r="H3425" s="878"/>
      <c r="I3425" s="878"/>
      <c r="J3425" s="878"/>
      <c r="K3425" s="990"/>
      <c r="L3425" s="990"/>
      <c r="M3425" s="990"/>
      <c r="N3425" s="990"/>
      <c r="O3425" s="878"/>
      <c r="P3425" s="878"/>
      <c r="Q3425" s="878"/>
      <c r="R3425" s="878"/>
      <c r="S3425" s="878"/>
      <c r="T3425" s="878"/>
      <c r="U3425" s="878"/>
      <c r="V3425" s="878"/>
      <c r="W3425" s="878"/>
      <c r="X3425" s="1015"/>
      <c r="Y3425" s="878"/>
      <c r="Z3425" s="975"/>
    </row>
    <row r="3426" spans="1:26">
      <c r="A3426" s="878"/>
      <c r="B3426" s="878"/>
      <c r="C3426" s="878"/>
      <c r="F3426" s="878"/>
      <c r="H3426" s="878"/>
      <c r="I3426" s="878"/>
      <c r="J3426" s="878"/>
      <c r="K3426" s="990"/>
      <c r="L3426" s="990"/>
      <c r="M3426" s="990"/>
      <c r="N3426" s="990"/>
      <c r="O3426" s="878"/>
      <c r="P3426" s="878"/>
      <c r="Q3426" s="878"/>
      <c r="R3426" s="878"/>
      <c r="S3426" s="878"/>
      <c r="T3426" s="878"/>
      <c r="U3426" s="878"/>
      <c r="V3426" s="878"/>
      <c r="W3426" s="878"/>
      <c r="X3426" s="1015"/>
      <c r="Y3426" s="878"/>
      <c r="Z3426" s="975"/>
    </row>
    <row r="3427" spans="1:26">
      <c r="A3427" s="878"/>
      <c r="B3427" s="878"/>
      <c r="C3427" s="878"/>
      <c r="F3427" s="878"/>
      <c r="H3427" s="878"/>
      <c r="I3427" s="878"/>
      <c r="J3427" s="878"/>
      <c r="K3427" s="990"/>
      <c r="L3427" s="990"/>
      <c r="M3427" s="990"/>
      <c r="N3427" s="990"/>
      <c r="O3427" s="878"/>
      <c r="P3427" s="878"/>
      <c r="Q3427" s="878"/>
      <c r="R3427" s="878"/>
      <c r="S3427" s="878"/>
      <c r="T3427" s="878"/>
      <c r="U3427" s="878"/>
      <c r="V3427" s="878"/>
      <c r="W3427" s="878"/>
      <c r="X3427" s="1015"/>
      <c r="Y3427" s="878"/>
      <c r="Z3427" s="975"/>
    </row>
    <row r="3428" spans="1:26">
      <c r="A3428" s="878"/>
      <c r="B3428" s="878"/>
      <c r="C3428" s="878"/>
      <c r="F3428" s="878"/>
      <c r="H3428" s="878"/>
      <c r="I3428" s="878"/>
      <c r="J3428" s="878"/>
      <c r="K3428" s="990"/>
      <c r="L3428" s="990"/>
      <c r="M3428" s="990"/>
      <c r="N3428" s="990"/>
      <c r="O3428" s="878"/>
      <c r="P3428" s="878"/>
      <c r="Q3428" s="878"/>
      <c r="R3428" s="878"/>
      <c r="S3428" s="878"/>
      <c r="T3428" s="878"/>
      <c r="U3428" s="878"/>
      <c r="V3428" s="878"/>
      <c r="W3428" s="878"/>
      <c r="X3428" s="1015"/>
      <c r="Y3428" s="878"/>
      <c r="Z3428" s="975"/>
    </row>
    <row r="3429" spans="1:26">
      <c r="A3429" s="878"/>
      <c r="B3429" s="878"/>
      <c r="C3429" s="878"/>
      <c r="F3429" s="878"/>
      <c r="H3429" s="878"/>
      <c r="I3429" s="878"/>
      <c r="J3429" s="878"/>
      <c r="K3429" s="990"/>
      <c r="L3429" s="990"/>
      <c r="M3429" s="990"/>
      <c r="N3429" s="990"/>
      <c r="O3429" s="878"/>
      <c r="P3429" s="878"/>
      <c r="Q3429" s="878"/>
      <c r="R3429" s="878"/>
      <c r="S3429" s="878"/>
      <c r="T3429" s="878"/>
      <c r="U3429" s="878"/>
      <c r="V3429" s="878"/>
      <c r="W3429" s="878"/>
      <c r="X3429" s="1015"/>
      <c r="Y3429" s="878"/>
      <c r="Z3429" s="975"/>
    </row>
    <row r="3430" spans="1:26">
      <c r="A3430" s="878"/>
      <c r="B3430" s="878"/>
      <c r="C3430" s="878"/>
      <c r="F3430" s="878"/>
      <c r="H3430" s="878"/>
      <c r="I3430" s="878"/>
      <c r="J3430" s="878"/>
      <c r="K3430" s="990"/>
      <c r="L3430" s="990"/>
      <c r="M3430" s="990"/>
      <c r="N3430" s="990"/>
      <c r="O3430" s="878"/>
      <c r="P3430" s="878"/>
      <c r="Q3430" s="878"/>
      <c r="R3430" s="878"/>
      <c r="S3430" s="878"/>
      <c r="T3430" s="878"/>
      <c r="U3430" s="878"/>
      <c r="V3430" s="878"/>
      <c r="W3430" s="878"/>
      <c r="X3430" s="1015"/>
      <c r="Y3430" s="878"/>
      <c r="Z3430" s="975"/>
    </row>
    <row r="3431" spans="1:26">
      <c r="A3431" s="878"/>
      <c r="B3431" s="878"/>
      <c r="C3431" s="878"/>
      <c r="F3431" s="878"/>
      <c r="H3431" s="878"/>
      <c r="I3431" s="878"/>
      <c r="J3431" s="878"/>
      <c r="K3431" s="990"/>
      <c r="L3431" s="990"/>
      <c r="M3431" s="990"/>
      <c r="N3431" s="990"/>
      <c r="O3431" s="878"/>
      <c r="P3431" s="878"/>
      <c r="Q3431" s="878"/>
      <c r="R3431" s="878"/>
      <c r="S3431" s="878"/>
      <c r="T3431" s="878"/>
      <c r="U3431" s="878"/>
      <c r="V3431" s="878"/>
      <c r="W3431" s="878"/>
      <c r="X3431" s="1015"/>
      <c r="Y3431" s="878"/>
      <c r="Z3431" s="975"/>
    </row>
    <row r="3432" spans="1:26">
      <c r="A3432" s="878"/>
      <c r="B3432" s="878"/>
      <c r="C3432" s="878"/>
      <c r="F3432" s="878"/>
      <c r="H3432" s="878"/>
      <c r="I3432" s="878"/>
      <c r="J3432" s="878"/>
      <c r="K3432" s="990"/>
      <c r="L3432" s="990"/>
      <c r="M3432" s="990"/>
      <c r="N3432" s="990"/>
      <c r="O3432" s="878"/>
      <c r="P3432" s="878"/>
      <c r="Q3432" s="878"/>
      <c r="R3432" s="878"/>
      <c r="S3432" s="878"/>
      <c r="T3432" s="878"/>
      <c r="U3432" s="878"/>
      <c r="V3432" s="878"/>
      <c r="W3432" s="878"/>
      <c r="X3432" s="1015"/>
      <c r="Y3432" s="878"/>
      <c r="Z3432" s="975"/>
    </row>
    <row r="3433" spans="1:26">
      <c r="A3433" s="878"/>
      <c r="B3433" s="878"/>
      <c r="C3433" s="878"/>
      <c r="F3433" s="878"/>
      <c r="H3433" s="878"/>
      <c r="I3433" s="878"/>
      <c r="J3433" s="878"/>
      <c r="K3433" s="990"/>
      <c r="L3433" s="990"/>
      <c r="M3433" s="990"/>
      <c r="N3433" s="990"/>
      <c r="O3433" s="878"/>
      <c r="P3433" s="878"/>
      <c r="Q3433" s="878"/>
      <c r="R3433" s="878"/>
      <c r="S3433" s="878"/>
      <c r="T3433" s="878"/>
      <c r="U3433" s="878"/>
      <c r="V3433" s="878"/>
      <c r="W3433" s="878"/>
      <c r="X3433" s="1015"/>
      <c r="Y3433" s="878"/>
      <c r="Z3433" s="975"/>
    </row>
    <row r="3434" spans="1:26">
      <c r="A3434" s="878"/>
      <c r="B3434" s="878"/>
      <c r="C3434" s="878"/>
      <c r="F3434" s="878"/>
      <c r="H3434" s="878"/>
      <c r="I3434" s="878"/>
      <c r="J3434" s="878"/>
      <c r="K3434" s="990"/>
      <c r="L3434" s="990"/>
      <c r="M3434" s="990"/>
      <c r="N3434" s="990"/>
      <c r="O3434" s="878"/>
      <c r="P3434" s="878"/>
      <c r="Q3434" s="878"/>
      <c r="R3434" s="878"/>
      <c r="S3434" s="878"/>
      <c r="T3434" s="878"/>
      <c r="U3434" s="878"/>
      <c r="V3434" s="878"/>
      <c r="W3434" s="878"/>
      <c r="X3434" s="1015"/>
      <c r="Y3434" s="878"/>
      <c r="Z3434" s="975"/>
    </row>
    <row r="3435" spans="1:26">
      <c r="A3435" s="878"/>
      <c r="B3435" s="878"/>
      <c r="C3435" s="878"/>
      <c r="F3435" s="878"/>
      <c r="H3435" s="878"/>
      <c r="I3435" s="878"/>
      <c r="J3435" s="878"/>
      <c r="K3435" s="990"/>
      <c r="L3435" s="990"/>
      <c r="M3435" s="990"/>
      <c r="N3435" s="990"/>
      <c r="O3435" s="878"/>
      <c r="P3435" s="878"/>
      <c r="Q3435" s="878"/>
      <c r="R3435" s="878"/>
      <c r="S3435" s="878"/>
      <c r="T3435" s="878"/>
      <c r="U3435" s="878"/>
      <c r="V3435" s="878"/>
      <c r="W3435" s="878"/>
      <c r="X3435" s="1015"/>
      <c r="Y3435" s="878"/>
      <c r="Z3435" s="975"/>
    </row>
    <row r="3436" spans="1:26">
      <c r="A3436" s="878"/>
      <c r="B3436" s="878"/>
      <c r="C3436" s="878"/>
      <c r="F3436" s="878"/>
      <c r="H3436" s="878"/>
      <c r="I3436" s="878"/>
      <c r="J3436" s="878"/>
      <c r="K3436" s="990"/>
      <c r="L3436" s="990"/>
      <c r="M3436" s="990"/>
      <c r="N3436" s="990"/>
      <c r="O3436" s="878"/>
      <c r="P3436" s="878"/>
      <c r="Q3436" s="878"/>
      <c r="R3436" s="878"/>
      <c r="S3436" s="878"/>
      <c r="T3436" s="878"/>
      <c r="U3436" s="878"/>
      <c r="V3436" s="878"/>
      <c r="W3436" s="878"/>
      <c r="X3436" s="1015"/>
      <c r="Y3436" s="878"/>
      <c r="Z3436" s="975"/>
    </row>
    <row r="3437" spans="1:26">
      <c r="A3437" s="878"/>
      <c r="B3437" s="878"/>
      <c r="C3437" s="878"/>
      <c r="F3437" s="878"/>
      <c r="H3437" s="878"/>
      <c r="I3437" s="878"/>
      <c r="J3437" s="878"/>
      <c r="K3437" s="990"/>
      <c r="L3437" s="990"/>
      <c r="M3437" s="990"/>
      <c r="N3437" s="990"/>
      <c r="O3437" s="878"/>
      <c r="P3437" s="878"/>
      <c r="Q3437" s="878"/>
      <c r="R3437" s="878"/>
      <c r="S3437" s="878"/>
      <c r="T3437" s="878"/>
      <c r="U3437" s="878"/>
      <c r="V3437" s="878"/>
      <c r="W3437" s="878"/>
      <c r="X3437" s="1015"/>
      <c r="Y3437" s="878"/>
      <c r="Z3437" s="975"/>
    </row>
    <row r="3438" spans="1:26">
      <c r="A3438" s="878"/>
      <c r="B3438" s="878"/>
      <c r="C3438" s="878"/>
      <c r="F3438" s="878"/>
      <c r="H3438" s="878"/>
      <c r="I3438" s="878"/>
      <c r="J3438" s="878"/>
      <c r="K3438" s="990"/>
      <c r="L3438" s="990"/>
      <c r="M3438" s="990"/>
      <c r="N3438" s="990"/>
      <c r="O3438" s="878"/>
      <c r="P3438" s="878"/>
      <c r="Q3438" s="878"/>
      <c r="R3438" s="878"/>
      <c r="S3438" s="878"/>
      <c r="T3438" s="878"/>
      <c r="U3438" s="878"/>
      <c r="V3438" s="878"/>
      <c r="W3438" s="878"/>
      <c r="X3438" s="1015"/>
      <c r="Y3438" s="878"/>
      <c r="Z3438" s="975"/>
    </row>
    <row r="3439" spans="1:26">
      <c r="A3439" s="878"/>
      <c r="B3439" s="878"/>
      <c r="C3439" s="878"/>
      <c r="F3439" s="878"/>
      <c r="H3439" s="878"/>
      <c r="I3439" s="878"/>
      <c r="J3439" s="878"/>
      <c r="K3439" s="990"/>
      <c r="L3439" s="990"/>
      <c r="M3439" s="990"/>
      <c r="N3439" s="990"/>
      <c r="O3439" s="878"/>
      <c r="P3439" s="878"/>
      <c r="Q3439" s="878"/>
      <c r="R3439" s="878"/>
      <c r="S3439" s="878"/>
      <c r="T3439" s="878"/>
      <c r="U3439" s="878"/>
      <c r="V3439" s="878"/>
      <c r="W3439" s="878"/>
      <c r="X3439" s="1015"/>
      <c r="Y3439" s="878"/>
      <c r="Z3439" s="975"/>
    </row>
    <row r="3440" spans="1:26">
      <c r="A3440" s="878"/>
      <c r="B3440" s="878"/>
      <c r="C3440" s="878"/>
      <c r="F3440" s="878"/>
      <c r="H3440" s="878"/>
      <c r="I3440" s="878"/>
      <c r="J3440" s="878"/>
      <c r="K3440" s="990"/>
      <c r="L3440" s="990"/>
      <c r="M3440" s="990"/>
      <c r="N3440" s="990"/>
      <c r="O3440" s="878"/>
      <c r="P3440" s="878"/>
      <c r="Q3440" s="878"/>
      <c r="R3440" s="878"/>
      <c r="S3440" s="878"/>
      <c r="T3440" s="878"/>
      <c r="U3440" s="878"/>
      <c r="V3440" s="878"/>
      <c r="W3440" s="878"/>
      <c r="X3440" s="1015"/>
      <c r="Y3440" s="878"/>
      <c r="Z3440" s="975"/>
    </row>
    <row r="3441" spans="1:26">
      <c r="A3441" s="878"/>
      <c r="B3441" s="878"/>
      <c r="C3441" s="878"/>
      <c r="F3441" s="878"/>
      <c r="H3441" s="878"/>
      <c r="I3441" s="878"/>
      <c r="J3441" s="878"/>
      <c r="K3441" s="990"/>
      <c r="L3441" s="990"/>
      <c r="M3441" s="990"/>
      <c r="N3441" s="990"/>
      <c r="O3441" s="878"/>
      <c r="P3441" s="878"/>
      <c r="Q3441" s="878"/>
      <c r="R3441" s="878"/>
      <c r="S3441" s="878"/>
      <c r="T3441" s="878"/>
      <c r="U3441" s="878"/>
      <c r="V3441" s="878"/>
      <c r="W3441" s="878"/>
      <c r="X3441" s="1015"/>
      <c r="Y3441" s="878"/>
      <c r="Z3441" s="975"/>
    </row>
    <row r="3442" spans="1:26">
      <c r="A3442" s="878"/>
      <c r="B3442" s="878"/>
      <c r="C3442" s="878"/>
      <c r="F3442" s="878"/>
      <c r="H3442" s="878"/>
      <c r="I3442" s="878"/>
      <c r="J3442" s="878"/>
      <c r="K3442" s="990"/>
      <c r="L3442" s="990"/>
      <c r="M3442" s="990"/>
      <c r="N3442" s="990"/>
      <c r="O3442" s="878"/>
      <c r="P3442" s="878"/>
      <c r="Q3442" s="878"/>
      <c r="R3442" s="878"/>
      <c r="S3442" s="878"/>
      <c r="T3442" s="878"/>
      <c r="U3442" s="878"/>
      <c r="V3442" s="878"/>
      <c r="W3442" s="878"/>
      <c r="X3442" s="1015"/>
      <c r="Y3442" s="878"/>
      <c r="Z3442" s="975"/>
    </row>
    <row r="3443" spans="1:26">
      <c r="A3443" s="878"/>
      <c r="B3443" s="878"/>
      <c r="C3443" s="878"/>
      <c r="F3443" s="878"/>
      <c r="H3443" s="878"/>
      <c r="I3443" s="878"/>
      <c r="J3443" s="878"/>
      <c r="K3443" s="990"/>
      <c r="L3443" s="990"/>
      <c r="M3443" s="990"/>
      <c r="N3443" s="990"/>
      <c r="O3443" s="878"/>
      <c r="P3443" s="878"/>
      <c r="Q3443" s="878"/>
      <c r="R3443" s="878"/>
      <c r="S3443" s="878"/>
      <c r="T3443" s="878"/>
      <c r="U3443" s="878"/>
      <c r="V3443" s="878"/>
      <c r="W3443" s="878"/>
      <c r="X3443" s="1015"/>
      <c r="Y3443" s="878"/>
      <c r="Z3443" s="975"/>
    </row>
    <row r="3444" spans="1:26">
      <c r="A3444" s="878"/>
      <c r="B3444" s="878"/>
      <c r="C3444" s="878"/>
      <c r="F3444" s="878"/>
      <c r="H3444" s="878"/>
      <c r="I3444" s="878"/>
      <c r="J3444" s="878"/>
      <c r="K3444" s="990"/>
      <c r="L3444" s="990"/>
      <c r="M3444" s="990"/>
      <c r="N3444" s="990"/>
      <c r="O3444" s="878"/>
      <c r="P3444" s="878"/>
      <c r="Q3444" s="878"/>
      <c r="R3444" s="878"/>
      <c r="S3444" s="878"/>
      <c r="T3444" s="878"/>
      <c r="U3444" s="878"/>
      <c r="V3444" s="878"/>
      <c r="W3444" s="878"/>
      <c r="X3444" s="1015"/>
      <c r="Y3444" s="878"/>
      <c r="Z3444" s="975"/>
    </row>
    <row r="3445" spans="1:26">
      <c r="A3445" s="878"/>
      <c r="B3445" s="878"/>
      <c r="C3445" s="878"/>
      <c r="F3445" s="878"/>
      <c r="H3445" s="878"/>
      <c r="I3445" s="878"/>
      <c r="J3445" s="878"/>
      <c r="K3445" s="990"/>
      <c r="L3445" s="990"/>
      <c r="M3445" s="990"/>
      <c r="N3445" s="990"/>
      <c r="O3445" s="878"/>
      <c r="P3445" s="878"/>
      <c r="Q3445" s="878"/>
      <c r="R3445" s="878"/>
      <c r="S3445" s="878"/>
      <c r="T3445" s="878"/>
      <c r="U3445" s="878"/>
      <c r="V3445" s="878"/>
      <c r="W3445" s="878"/>
      <c r="X3445" s="1015"/>
      <c r="Y3445" s="878"/>
      <c r="Z3445" s="975"/>
    </row>
    <row r="3446" spans="1:26">
      <c r="A3446" s="878"/>
      <c r="B3446" s="878"/>
      <c r="C3446" s="878"/>
      <c r="F3446" s="878"/>
      <c r="H3446" s="878"/>
      <c r="I3446" s="878"/>
      <c r="J3446" s="878"/>
      <c r="K3446" s="990"/>
      <c r="L3446" s="990"/>
      <c r="M3446" s="990"/>
      <c r="N3446" s="990"/>
      <c r="O3446" s="878"/>
      <c r="P3446" s="878"/>
      <c r="Q3446" s="878"/>
      <c r="R3446" s="878"/>
      <c r="S3446" s="878"/>
      <c r="T3446" s="878"/>
      <c r="U3446" s="878"/>
      <c r="V3446" s="878"/>
      <c r="W3446" s="878"/>
      <c r="X3446" s="1015"/>
      <c r="Y3446" s="878"/>
      <c r="Z3446" s="975"/>
    </row>
    <row r="3447" spans="1:26">
      <c r="A3447" s="878"/>
      <c r="B3447" s="878"/>
      <c r="C3447" s="878"/>
      <c r="F3447" s="878"/>
      <c r="H3447" s="878"/>
      <c r="I3447" s="878"/>
      <c r="J3447" s="878"/>
      <c r="K3447" s="990"/>
      <c r="L3447" s="990"/>
      <c r="M3447" s="990"/>
      <c r="N3447" s="990"/>
      <c r="O3447" s="878"/>
      <c r="P3447" s="878"/>
      <c r="Q3447" s="878"/>
      <c r="R3447" s="878"/>
      <c r="S3447" s="878"/>
      <c r="T3447" s="878"/>
      <c r="U3447" s="878"/>
      <c r="V3447" s="878"/>
      <c r="W3447" s="878"/>
      <c r="X3447" s="1015"/>
      <c r="Y3447" s="878"/>
      <c r="Z3447" s="975"/>
    </row>
    <row r="3448" spans="1:26">
      <c r="A3448" s="878"/>
      <c r="B3448" s="878"/>
      <c r="C3448" s="878"/>
      <c r="F3448" s="878"/>
      <c r="H3448" s="878"/>
      <c r="I3448" s="878"/>
      <c r="J3448" s="878"/>
      <c r="K3448" s="990"/>
      <c r="L3448" s="990"/>
      <c r="M3448" s="990"/>
      <c r="N3448" s="990"/>
      <c r="O3448" s="878"/>
      <c r="P3448" s="878"/>
      <c r="Q3448" s="878"/>
      <c r="R3448" s="878"/>
      <c r="S3448" s="878"/>
      <c r="T3448" s="878"/>
      <c r="U3448" s="878"/>
      <c r="V3448" s="878"/>
      <c r="W3448" s="878"/>
      <c r="X3448" s="1015"/>
      <c r="Y3448" s="878"/>
      <c r="Z3448" s="975"/>
    </row>
    <row r="3449" spans="1:26">
      <c r="A3449" s="878"/>
      <c r="B3449" s="878"/>
      <c r="C3449" s="878"/>
      <c r="F3449" s="878"/>
      <c r="H3449" s="878"/>
      <c r="I3449" s="878"/>
      <c r="J3449" s="878"/>
      <c r="K3449" s="990"/>
      <c r="L3449" s="990"/>
      <c r="M3449" s="990"/>
      <c r="N3449" s="990"/>
      <c r="O3449" s="878"/>
      <c r="P3449" s="878"/>
      <c r="Q3449" s="878"/>
      <c r="R3449" s="878"/>
      <c r="S3449" s="878"/>
      <c r="T3449" s="878"/>
      <c r="U3449" s="878"/>
      <c r="V3449" s="878"/>
      <c r="W3449" s="878"/>
      <c r="X3449" s="1015"/>
      <c r="Y3449" s="878"/>
      <c r="Z3449" s="975"/>
    </row>
    <row r="3450" spans="1:26">
      <c r="A3450" s="878"/>
      <c r="B3450" s="878"/>
      <c r="C3450" s="878"/>
      <c r="F3450" s="878"/>
      <c r="H3450" s="878"/>
      <c r="I3450" s="878"/>
      <c r="J3450" s="878"/>
      <c r="K3450" s="990"/>
      <c r="L3450" s="990"/>
      <c r="M3450" s="990"/>
      <c r="N3450" s="990"/>
      <c r="O3450" s="878"/>
      <c r="P3450" s="878"/>
      <c r="Q3450" s="878"/>
      <c r="R3450" s="878"/>
      <c r="S3450" s="878"/>
      <c r="T3450" s="878"/>
      <c r="U3450" s="878"/>
      <c r="V3450" s="878"/>
      <c r="W3450" s="878"/>
      <c r="X3450" s="1015"/>
      <c r="Y3450" s="878"/>
      <c r="Z3450" s="975"/>
    </row>
    <row r="3451" spans="1:26">
      <c r="A3451" s="878"/>
      <c r="B3451" s="878"/>
      <c r="C3451" s="878"/>
      <c r="F3451" s="878"/>
      <c r="H3451" s="878"/>
      <c r="I3451" s="878"/>
      <c r="J3451" s="878"/>
      <c r="K3451" s="990"/>
      <c r="L3451" s="990"/>
      <c r="M3451" s="990"/>
      <c r="N3451" s="990"/>
      <c r="O3451" s="878"/>
      <c r="P3451" s="878"/>
      <c r="Q3451" s="878"/>
      <c r="R3451" s="878"/>
      <c r="S3451" s="878"/>
      <c r="T3451" s="878"/>
      <c r="U3451" s="878"/>
      <c r="V3451" s="878"/>
      <c r="W3451" s="878"/>
      <c r="X3451" s="1015"/>
      <c r="Y3451" s="878"/>
      <c r="Z3451" s="975"/>
    </row>
    <row r="3452" spans="1:26">
      <c r="A3452" s="878"/>
      <c r="B3452" s="878"/>
      <c r="C3452" s="878"/>
      <c r="F3452" s="878"/>
      <c r="H3452" s="878"/>
      <c r="I3452" s="878"/>
      <c r="J3452" s="878"/>
      <c r="K3452" s="990"/>
      <c r="L3452" s="990"/>
      <c r="M3452" s="990"/>
      <c r="N3452" s="990"/>
      <c r="O3452" s="878"/>
      <c r="P3452" s="878"/>
      <c r="Q3452" s="878"/>
      <c r="R3452" s="878"/>
      <c r="S3452" s="878"/>
      <c r="T3452" s="878"/>
      <c r="U3452" s="878"/>
      <c r="V3452" s="878"/>
      <c r="W3452" s="878"/>
      <c r="X3452" s="1015"/>
      <c r="Y3452" s="878"/>
      <c r="Z3452" s="975"/>
    </row>
    <row r="3453" spans="1:26">
      <c r="A3453" s="878"/>
      <c r="B3453" s="878"/>
      <c r="C3453" s="878"/>
      <c r="F3453" s="878"/>
      <c r="H3453" s="878"/>
      <c r="I3453" s="878"/>
      <c r="J3453" s="878"/>
      <c r="K3453" s="990"/>
      <c r="L3453" s="990"/>
      <c r="M3453" s="990"/>
      <c r="N3453" s="990"/>
      <c r="O3453" s="878"/>
      <c r="P3453" s="878"/>
      <c r="Q3453" s="878"/>
      <c r="R3453" s="878"/>
      <c r="S3453" s="878"/>
      <c r="T3453" s="878"/>
      <c r="U3453" s="878"/>
      <c r="V3453" s="878"/>
      <c r="W3453" s="878"/>
      <c r="X3453" s="1015"/>
      <c r="Y3453" s="878"/>
      <c r="Z3453" s="975"/>
    </row>
    <row r="3454" spans="1:26">
      <c r="A3454" s="878"/>
      <c r="B3454" s="878"/>
      <c r="C3454" s="878"/>
      <c r="F3454" s="878"/>
      <c r="H3454" s="878"/>
      <c r="I3454" s="878"/>
      <c r="J3454" s="878"/>
      <c r="K3454" s="990"/>
      <c r="L3454" s="990"/>
      <c r="M3454" s="990"/>
      <c r="N3454" s="990"/>
      <c r="O3454" s="878"/>
      <c r="P3454" s="878"/>
      <c r="Q3454" s="878"/>
      <c r="R3454" s="878"/>
      <c r="S3454" s="878"/>
      <c r="T3454" s="878"/>
      <c r="U3454" s="878"/>
      <c r="V3454" s="878"/>
      <c r="W3454" s="878"/>
      <c r="X3454" s="1015"/>
      <c r="Y3454" s="878"/>
      <c r="Z3454" s="975"/>
    </row>
    <row r="3455" spans="1:26">
      <c r="A3455" s="878"/>
      <c r="B3455" s="878"/>
      <c r="C3455" s="878"/>
      <c r="F3455" s="878"/>
      <c r="H3455" s="878"/>
      <c r="I3455" s="878"/>
      <c r="J3455" s="878"/>
      <c r="K3455" s="990"/>
      <c r="L3455" s="990"/>
      <c r="M3455" s="990"/>
      <c r="N3455" s="990"/>
      <c r="O3455" s="878"/>
      <c r="P3455" s="878"/>
      <c r="Q3455" s="878"/>
      <c r="R3455" s="878"/>
      <c r="S3455" s="878"/>
      <c r="T3455" s="878"/>
      <c r="U3455" s="878"/>
      <c r="V3455" s="878"/>
      <c r="W3455" s="878"/>
      <c r="X3455" s="1015"/>
      <c r="Y3455" s="878"/>
      <c r="Z3455" s="975"/>
    </row>
    <row r="3456" spans="1:26">
      <c r="A3456" s="878"/>
      <c r="B3456" s="878"/>
      <c r="C3456" s="878"/>
      <c r="F3456" s="878"/>
      <c r="H3456" s="878"/>
      <c r="I3456" s="878"/>
      <c r="J3456" s="878"/>
      <c r="K3456" s="990"/>
      <c r="L3456" s="990"/>
      <c r="M3456" s="990"/>
      <c r="N3456" s="990"/>
      <c r="O3456" s="878"/>
      <c r="P3456" s="878"/>
      <c r="Q3456" s="878"/>
      <c r="R3456" s="878"/>
      <c r="S3456" s="878"/>
      <c r="T3456" s="878"/>
      <c r="U3456" s="878"/>
      <c r="V3456" s="878"/>
      <c r="W3456" s="878"/>
      <c r="X3456" s="1015"/>
      <c r="Y3456" s="878"/>
      <c r="Z3456" s="975"/>
    </row>
    <row r="3457" spans="1:26">
      <c r="A3457" s="878"/>
      <c r="B3457" s="878"/>
      <c r="C3457" s="878"/>
      <c r="F3457" s="878"/>
      <c r="H3457" s="878"/>
      <c r="I3457" s="878"/>
      <c r="J3457" s="878"/>
      <c r="K3457" s="990"/>
      <c r="L3457" s="990"/>
      <c r="M3457" s="990"/>
      <c r="N3457" s="990"/>
      <c r="O3457" s="878"/>
      <c r="P3457" s="878"/>
      <c r="Q3457" s="878"/>
      <c r="R3457" s="878"/>
      <c r="S3457" s="878"/>
      <c r="T3457" s="878"/>
      <c r="U3457" s="878"/>
      <c r="V3457" s="878"/>
      <c r="W3457" s="878"/>
      <c r="X3457" s="1015"/>
      <c r="Y3457" s="878"/>
      <c r="Z3457" s="975"/>
    </row>
    <row r="3458" spans="1:26">
      <c r="A3458" s="878"/>
      <c r="B3458" s="878"/>
      <c r="C3458" s="878"/>
      <c r="F3458" s="878"/>
      <c r="H3458" s="878"/>
      <c r="I3458" s="878"/>
      <c r="J3458" s="878"/>
      <c r="K3458" s="990"/>
      <c r="L3458" s="990"/>
      <c r="M3458" s="990"/>
      <c r="N3458" s="990"/>
      <c r="O3458" s="878"/>
      <c r="P3458" s="878"/>
      <c r="Q3458" s="878"/>
      <c r="R3458" s="878"/>
      <c r="S3458" s="878"/>
      <c r="T3458" s="878"/>
      <c r="U3458" s="878"/>
      <c r="V3458" s="878"/>
      <c r="W3458" s="878"/>
      <c r="X3458" s="1015"/>
      <c r="Y3458" s="878"/>
      <c r="Z3458" s="975"/>
    </row>
    <row r="3459" spans="1:26">
      <c r="A3459" s="878"/>
      <c r="B3459" s="878"/>
      <c r="C3459" s="878"/>
      <c r="F3459" s="878"/>
      <c r="H3459" s="878"/>
      <c r="I3459" s="878"/>
      <c r="J3459" s="878"/>
      <c r="K3459" s="990"/>
      <c r="L3459" s="990"/>
      <c r="M3459" s="990"/>
      <c r="N3459" s="990"/>
      <c r="O3459" s="878"/>
      <c r="P3459" s="878"/>
      <c r="Q3459" s="878"/>
      <c r="R3459" s="878"/>
      <c r="S3459" s="878"/>
      <c r="T3459" s="878"/>
      <c r="U3459" s="878"/>
      <c r="V3459" s="878"/>
      <c r="W3459" s="878"/>
      <c r="X3459" s="1015"/>
      <c r="Y3459" s="878"/>
      <c r="Z3459" s="975"/>
    </row>
    <row r="3460" spans="1:26">
      <c r="A3460" s="878"/>
      <c r="B3460" s="878"/>
      <c r="C3460" s="878"/>
      <c r="F3460" s="878"/>
      <c r="H3460" s="878"/>
      <c r="I3460" s="878"/>
      <c r="J3460" s="878"/>
      <c r="K3460" s="990"/>
      <c r="L3460" s="990"/>
      <c r="M3460" s="990"/>
      <c r="N3460" s="990"/>
      <c r="O3460" s="878"/>
      <c r="P3460" s="878"/>
      <c r="Q3460" s="878"/>
      <c r="R3460" s="878"/>
      <c r="S3460" s="878"/>
      <c r="T3460" s="878"/>
      <c r="U3460" s="878"/>
      <c r="V3460" s="878"/>
      <c r="W3460" s="878"/>
      <c r="X3460" s="1015"/>
      <c r="Y3460" s="878"/>
      <c r="Z3460" s="975"/>
    </row>
    <row r="3461" spans="1:26">
      <c r="A3461" s="878"/>
      <c r="B3461" s="878"/>
      <c r="C3461" s="878"/>
      <c r="F3461" s="878"/>
      <c r="H3461" s="878"/>
      <c r="I3461" s="878"/>
      <c r="J3461" s="878"/>
      <c r="K3461" s="990"/>
      <c r="L3461" s="990"/>
      <c r="M3461" s="990"/>
      <c r="N3461" s="990"/>
      <c r="O3461" s="878"/>
      <c r="P3461" s="878"/>
      <c r="Q3461" s="878"/>
      <c r="R3461" s="878"/>
      <c r="S3461" s="878"/>
      <c r="T3461" s="878"/>
      <c r="U3461" s="878"/>
      <c r="V3461" s="878"/>
      <c r="W3461" s="878"/>
      <c r="X3461" s="1015"/>
      <c r="Y3461" s="878"/>
      <c r="Z3461" s="975"/>
    </row>
    <row r="3462" spans="1:26">
      <c r="A3462" s="878"/>
      <c r="B3462" s="878"/>
      <c r="C3462" s="878"/>
      <c r="F3462" s="878"/>
      <c r="H3462" s="878"/>
      <c r="I3462" s="878"/>
      <c r="J3462" s="878"/>
      <c r="K3462" s="990"/>
      <c r="L3462" s="990"/>
      <c r="M3462" s="990"/>
      <c r="N3462" s="990"/>
      <c r="O3462" s="878"/>
      <c r="P3462" s="878"/>
      <c r="Q3462" s="878"/>
      <c r="R3462" s="878"/>
      <c r="S3462" s="878"/>
      <c r="T3462" s="878"/>
      <c r="U3462" s="878"/>
      <c r="V3462" s="878"/>
      <c r="W3462" s="878"/>
      <c r="X3462" s="1015"/>
      <c r="Y3462" s="878"/>
      <c r="Z3462" s="975"/>
    </row>
    <row r="3463" spans="1:26">
      <c r="A3463" s="878"/>
      <c r="B3463" s="878"/>
      <c r="C3463" s="878"/>
      <c r="F3463" s="878"/>
      <c r="H3463" s="878"/>
      <c r="I3463" s="878"/>
      <c r="J3463" s="878"/>
      <c r="K3463" s="990"/>
      <c r="L3463" s="990"/>
      <c r="M3463" s="990"/>
      <c r="N3463" s="990"/>
      <c r="O3463" s="878"/>
      <c r="P3463" s="878"/>
      <c r="Q3463" s="878"/>
      <c r="R3463" s="878"/>
      <c r="S3463" s="878"/>
      <c r="T3463" s="878"/>
      <c r="U3463" s="878"/>
      <c r="V3463" s="878"/>
      <c r="W3463" s="878"/>
      <c r="X3463" s="1015"/>
      <c r="Y3463" s="878"/>
      <c r="Z3463" s="975"/>
    </row>
    <row r="3464" spans="1:26">
      <c r="A3464" s="878"/>
      <c r="B3464" s="878"/>
      <c r="C3464" s="878"/>
      <c r="F3464" s="878"/>
      <c r="H3464" s="878"/>
      <c r="I3464" s="878"/>
      <c r="J3464" s="878"/>
      <c r="K3464" s="990"/>
      <c r="L3464" s="990"/>
      <c r="M3464" s="990"/>
      <c r="N3464" s="990"/>
      <c r="O3464" s="878"/>
      <c r="P3464" s="878"/>
      <c r="Q3464" s="878"/>
      <c r="R3464" s="878"/>
      <c r="S3464" s="878"/>
      <c r="T3464" s="878"/>
      <c r="U3464" s="878"/>
      <c r="V3464" s="878"/>
      <c r="W3464" s="878"/>
      <c r="X3464" s="1015"/>
      <c r="Y3464" s="878"/>
      <c r="Z3464" s="975"/>
    </row>
    <row r="3465" spans="1:26">
      <c r="A3465" s="878"/>
      <c r="B3465" s="878"/>
      <c r="C3465" s="878"/>
      <c r="F3465" s="878"/>
      <c r="H3465" s="878"/>
      <c r="I3465" s="878"/>
      <c r="J3465" s="878"/>
      <c r="K3465" s="990"/>
      <c r="L3465" s="990"/>
      <c r="M3465" s="990"/>
      <c r="N3465" s="990"/>
      <c r="O3465" s="878"/>
      <c r="P3465" s="878"/>
      <c r="Q3465" s="878"/>
      <c r="R3465" s="878"/>
      <c r="S3465" s="878"/>
      <c r="T3465" s="878"/>
      <c r="U3465" s="878"/>
      <c r="V3465" s="878"/>
      <c r="W3465" s="878"/>
      <c r="X3465" s="1015"/>
      <c r="Y3465" s="878"/>
      <c r="Z3465" s="975"/>
    </row>
    <row r="3466" spans="1:26">
      <c r="A3466" s="878"/>
      <c r="B3466" s="878"/>
      <c r="C3466" s="878"/>
      <c r="F3466" s="878"/>
      <c r="H3466" s="878"/>
      <c r="I3466" s="878"/>
      <c r="J3466" s="878"/>
      <c r="K3466" s="990"/>
      <c r="L3466" s="990"/>
      <c r="M3466" s="990"/>
      <c r="N3466" s="990"/>
      <c r="O3466" s="878"/>
      <c r="P3466" s="878"/>
      <c r="Q3466" s="878"/>
      <c r="R3466" s="878"/>
      <c r="S3466" s="878"/>
      <c r="T3466" s="878"/>
      <c r="U3466" s="878"/>
      <c r="V3466" s="878"/>
      <c r="W3466" s="878"/>
      <c r="X3466" s="1015"/>
      <c r="Y3466" s="878"/>
      <c r="Z3466" s="975"/>
    </row>
    <row r="3467" spans="1:26">
      <c r="A3467" s="878"/>
      <c r="B3467" s="878"/>
      <c r="C3467" s="878"/>
      <c r="F3467" s="878"/>
      <c r="H3467" s="878"/>
      <c r="I3467" s="878"/>
      <c r="J3467" s="878"/>
      <c r="K3467" s="990"/>
      <c r="L3467" s="990"/>
      <c r="M3467" s="990"/>
      <c r="N3467" s="990"/>
      <c r="O3467" s="878"/>
      <c r="P3467" s="878"/>
      <c r="Q3467" s="878"/>
      <c r="R3467" s="878"/>
      <c r="S3467" s="878"/>
      <c r="T3467" s="878"/>
      <c r="U3467" s="878"/>
      <c r="V3467" s="878"/>
      <c r="W3467" s="878"/>
      <c r="X3467" s="1015"/>
      <c r="Y3467" s="878"/>
      <c r="Z3467" s="975"/>
    </row>
    <row r="3468" spans="1:26">
      <c r="A3468" s="878"/>
      <c r="B3468" s="878"/>
      <c r="C3468" s="878"/>
      <c r="F3468" s="878"/>
      <c r="H3468" s="878"/>
      <c r="I3468" s="878"/>
      <c r="J3468" s="878"/>
      <c r="K3468" s="990"/>
      <c r="L3468" s="990"/>
      <c r="M3468" s="990"/>
      <c r="N3468" s="990"/>
      <c r="O3468" s="878"/>
      <c r="P3468" s="878"/>
      <c r="Q3468" s="878"/>
      <c r="R3468" s="878"/>
      <c r="S3468" s="878"/>
      <c r="T3468" s="878"/>
      <c r="U3468" s="878"/>
      <c r="V3468" s="878"/>
      <c r="W3468" s="878"/>
      <c r="X3468" s="1015"/>
      <c r="Y3468" s="878"/>
      <c r="Z3468" s="975"/>
    </row>
    <row r="3469" spans="1:26">
      <c r="A3469" s="878"/>
      <c r="B3469" s="878"/>
      <c r="C3469" s="878"/>
      <c r="F3469" s="878"/>
      <c r="H3469" s="878"/>
      <c r="I3469" s="878"/>
      <c r="J3469" s="878"/>
      <c r="K3469" s="990"/>
      <c r="L3469" s="990"/>
      <c r="M3469" s="990"/>
      <c r="N3469" s="990"/>
      <c r="O3469" s="878"/>
      <c r="P3469" s="878"/>
      <c r="Q3469" s="878"/>
      <c r="R3469" s="878"/>
      <c r="S3469" s="878"/>
      <c r="T3469" s="878"/>
      <c r="U3469" s="878"/>
      <c r="V3469" s="878"/>
      <c r="W3469" s="878"/>
      <c r="X3469" s="1015"/>
      <c r="Y3469" s="878"/>
      <c r="Z3469" s="975"/>
    </row>
    <row r="3470" spans="1:26">
      <c r="A3470" s="878"/>
      <c r="B3470" s="878"/>
      <c r="C3470" s="878"/>
      <c r="F3470" s="878"/>
      <c r="H3470" s="878"/>
      <c r="I3470" s="878"/>
      <c r="J3470" s="878"/>
      <c r="K3470" s="990"/>
      <c r="L3470" s="990"/>
      <c r="M3470" s="990"/>
      <c r="N3470" s="990"/>
      <c r="O3470" s="878"/>
      <c r="P3470" s="878"/>
      <c r="Q3470" s="878"/>
      <c r="R3470" s="878"/>
      <c r="S3470" s="878"/>
      <c r="T3470" s="878"/>
      <c r="U3470" s="878"/>
      <c r="V3470" s="878"/>
      <c r="W3470" s="878"/>
      <c r="X3470" s="1015"/>
      <c r="Y3470" s="878"/>
      <c r="Z3470" s="975"/>
    </row>
    <row r="3471" spans="1:26">
      <c r="A3471" s="878"/>
      <c r="B3471" s="878"/>
      <c r="C3471" s="878"/>
      <c r="F3471" s="878"/>
      <c r="H3471" s="878"/>
      <c r="I3471" s="878"/>
      <c r="J3471" s="878"/>
      <c r="K3471" s="990"/>
      <c r="L3471" s="990"/>
      <c r="M3471" s="990"/>
      <c r="N3471" s="990"/>
      <c r="O3471" s="878"/>
      <c r="P3471" s="878"/>
      <c r="Q3471" s="878"/>
      <c r="R3471" s="878"/>
      <c r="S3471" s="878"/>
      <c r="T3471" s="878"/>
      <c r="U3471" s="878"/>
      <c r="V3471" s="878"/>
      <c r="W3471" s="878"/>
      <c r="X3471" s="1015"/>
      <c r="Y3471" s="878"/>
      <c r="Z3471" s="975"/>
    </row>
    <row r="3472" spans="1:26">
      <c r="A3472" s="878"/>
      <c r="B3472" s="878"/>
      <c r="C3472" s="878"/>
      <c r="F3472" s="878"/>
      <c r="H3472" s="878"/>
      <c r="I3472" s="878"/>
      <c r="J3472" s="878"/>
      <c r="K3472" s="990"/>
      <c r="L3472" s="990"/>
      <c r="M3472" s="990"/>
      <c r="N3472" s="990"/>
      <c r="O3472" s="878"/>
      <c r="P3472" s="878"/>
      <c r="Q3472" s="878"/>
      <c r="R3472" s="878"/>
      <c r="S3472" s="878"/>
      <c r="T3472" s="878"/>
      <c r="U3472" s="878"/>
      <c r="V3472" s="878"/>
      <c r="W3472" s="878"/>
      <c r="X3472" s="1015"/>
      <c r="Y3472" s="878"/>
      <c r="Z3472" s="975"/>
    </row>
    <row r="3473" spans="1:26">
      <c r="A3473" s="878"/>
      <c r="B3473" s="878"/>
      <c r="C3473" s="878"/>
      <c r="F3473" s="878"/>
      <c r="H3473" s="878"/>
      <c r="I3473" s="878"/>
      <c r="J3473" s="878"/>
      <c r="K3473" s="990"/>
      <c r="L3473" s="990"/>
      <c r="M3473" s="990"/>
      <c r="N3473" s="990"/>
      <c r="O3473" s="878"/>
      <c r="P3473" s="878"/>
      <c r="Q3473" s="878"/>
      <c r="R3473" s="878"/>
      <c r="S3473" s="878"/>
      <c r="T3473" s="878"/>
      <c r="U3473" s="878"/>
      <c r="V3473" s="878"/>
      <c r="W3473" s="878"/>
      <c r="X3473" s="1015"/>
      <c r="Y3473" s="878"/>
      <c r="Z3473" s="975"/>
    </row>
    <row r="3474" spans="1:26">
      <c r="A3474" s="878"/>
      <c r="B3474" s="878"/>
      <c r="C3474" s="878"/>
      <c r="F3474" s="878"/>
      <c r="H3474" s="878"/>
      <c r="I3474" s="878"/>
      <c r="J3474" s="878"/>
      <c r="K3474" s="990"/>
      <c r="L3474" s="990"/>
      <c r="M3474" s="990"/>
      <c r="N3474" s="990"/>
      <c r="O3474" s="878"/>
      <c r="P3474" s="878"/>
      <c r="Q3474" s="878"/>
      <c r="R3474" s="878"/>
      <c r="S3474" s="878"/>
      <c r="T3474" s="878"/>
      <c r="U3474" s="878"/>
      <c r="V3474" s="878"/>
      <c r="W3474" s="878"/>
      <c r="X3474" s="1015"/>
      <c r="Y3474" s="878"/>
      <c r="Z3474" s="975"/>
    </row>
    <row r="3475" spans="1:26">
      <c r="A3475" s="878"/>
      <c r="B3475" s="878"/>
      <c r="C3475" s="878"/>
      <c r="F3475" s="878"/>
      <c r="H3475" s="878"/>
      <c r="I3475" s="878"/>
      <c r="J3475" s="878"/>
      <c r="K3475" s="990"/>
      <c r="L3475" s="990"/>
      <c r="M3475" s="990"/>
      <c r="N3475" s="990"/>
      <c r="O3475" s="878"/>
      <c r="P3475" s="878"/>
      <c r="Q3475" s="878"/>
      <c r="R3475" s="878"/>
      <c r="S3475" s="878"/>
      <c r="T3475" s="878"/>
      <c r="U3475" s="878"/>
      <c r="V3475" s="878"/>
      <c r="W3475" s="878"/>
      <c r="X3475" s="1015"/>
      <c r="Y3475" s="878"/>
      <c r="Z3475" s="975"/>
    </row>
    <row r="3476" spans="1:26">
      <c r="A3476" s="878"/>
      <c r="B3476" s="878"/>
      <c r="C3476" s="878"/>
      <c r="F3476" s="878"/>
      <c r="H3476" s="878"/>
      <c r="I3476" s="878"/>
      <c r="J3476" s="878"/>
      <c r="K3476" s="990"/>
      <c r="L3476" s="990"/>
      <c r="M3476" s="990"/>
      <c r="N3476" s="990"/>
      <c r="O3476" s="878"/>
      <c r="P3476" s="878"/>
      <c r="Q3476" s="878"/>
      <c r="R3476" s="878"/>
      <c r="S3476" s="878"/>
      <c r="T3476" s="878"/>
      <c r="U3476" s="878"/>
      <c r="V3476" s="878"/>
      <c r="W3476" s="878"/>
      <c r="X3476" s="1015"/>
      <c r="Y3476" s="878"/>
      <c r="Z3476" s="975"/>
    </row>
    <row r="3477" spans="1:26">
      <c r="A3477" s="878"/>
      <c r="B3477" s="878"/>
      <c r="C3477" s="878"/>
      <c r="F3477" s="878"/>
      <c r="H3477" s="878"/>
      <c r="I3477" s="878"/>
      <c r="J3477" s="878"/>
      <c r="K3477" s="990"/>
      <c r="L3477" s="990"/>
      <c r="M3477" s="990"/>
      <c r="N3477" s="990"/>
      <c r="O3477" s="878"/>
      <c r="P3477" s="878"/>
      <c r="Q3477" s="878"/>
      <c r="R3477" s="878"/>
      <c r="S3477" s="878"/>
      <c r="T3477" s="878"/>
      <c r="U3477" s="878"/>
      <c r="V3477" s="878"/>
      <c r="W3477" s="878"/>
      <c r="X3477" s="1015"/>
      <c r="Y3477" s="878"/>
      <c r="Z3477" s="975"/>
    </row>
    <row r="3478" spans="1:26">
      <c r="A3478" s="878"/>
      <c r="B3478" s="878"/>
      <c r="C3478" s="878"/>
      <c r="F3478" s="878"/>
      <c r="H3478" s="878"/>
      <c r="I3478" s="878"/>
      <c r="J3478" s="878"/>
      <c r="K3478" s="990"/>
      <c r="L3478" s="990"/>
      <c r="M3478" s="990"/>
      <c r="N3478" s="990"/>
      <c r="O3478" s="878"/>
      <c r="P3478" s="878"/>
      <c r="Q3478" s="878"/>
      <c r="R3478" s="878"/>
      <c r="S3478" s="878"/>
      <c r="T3478" s="878"/>
      <c r="U3478" s="878"/>
      <c r="V3478" s="878"/>
      <c r="W3478" s="878"/>
      <c r="X3478" s="1015"/>
      <c r="Y3478" s="878"/>
      <c r="Z3478" s="975"/>
    </row>
    <row r="3479" spans="1:26">
      <c r="A3479" s="878"/>
      <c r="B3479" s="878"/>
      <c r="C3479" s="878"/>
      <c r="F3479" s="878"/>
      <c r="H3479" s="878"/>
      <c r="I3479" s="878"/>
      <c r="J3479" s="878"/>
      <c r="K3479" s="990"/>
      <c r="L3479" s="990"/>
      <c r="M3479" s="990"/>
      <c r="N3479" s="990"/>
      <c r="O3479" s="878"/>
      <c r="P3479" s="878"/>
      <c r="Q3479" s="878"/>
      <c r="R3479" s="878"/>
      <c r="S3479" s="878"/>
      <c r="T3479" s="878"/>
      <c r="U3479" s="878"/>
      <c r="V3479" s="878"/>
      <c r="W3479" s="878"/>
      <c r="X3479" s="1015"/>
      <c r="Y3479" s="878"/>
      <c r="Z3479" s="975"/>
    </row>
    <row r="3480" spans="1:26">
      <c r="A3480" s="878"/>
      <c r="B3480" s="878"/>
      <c r="C3480" s="878"/>
      <c r="F3480" s="878"/>
      <c r="H3480" s="878"/>
      <c r="I3480" s="878"/>
      <c r="J3480" s="878"/>
      <c r="K3480" s="990"/>
      <c r="L3480" s="990"/>
      <c r="M3480" s="990"/>
      <c r="N3480" s="990"/>
      <c r="O3480" s="878"/>
      <c r="P3480" s="878"/>
      <c r="Q3480" s="878"/>
      <c r="R3480" s="878"/>
      <c r="S3480" s="878"/>
      <c r="T3480" s="878"/>
      <c r="U3480" s="878"/>
      <c r="V3480" s="878"/>
      <c r="W3480" s="878"/>
      <c r="X3480" s="1015"/>
      <c r="Y3480" s="878"/>
      <c r="Z3480" s="975"/>
    </row>
    <row r="3481" spans="1:26">
      <c r="A3481" s="878"/>
      <c r="B3481" s="878"/>
      <c r="C3481" s="878"/>
      <c r="F3481" s="878"/>
      <c r="H3481" s="878"/>
      <c r="I3481" s="878"/>
      <c r="J3481" s="878"/>
      <c r="K3481" s="990"/>
      <c r="L3481" s="990"/>
      <c r="M3481" s="990"/>
      <c r="N3481" s="990"/>
      <c r="O3481" s="878"/>
      <c r="P3481" s="878"/>
      <c r="Q3481" s="878"/>
      <c r="R3481" s="878"/>
      <c r="S3481" s="878"/>
      <c r="T3481" s="878"/>
      <c r="U3481" s="878"/>
      <c r="V3481" s="878"/>
      <c r="W3481" s="878"/>
      <c r="X3481" s="1015"/>
      <c r="Y3481" s="878"/>
      <c r="Z3481" s="975"/>
    </row>
    <row r="3482" spans="1:26">
      <c r="A3482" s="878"/>
      <c r="B3482" s="878"/>
      <c r="C3482" s="878"/>
      <c r="F3482" s="878"/>
      <c r="H3482" s="878"/>
      <c r="I3482" s="878"/>
      <c r="J3482" s="878"/>
      <c r="K3482" s="990"/>
      <c r="L3482" s="990"/>
      <c r="M3482" s="990"/>
      <c r="N3482" s="990"/>
      <c r="O3482" s="878"/>
      <c r="P3482" s="878"/>
      <c r="Q3482" s="878"/>
      <c r="R3482" s="878"/>
      <c r="S3482" s="878"/>
      <c r="T3482" s="878"/>
      <c r="U3482" s="878"/>
      <c r="V3482" s="878"/>
      <c r="W3482" s="878"/>
      <c r="X3482" s="1015"/>
      <c r="Y3482" s="878"/>
      <c r="Z3482" s="975"/>
    </row>
    <row r="3483" spans="1:26">
      <c r="A3483" s="878"/>
      <c r="B3483" s="878"/>
      <c r="C3483" s="878"/>
      <c r="F3483" s="878"/>
      <c r="H3483" s="878"/>
      <c r="I3483" s="878"/>
      <c r="J3483" s="878"/>
      <c r="K3483" s="990"/>
      <c r="L3483" s="990"/>
      <c r="M3483" s="990"/>
      <c r="N3483" s="990"/>
      <c r="O3483" s="878"/>
      <c r="P3483" s="878"/>
      <c r="Q3483" s="878"/>
      <c r="R3483" s="878"/>
      <c r="S3483" s="878"/>
      <c r="T3483" s="878"/>
      <c r="U3483" s="878"/>
      <c r="V3483" s="878"/>
      <c r="W3483" s="878"/>
      <c r="X3483" s="1015"/>
      <c r="Y3483" s="878"/>
      <c r="Z3483" s="975"/>
    </row>
    <row r="3484" spans="1:26">
      <c r="A3484" s="878"/>
      <c r="B3484" s="878"/>
      <c r="C3484" s="878"/>
      <c r="F3484" s="878"/>
      <c r="H3484" s="878"/>
      <c r="I3484" s="878"/>
      <c r="J3484" s="878"/>
      <c r="K3484" s="990"/>
      <c r="L3484" s="990"/>
      <c r="M3484" s="990"/>
      <c r="N3484" s="990"/>
      <c r="O3484" s="878"/>
      <c r="P3484" s="878"/>
      <c r="Q3484" s="878"/>
      <c r="R3484" s="878"/>
      <c r="S3484" s="878"/>
      <c r="T3484" s="878"/>
      <c r="U3484" s="878"/>
      <c r="V3484" s="878"/>
      <c r="W3484" s="878"/>
      <c r="X3484" s="1015"/>
      <c r="Y3484" s="878"/>
      <c r="Z3484" s="975"/>
    </row>
    <row r="3485" spans="1:26">
      <c r="A3485" s="878"/>
      <c r="B3485" s="878"/>
      <c r="C3485" s="878"/>
      <c r="F3485" s="878"/>
      <c r="H3485" s="878"/>
      <c r="I3485" s="878"/>
      <c r="J3485" s="878"/>
      <c r="K3485" s="990"/>
      <c r="L3485" s="990"/>
      <c r="M3485" s="990"/>
      <c r="N3485" s="990"/>
      <c r="O3485" s="878"/>
      <c r="P3485" s="878"/>
      <c r="Q3485" s="878"/>
      <c r="R3485" s="878"/>
      <c r="S3485" s="878"/>
      <c r="T3485" s="878"/>
      <c r="U3485" s="878"/>
      <c r="V3485" s="878"/>
      <c r="W3485" s="878"/>
      <c r="X3485" s="1015"/>
      <c r="Y3485" s="878"/>
      <c r="Z3485" s="975"/>
    </row>
    <row r="3486" spans="1:26">
      <c r="A3486" s="878"/>
      <c r="B3486" s="878"/>
      <c r="C3486" s="878"/>
      <c r="F3486" s="878"/>
      <c r="H3486" s="878"/>
      <c r="I3486" s="878"/>
      <c r="J3486" s="878"/>
      <c r="K3486" s="990"/>
      <c r="L3486" s="990"/>
      <c r="M3486" s="990"/>
      <c r="N3486" s="990"/>
      <c r="O3486" s="878"/>
      <c r="P3486" s="878"/>
      <c r="Q3486" s="878"/>
      <c r="R3486" s="878"/>
      <c r="S3486" s="878"/>
      <c r="T3486" s="878"/>
      <c r="U3486" s="878"/>
      <c r="V3486" s="878"/>
      <c r="W3486" s="878"/>
      <c r="X3486" s="1015"/>
      <c r="Y3486" s="878"/>
      <c r="Z3486" s="975"/>
    </row>
    <row r="3487" spans="1:26">
      <c r="A3487" s="878"/>
      <c r="B3487" s="878"/>
      <c r="C3487" s="878"/>
      <c r="F3487" s="878"/>
      <c r="H3487" s="878"/>
      <c r="I3487" s="878"/>
      <c r="J3487" s="878"/>
      <c r="K3487" s="990"/>
      <c r="L3487" s="990"/>
      <c r="M3487" s="990"/>
      <c r="N3487" s="990"/>
      <c r="O3487" s="878"/>
      <c r="P3487" s="878"/>
      <c r="Q3487" s="878"/>
      <c r="R3487" s="878"/>
      <c r="S3487" s="878"/>
      <c r="T3487" s="878"/>
      <c r="U3487" s="878"/>
      <c r="V3487" s="878"/>
      <c r="W3487" s="878"/>
      <c r="X3487" s="1015"/>
      <c r="Y3487" s="878"/>
      <c r="Z3487" s="975"/>
    </row>
    <row r="3488" spans="1:26">
      <c r="A3488" s="878"/>
      <c r="B3488" s="878"/>
      <c r="C3488" s="878"/>
      <c r="F3488" s="878"/>
      <c r="H3488" s="878"/>
      <c r="I3488" s="878"/>
      <c r="J3488" s="878"/>
      <c r="K3488" s="990"/>
      <c r="L3488" s="990"/>
      <c r="M3488" s="990"/>
      <c r="N3488" s="990"/>
      <c r="O3488" s="878"/>
      <c r="P3488" s="878"/>
      <c r="Q3488" s="878"/>
      <c r="R3488" s="878"/>
      <c r="S3488" s="878"/>
      <c r="T3488" s="878"/>
      <c r="U3488" s="878"/>
      <c r="V3488" s="878"/>
      <c r="W3488" s="878"/>
      <c r="X3488" s="1015"/>
      <c r="Y3488" s="878"/>
      <c r="Z3488" s="975"/>
    </row>
    <row r="3489" spans="1:26">
      <c r="A3489" s="878"/>
      <c r="B3489" s="878"/>
      <c r="C3489" s="878"/>
      <c r="F3489" s="878"/>
      <c r="H3489" s="878"/>
      <c r="I3489" s="878"/>
      <c r="J3489" s="878"/>
      <c r="K3489" s="990"/>
      <c r="L3489" s="990"/>
      <c r="M3489" s="990"/>
      <c r="N3489" s="990"/>
      <c r="O3489" s="878"/>
      <c r="P3489" s="878"/>
      <c r="Q3489" s="878"/>
      <c r="R3489" s="878"/>
      <c r="S3489" s="878"/>
      <c r="T3489" s="878"/>
      <c r="U3489" s="878"/>
      <c r="V3489" s="878"/>
      <c r="W3489" s="878"/>
      <c r="X3489" s="1015"/>
      <c r="Y3489" s="878"/>
      <c r="Z3489" s="975"/>
    </row>
    <row r="3490" spans="1:26">
      <c r="A3490" s="878"/>
      <c r="B3490" s="878"/>
      <c r="C3490" s="878"/>
      <c r="F3490" s="878"/>
      <c r="H3490" s="878"/>
      <c r="I3490" s="878"/>
      <c r="J3490" s="878"/>
      <c r="K3490" s="990"/>
      <c r="L3490" s="990"/>
      <c r="M3490" s="990"/>
      <c r="N3490" s="990"/>
      <c r="O3490" s="878"/>
      <c r="P3490" s="878"/>
      <c r="Q3490" s="878"/>
      <c r="R3490" s="878"/>
      <c r="S3490" s="878"/>
      <c r="T3490" s="878"/>
      <c r="U3490" s="878"/>
      <c r="V3490" s="878"/>
      <c r="W3490" s="878"/>
      <c r="X3490" s="1015"/>
      <c r="Y3490" s="878"/>
      <c r="Z3490" s="975"/>
    </row>
    <row r="3491" spans="1:26">
      <c r="A3491" s="878"/>
      <c r="B3491" s="878"/>
      <c r="C3491" s="878"/>
      <c r="F3491" s="878"/>
      <c r="H3491" s="878"/>
      <c r="I3491" s="878"/>
      <c r="J3491" s="878"/>
      <c r="K3491" s="990"/>
      <c r="L3491" s="990"/>
      <c r="M3491" s="990"/>
      <c r="N3491" s="990"/>
      <c r="O3491" s="878"/>
      <c r="P3491" s="878"/>
      <c r="Q3491" s="878"/>
      <c r="R3491" s="878"/>
      <c r="S3491" s="878"/>
      <c r="T3491" s="878"/>
      <c r="U3491" s="878"/>
      <c r="V3491" s="878"/>
      <c r="W3491" s="878"/>
      <c r="X3491" s="1015"/>
      <c r="Y3491" s="878"/>
      <c r="Z3491" s="975"/>
    </row>
    <row r="3492" spans="1:26">
      <c r="A3492" s="878"/>
      <c r="B3492" s="878"/>
      <c r="C3492" s="878"/>
      <c r="F3492" s="878"/>
      <c r="H3492" s="878"/>
      <c r="I3492" s="878"/>
      <c r="J3492" s="878"/>
      <c r="K3492" s="990"/>
      <c r="L3492" s="990"/>
      <c r="M3492" s="990"/>
      <c r="N3492" s="990"/>
      <c r="O3492" s="878"/>
      <c r="P3492" s="878"/>
      <c r="Q3492" s="878"/>
      <c r="R3492" s="878"/>
      <c r="S3492" s="878"/>
      <c r="T3492" s="878"/>
      <c r="U3492" s="878"/>
      <c r="V3492" s="878"/>
      <c r="W3492" s="878"/>
      <c r="X3492" s="1015"/>
      <c r="Y3492" s="878"/>
      <c r="Z3492" s="975"/>
    </row>
    <row r="3493" spans="1:26">
      <c r="A3493" s="878"/>
      <c r="B3493" s="878"/>
      <c r="C3493" s="878"/>
      <c r="F3493" s="878"/>
      <c r="H3493" s="878"/>
      <c r="I3493" s="878"/>
      <c r="J3493" s="878"/>
      <c r="K3493" s="990"/>
      <c r="L3493" s="990"/>
      <c r="M3493" s="990"/>
      <c r="N3493" s="990"/>
      <c r="O3493" s="878"/>
      <c r="P3493" s="878"/>
      <c r="Q3493" s="878"/>
      <c r="R3493" s="878"/>
      <c r="S3493" s="878"/>
      <c r="T3493" s="878"/>
      <c r="U3493" s="878"/>
      <c r="V3493" s="878"/>
      <c r="W3493" s="878"/>
      <c r="X3493" s="1015"/>
      <c r="Y3493" s="878"/>
      <c r="Z3493" s="975"/>
    </row>
    <row r="3494" spans="1:26">
      <c r="A3494" s="878"/>
      <c r="B3494" s="878"/>
      <c r="C3494" s="878"/>
      <c r="F3494" s="878"/>
      <c r="H3494" s="878"/>
      <c r="I3494" s="878"/>
      <c r="J3494" s="878"/>
      <c r="K3494" s="990"/>
      <c r="L3494" s="990"/>
      <c r="M3494" s="990"/>
      <c r="N3494" s="990"/>
      <c r="O3494" s="878"/>
      <c r="P3494" s="878"/>
      <c r="Q3494" s="878"/>
      <c r="R3494" s="878"/>
      <c r="S3494" s="878"/>
      <c r="T3494" s="878"/>
      <c r="U3494" s="878"/>
      <c r="V3494" s="878"/>
      <c r="W3494" s="878"/>
      <c r="X3494" s="1015"/>
      <c r="Y3494" s="878"/>
      <c r="Z3494" s="975"/>
    </row>
    <row r="3495" spans="1:26">
      <c r="A3495" s="878"/>
      <c r="B3495" s="878"/>
      <c r="C3495" s="878"/>
      <c r="F3495" s="878"/>
      <c r="H3495" s="878"/>
      <c r="I3495" s="878"/>
      <c r="J3495" s="878"/>
      <c r="K3495" s="990"/>
      <c r="L3495" s="990"/>
      <c r="M3495" s="990"/>
      <c r="N3495" s="990"/>
      <c r="O3495" s="878"/>
      <c r="P3495" s="878"/>
      <c r="Q3495" s="878"/>
      <c r="R3495" s="878"/>
      <c r="S3495" s="878"/>
      <c r="T3495" s="878"/>
      <c r="U3495" s="878"/>
      <c r="V3495" s="878"/>
      <c r="W3495" s="878"/>
      <c r="X3495" s="1015"/>
      <c r="Y3495" s="878"/>
      <c r="Z3495" s="975"/>
    </row>
    <row r="3496" spans="1:26">
      <c r="A3496" s="878"/>
      <c r="B3496" s="878"/>
      <c r="C3496" s="878"/>
      <c r="F3496" s="878"/>
      <c r="H3496" s="878"/>
      <c r="I3496" s="878"/>
      <c r="J3496" s="878"/>
      <c r="K3496" s="990"/>
      <c r="L3496" s="990"/>
      <c r="M3496" s="990"/>
      <c r="N3496" s="990"/>
      <c r="O3496" s="878"/>
      <c r="P3496" s="878"/>
      <c r="Q3496" s="878"/>
      <c r="R3496" s="878"/>
      <c r="S3496" s="878"/>
      <c r="T3496" s="878"/>
      <c r="U3496" s="878"/>
      <c r="V3496" s="878"/>
      <c r="W3496" s="878"/>
      <c r="X3496" s="1015"/>
      <c r="Y3496" s="878"/>
      <c r="Z3496" s="975"/>
    </row>
    <row r="3497" spans="1:26">
      <c r="A3497" s="878"/>
      <c r="B3497" s="878"/>
      <c r="C3497" s="878"/>
      <c r="F3497" s="878"/>
      <c r="H3497" s="878"/>
      <c r="I3497" s="878"/>
      <c r="J3497" s="878"/>
      <c r="K3497" s="990"/>
      <c r="L3497" s="990"/>
      <c r="M3497" s="990"/>
      <c r="N3497" s="990"/>
      <c r="O3497" s="878"/>
      <c r="P3497" s="878"/>
      <c r="Q3497" s="878"/>
      <c r="R3497" s="878"/>
      <c r="S3497" s="878"/>
      <c r="T3497" s="878"/>
      <c r="U3497" s="878"/>
      <c r="V3497" s="878"/>
      <c r="W3497" s="878"/>
      <c r="X3497" s="1015"/>
      <c r="Y3497" s="878"/>
      <c r="Z3497" s="975"/>
    </row>
    <row r="3498" spans="1:26">
      <c r="A3498" s="878"/>
      <c r="B3498" s="878"/>
      <c r="C3498" s="878"/>
      <c r="F3498" s="878"/>
      <c r="H3498" s="878"/>
      <c r="I3498" s="878"/>
      <c r="J3498" s="878"/>
      <c r="K3498" s="990"/>
      <c r="L3498" s="990"/>
      <c r="M3498" s="990"/>
      <c r="N3498" s="990"/>
      <c r="O3498" s="878"/>
      <c r="P3498" s="878"/>
      <c r="Q3498" s="878"/>
      <c r="R3498" s="878"/>
      <c r="S3498" s="878"/>
      <c r="T3498" s="878"/>
      <c r="U3498" s="878"/>
      <c r="V3498" s="878"/>
      <c r="W3498" s="878"/>
      <c r="X3498" s="1015"/>
      <c r="Y3498" s="878"/>
      <c r="Z3498" s="975"/>
    </row>
    <row r="3499" spans="1:26">
      <c r="A3499" s="878"/>
      <c r="B3499" s="878"/>
      <c r="C3499" s="878"/>
      <c r="F3499" s="878"/>
      <c r="H3499" s="878"/>
      <c r="I3499" s="878"/>
      <c r="J3499" s="878"/>
      <c r="K3499" s="990"/>
      <c r="L3499" s="990"/>
      <c r="M3499" s="990"/>
      <c r="N3499" s="990"/>
      <c r="O3499" s="878"/>
      <c r="P3499" s="878"/>
      <c r="Q3499" s="878"/>
      <c r="R3499" s="878"/>
      <c r="S3499" s="878"/>
      <c r="T3499" s="878"/>
      <c r="U3499" s="878"/>
      <c r="V3499" s="878"/>
      <c r="W3499" s="878"/>
      <c r="X3499" s="1015"/>
      <c r="Y3499" s="878"/>
      <c r="Z3499" s="975"/>
    </row>
    <row r="3500" spans="1:26">
      <c r="A3500" s="878"/>
      <c r="B3500" s="878"/>
      <c r="C3500" s="878"/>
      <c r="F3500" s="878"/>
      <c r="H3500" s="878"/>
      <c r="I3500" s="878"/>
      <c r="J3500" s="878"/>
      <c r="K3500" s="990"/>
      <c r="L3500" s="990"/>
      <c r="M3500" s="990"/>
      <c r="N3500" s="990"/>
      <c r="O3500" s="878"/>
      <c r="P3500" s="878"/>
      <c r="Q3500" s="878"/>
      <c r="R3500" s="878"/>
      <c r="S3500" s="878"/>
      <c r="T3500" s="878"/>
      <c r="U3500" s="878"/>
      <c r="V3500" s="878"/>
      <c r="W3500" s="878"/>
      <c r="X3500" s="1015"/>
      <c r="Y3500" s="878"/>
      <c r="Z3500" s="975"/>
    </row>
    <row r="3501" spans="1:26">
      <c r="A3501" s="878"/>
      <c r="B3501" s="878"/>
      <c r="C3501" s="878"/>
      <c r="F3501" s="878"/>
      <c r="H3501" s="878"/>
      <c r="I3501" s="878"/>
      <c r="J3501" s="878"/>
      <c r="K3501" s="990"/>
      <c r="L3501" s="990"/>
      <c r="M3501" s="990"/>
      <c r="N3501" s="990"/>
      <c r="O3501" s="878"/>
      <c r="P3501" s="878"/>
      <c r="Q3501" s="878"/>
      <c r="R3501" s="878"/>
      <c r="S3501" s="878"/>
      <c r="T3501" s="878"/>
      <c r="U3501" s="878"/>
      <c r="V3501" s="878"/>
      <c r="W3501" s="878"/>
      <c r="X3501" s="1015"/>
      <c r="Y3501" s="878"/>
      <c r="Z3501" s="975"/>
    </row>
    <row r="3502" spans="1:26">
      <c r="A3502" s="878"/>
      <c r="B3502" s="878"/>
      <c r="C3502" s="878"/>
      <c r="F3502" s="878"/>
      <c r="H3502" s="878"/>
      <c r="I3502" s="878"/>
      <c r="J3502" s="878"/>
      <c r="K3502" s="990"/>
      <c r="L3502" s="990"/>
      <c r="M3502" s="990"/>
      <c r="N3502" s="990"/>
      <c r="O3502" s="878"/>
      <c r="P3502" s="878"/>
      <c r="Q3502" s="878"/>
      <c r="R3502" s="878"/>
      <c r="S3502" s="878"/>
      <c r="T3502" s="878"/>
      <c r="U3502" s="878"/>
      <c r="V3502" s="878"/>
      <c r="W3502" s="878"/>
      <c r="X3502" s="1015"/>
      <c r="Y3502" s="878"/>
      <c r="Z3502" s="975"/>
    </row>
    <row r="3503" spans="1:26">
      <c r="A3503" s="878"/>
      <c r="B3503" s="878"/>
      <c r="C3503" s="878"/>
      <c r="F3503" s="878"/>
      <c r="H3503" s="878"/>
      <c r="I3503" s="878"/>
      <c r="J3503" s="878"/>
      <c r="K3503" s="990"/>
      <c r="L3503" s="990"/>
      <c r="M3503" s="990"/>
      <c r="N3503" s="990"/>
      <c r="O3503" s="878"/>
      <c r="P3503" s="878"/>
      <c r="Q3503" s="878"/>
      <c r="R3503" s="878"/>
      <c r="S3503" s="878"/>
      <c r="T3503" s="878"/>
      <c r="U3503" s="878"/>
      <c r="V3503" s="878"/>
      <c r="W3503" s="878"/>
      <c r="X3503" s="1015"/>
      <c r="Y3503" s="878"/>
      <c r="Z3503" s="975"/>
    </row>
    <row r="3504" spans="1:26">
      <c r="A3504" s="878"/>
      <c r="B3504" s="878"/>
      <c r="C3504" s="878"/>
      <c r="F3504" s="878"/>
      <c r="H3504" s="878"/>
      <c r="I3504" s="878"/>
      <c r="J3504" s="878"/>
      <c r="K3504" s="990"/>
      <c r="L3504" s="990"/>
      <c r="M3504" s="990"/>
      <c r="N3504" s="990"/>
      <c r="O3504" s="878"/>
      <c r="P3504" s="878"/>
      <c r="Q3504" s="878"/>
      <c r="R3504" s="878"/>
      <c r="S3504" s="878"/>
      <c r="T3504" s="878"/>
      <c r="U3504" s="878"/>
      <c r="V3504" s="878"/>
      <c r="W3504" s="878"/>
      <c r="X3504" s="1015"/>
      <c r="Y3504" s="878"/>
      <c r="Z3504" s="975"/>
    </row>
    <row r="3505" spans="1:26">
      <c r="A3505" s="878"/>
      <c r="B3505" s="878"/>
      <c r="C3505" s="878"/>
      <c r="F3505" s="878"/>
      <c r="H3505" s="878"/>
      <c r="I3505" s="878"/>
      <c r="J3505" s="878"/>
      <c r="K3505" s="990"/>
      <c r="L3505" s="990"/>
      <c r="M3505" s="990"/>
      <c r="N3505" s="990"/>
      <c r="O3505" s="878"/>
      <c r="P3505" s="878"/>
      <c r="Q3505" s="878"/>
      <c r="R3505" s="878"/>
      <c r="S3505" s="878"/>
      <c r="T3505" s="878"/>
      <c r="U3505" s="878"/>
      <c r="V3505" s="878"/>
      <c r="W3505" s="878"/>
      <c r="X3505" s="1015"/>
      <c r="Y3505" s="878"/>
      <c r="Z3505" s="975"/>
    </row>
    <row r="3506" spans="1:26">
      <c r="A3506" s="878"/>
      <c r="B3506" s="878"/>
      <c r="C3506" s="878"/>
      <c r="F3506" s="878"/>
      <c r="H3506" s="878"/>
      <c r="I3506" s="878"/>
      <c r="J3506" s="878"/>
      <c r="K3506" s="990"/>
      <c r="L3506" s="990"/>
      <c r="M3506" s="990"/>
      <c r="N3506" s="990"/>
      <c r="O3506" s="878"/>
      <c r="P3506" s="878"/>
      <c r="Q3506" s="878"/>
      <c r="R3506" s="878"/>
      <c r="S3506" s="878"/>
      <c r="T3506" s="878"/>
      <c r="U3506" s="878"/>
      <c r="V3506" s="878"/>
      <c r="W3506" s="878"/>
      <c r="X3506" s="1015"/>
      <c r="Y3506" s="878"/>
      <c r="Z3506" s="975"/>
    </row>
    <row r="3507" spans="1:26">
      <c r="A3507" s="878"/>
      <c r="B3507" s="878"/>
      <c r="C3507" s="878"/>
      <c r="F3507" s="878"/>
      <c r="H3507" s="878"/>
      <c r="I3507" s="878"/>
      <c r="J3507" s="878"/>
      <c r="K3507" s="990"/>
      <c r="L3507" s="990"/>
      <c r="M3507" s="990"/>
      <c r="N3507" s="990"/>
      <c r="O3507" s="878"/>
      <c r="P3507" s="878"/>
      <c r="Q3507" s="878"/>
      <c r="R3507" s="878"/>
      <c r="S3507" s="878"/>
      <c r="T3507" s="878"/>
      <c r="U3507" s="878"/>
      <c r="V3507" s="878"/>
      <c r="W3507" s="878"/>
      <c r="X3507" s="1015"/>
      <c r="Y3507" s="878"/>
      <c r="Z3507" s="975"/>
    </row>
    <row r="3508" spans="1:26">
      <c r="A3508" s="878"/>
      <c r="B3508" s="878"/>
      <c r="C3508" s="878"/>
      <c r="F3508" s="878"/>
      <c r="H3508" s="878"/>
      <c r="I3508" s="878"/>
      <c r="J3508" s="878"/>
      <c r="K3508" s="990"/>
      <c r="L3508" s="990"/>
      <c r="M3508" s="990"/>
      <c r="N3508" s="990"/>
      <c r="O3508" s="878"/>
      <c r="P3508" s="878"/>
      <c r="Q3508" s="878"/>
      <c r="R3508" s="878"/>
      <c r="S3508" s="878"/>
      <c r="T3508" s="878"/>
      <c r="U3508" s="878"/>
      <c r="V3508" s="878"/>
      <c r="W3508" s="878"/>
      <c r="X3508" s="1015"/>
      <c r="Y3508" s="878"/>
      <c r="Z3508" s="975"/>
    </row>
    <row r="3509" spans="1:26">
      <c r="A3509" s="878"/>
      <c r="B3509" s="878"/>
      <c r="C3509" s="878"/>
      <c r="F3509" s="878"/>
      <c r="H3509" s="878"/>
      <c r="I3509" s="878"/>
      <c r="J3509" s="878"/>
      <c r="K3509" s="990"/>
      <c r="L3509" s="990"/>
      <c r="M3509" s="990"/>
      <c r="N3509" s="990"/>
      <c r="O3509" s="878"/>
      <c r="P3509" s="878"/>
      <c r="Q3509" s="878"/>
      <c r="R3509" s="878"/>
      <c r="S3509" s="878"/>
      <c r="T3509" s="878"/>
      <c r="U3509" s="878"/>
      <c r="V3509" s="878"/>
      <c r="W3509" s="878"/>
      <c r="X3509" s="1015"/>
      <c r="Y3509" s="878"/>
      <c r="Z3509" s="975"/>
    </row>
    <row r="3510" spans="1:26">
      <c r="A3510" s="878"/>
      <c r="B3510" s="878"/>
      <c r="C3510" s="878"/>
      <c r="F3510" s="878"/>
      <c r="H3510" s="878"/>
      <c r="I3510" s="878"/>
      <c r="J3510" s="878"/>
      <c r="K3510" s="990"/>
      <c r="L3510" s="990"/>
      <c r="M3510" s="990"/>
      <c r="N3510" s="990"/>
      <c r="O3510" s="878"/>
      <c r="P3510" s="878"/>
      <c r="Q3510" s="878"/>
      <c r="R3510" s="878"/>
      <c r="S3510" s="878"/>
      <c r="T3510" s="878"/>
      <c r="U3510" s="878"/>
      <c r="V3510" s="878"/>
      <c r="W3510" s="878"/>
      <c r="X3510" s="1015"/>
      <c r="Y3510" s="878"/>
      <c r="Z3510" s="975"/>
    </row>
    <row r="3511" spans="1:26">
      <c r="A3511" s="878"/>
      <c r="B3511" s="878"/>
      <c r="C3511" s="878"/>
      <c r="F3511" s="878"/>
      <c r="H3511" s="878"/>
      <c r="I3511" s="878"/>
      <c r="J3511" s="878"/>
      <c r="K3511" s="990"/>
      <c r="L3511" s="990"/>
      <c r="M3511" s="990"/>
      <c r="N3511" s="990"/>
      <c r="O3511" s="878"/>
      <c r="P3511" s="878"/>
      <c r="Q3511" s="878"/>
      <c r="R3511" s="878"/>
      <c r="S3511" s="878"/>
      <c r="T3511" s="878"/>
      <c r="U3511" s="878"/>
      <c r="V3511" s="878"/>
      <c r="W3511" s="878"/>
      <c r="X3511" s="1015"/>
      <c r="Y3511" s="878"/>
      <c r="Z3511" s="975"/>
    </row>
    <row r="3512" spans="1:26">
      <c r="A3512" s="878"/>
      <c r="B3512" s="878"/>
      <c r="C3512" s="878"/>
      <c r="F3512" s="878"/>
      <c r="H3512" s="878"/>
      <c r="I3512" s="878"/>
      <c r="J3512" s="878"/>
      <c r="K3512" s="990"/>
      <c r="L3512" s="990"/>
      <c r="M3512" s="990"/>
      <c r="N3512" s="990"/>
      <c r="O3512" s="878"/>
      <c r="P3512" s="878"/>
      <c r="Q3512" s="878"/>
      <c r="R3512" s="878"/>
      <c r="S3512" s="878"/>
      <c r="T3512" s="878"/>
      <c r="U3512" s="878"/>
      <c r="V3512" s="878"/>
      <c r="W3512" s="878"/>
      <c r="X3512" s="1015"/>
      <c r="Y3512" s="878"/>
      <c r="Z3512" s="975"/>
    </row>
    <row r="3513" spans="1:26">
      <c r="A3513" s="878"/>
      <c r="B3513" s="878"/>
      <c r="C3513" s="878"/>
      <c r="F3513" s="878"/>
      <c r="H3513" s="878"/>
      <c r="I3513" s="878"/>
      <c r="J3513" s="878"/>
      <c r="K3513" s="990"/>
      <c r="L3513" s="990"/>
      <c r="M3513" s="990"/>
      <c r="N3513" s="990"/>
      <c r="O3513" s="878"/>
      <c r="P3513" s="878"/>
      <c r="Q3513" s="878"/>
      <c r="R3513" s="878"/>
      <c r="S3513" s="878"/>
      <c r="T3513" s="878"/>
      <c r="U3513" s="878"/>
      <c r="V3513" s="878"/>
      <c r="W3513" s="878"/>
      <c r="X3513" s="1015"/>
      <c r="Y3513" s="878"/>
      <c r="Z3513" s="975"/>
    </row>
    <row r="3514" spans="1:26">
      <c r="A3514" s="878"/>
      <c r="B3514" s="878"/>
      <c r="C3514" s="878"/>
      <c r="F3514" s="878"/>
      <c r="H3514" s="878"/>
      <c r="I3514" s="878"/>
      <c r="J3514" s="878"/>
      <c r="K3514" s="990"/>
      <c r="L3514" s="990"/>
      <c r="M3514" s="990"/>
      <c r="N3514" s="990"/>
      <c r="O3514" s="878"/>
      <c r="P3514" s="878"/>
      <c r="Q3514" s="878"/>
      <c r="R3514" s="878"/>
      <c r="S3514" s="878"/>
      <c r="T3514" s="878"/>
      <c r="U3514" s="878"/>
      <c r="V3514" s="878"/>
      <c r="W3514" s="878"/>
      <c r="X3514" s="1015"/>
      <c r="Y3514" s="878"/>
      <c r="Z3514" s="975"/>
    </row>
    <row r="3515" spans="1:26">
      <c r="A3515" s="878"/>
      <c r="B3515" s="878"/>
      <c r="C3515" s="878"/>
      <c r="F3515" s="878"/>
      <c r="H3515" s="878"/>
      <c r="I3515" s="878"/>
      <c r="J3515" s="878"/>
      <c r="K3515" s="990"/>
      <c r="L3515" s="990"/>
      <c r="M3515" s="990"/>
      <c r="N3515" s="990"/>
      <c r="O3515" s="878"/>
      <c r="P3515" s="878"/>
      <c r="Q3515" s="878"/>
      <c r="R3515" s="878"/>
      <c r="S3515" s="878"/>
      <c r="T3515" s="878"/>
      <c r="U3515" s="878"/>
      <c r="V3515" s="878"/>
      <c r="W3515" s="878"/>
      <c r="X3515" s="1015"/>
      <c r="Y3515" s="878"/>
      <c r="Z3515" s="975"/>
    </row>
    <row r="3516" spans="1:26">
      <c r="A3516" s="878"/>
      <c r="B3516" s="878"/>
      <c r="C3516" s="878"/>
      <c r="F3516" s="878"/>
      <c r="H3516" s="878"/>
      <c r="I3516" s="878"/>
      <c r="J3516" s="878"/>
      <c r="K3516" s="990"/>
      <c r="L3516" s="990"/>
      <c r="M3516" s="990"/>
      <c r="N3516" s="990"/>
      <c r="O3516" s="878"/>
      <c r="P3516" s="878"/>
      <c r="Q3516" s="878"/>
      <c r="R3516" s="878"/>
      <c r="S3516" s="878"/>
      <c r="T3516" s="878"/>
      <c r="U3516" s="878"/>
      <c r="V3516" s="878"/>
      <c r="W3516" s="878"/>
      <c r="X3516" s="1015"/>
      <c r="Y3516" s="878"/>
      <c r="Z3516" s="975"/>
    </row>
    <row r="3517" spans="1:26">
      <c r="A3517" s="878"/>
      <c r="B3517" s="878"/>
      <c r="C3517" s="878"/>
      <c r="F3517" s="878"/>
      <c r="H3517" s="878"/>
      <c r="I3517" s="878"/>
      <c r="J3517" s="878"/>
      <c r="K3517" s="990"/>
      <c r="L3517" s="990"/>
      <c r="M3517" s="990"/>
      <c r="N3517" s="990"/>
      <c r="O3517" s="878"/>
      <c r="P3517" s="878"/>
      <c r="Q3517" s="878"/>
      <c r="R3517" s="878"/>
      <c r="S3517" s="878"/>
      <c r="T3517" s="878"/>
      <c r="U3517" s="878"/>
      <c r="V3517" s="878"/>
      <c r="W3517" s="878"/>
      <c r="X3517" s="1015"/>
      <c r="Y3517" s="878"/>
      <c r="Z3517" s="975"/>
    </row>
    <row r="3518" spans="1:26">
      <c r="A3518" s="878"/>
      <c r="B3518" s="878"/>
      <c r="C3518" s="878"/>
      <c r="F3518" s="878"/>
      <c r="H3518" s="878"/>
      <c r="I3518" s="878"/>
      <c r="J3518" s="878"/>
      <c r="K3518" s="990"/>
      <c r="L3518" s="990"/>
      <c r="M3518" s="990"/>
      <c r="N3518" s="990"/>
      <c r="O3518" s="878"/>
      <c r="P3518" s="878"/>
      <c r="Q3518" s="878"/>
      <c r="R3518" s="878"/>
      <c r="S3518" s="878"/>
      <c r="T3518" s="878"/>
      <c r="U3518" s="878"/>
      <c r="V3518" s="878"/>
      <c r="W3518" s="878"/>
      <c r="X3518" s="1015"/>
      <c r="Y3518" s="878"/>
      <c r="Z3518" s="975"/>
    </row>
    <row r="3519" spans="1:26">
      <c r="A3519" s="878"/>
      <c r="B3519" s="878"/>
      <c r="C3519" s="878"/>
      <c r="F3519" s="878"/>
      <c r="H3519" s="878"/>
      <c r="I3519" s="878"/>
      <c r="J3519" s="878"/>
      <c r="K3519" s="990"/>
      <c r="L3519" s="990"/>
      <c r="M3519" s="990"/>
      <c r="N3519" s="990"/>
      <c r="O3519" s="878"/>
      <c r="P3519" s="878"/>
      <c r="Q3519" s="878"/>
      <c r="R3519" s="878"/>
      <c r="S3519" s="878"/>
      <c r="T3519" s="878"/>
      <c r="U3519" s="878"/>
      <c r="V3519" s="878"/>
      <c r="W3519" s="878"/>
      <c r="X3519" s="1015"/>
      <c r="Y3519" s="878"/>
      <c r="Z3519" s="975"/>
    </row>
    <row r="3520" spans="1:26">
      <c r="A3520" s="878"/>
      <c r="B3520" s="878"/>
      <c r="C3520" s="878"/>
      <c r="F3520" s="878"/>
      <c r="H3520" s="878"/>
      <c r="I3520" s="878"/>
      <c r="J3520" s="878"/>
      <c r="K3520" s="990"/>
      <c r="L3520" s="990"/>
      <c r="M3520" s="990"/>
      <c r="N3520" s="990"/>
      <c r="O3520" s="878"/>
      <c r="P3520" s="878"/>
      <c r="Q3520" s="878"/>
      <c r="R3520" s="878"/>
      <c r="S3520" s="878"/>
      <c r="T3520" s="878"/>
      <c r="U3520" s="878"/>
      <c r="V3520" s="878"/>
      <c r="W3520" s="878"/>
      <c r="X3520" s="1015"/>
      <c r="Y3520" s="878"/>
      <c r="Z3520" s="975"/>
    </row>
    <row r="3521" spans="1:26">
      <c r="A3521" s="878"/>
      <c r="B3521" s="878"/>
      <c r="C3521" s="878"/>
      <c r="F3521" s="878"/>
      <c r="H3521" s="878"/>
      <c r="I3521" s="878"/>
      <c r="J3521" s="878"/>
      <c r="K3521" s="990"/>
      <c r="L3521" s="990"/>
      <c r="M3521" s="990"/>
      <c r="N3521" s="990"/>
      <c r="O3521" s="878"/>
      <c r="P3521" s="878"/>
      <c r="Q3521" s="878"/>
      <c r="R3521" s="878"/>
      <c r="S3521" s="878"/>
      <c r="T3521" s="878"/>
      <c r="U3521" s="878"/>
      <c r="V3521" s="878"/>
      <c r="W3521" s="878"/>
      <c r="X3521" s="1015"/>
      <c r="Y3521" s="878"/>
      <c r="Z3521" s="975"/>
    </row>
    <row r="3522" spans="1:26">
      <c r="A3522" s="878"/>
      <c r="B3522" s="878"/>
      <c r="C3522" s="878"/>
      <c r="F3522" s="878"/>
      <c r="H3522" s="878"/>
      <c r="I3522" s="878"/>
      <c r="J3522" s="878"/>
      <c r="K3522" s="990"/>
      <c r="L3522" s="990"/>
      <c r="M3522" s="990"/>
      <c r="N3522" s="990"/>
      <c r="O3522" s="878"/>
      <c r="P3522" s="878"/>
      <c r="Q3522" s="878"/>
      <c r="R3522" s="878"/>
      <c r="S3522" s="878"/>
      <c r="T3522" s="878"/>
      <c r="U3522" s="878"/>
      <c r="V3522" s="878"/>
      <c r="W3522" s="878"/>
      <c r="X3522" s="1015"/>
      <c r="Y3522" s="878"/>
      <c r="Z3522" s="975"/>
    </row>
    <row r="3523" spans="1:26">
      <c r="A3523" s="878"/>
      <c r="B3523" s="878"/>
      <c r="C3523" s="878"/>
      <c r="F3523" s="878"/>
      <c r="H3523" s="878"/>
      <c r="I3523" s="878"/>
      <c r="J3523" s="878"/>
      <c r="K3523" s="990"/>
      <c r="L3523" s="990"/>
      <c r="M3523" s="990"/>
      <c r="N3523" s="990"/>
      <c r="O3523" s="878"/>
      <c r="P3523" s="878"/>
      <c r="Q3523" s="878"/>
      <c r="R3523" s="878"/>
      <c r="S3523" s="878"/>
      <c r="T3523" s="878"/>
      <c r="U3523" s="878"/>
      <c r="V3523" s="878"/>
      <c r="W3523" s="878"/>
      <c r="X3523" s="1015"/>
      <c r="Y3523" s="878"/>
      <c r="Z3523" s="975"/>
    </row>
    <row r="3524" spans="1:26">
      <c r="A3524" s="878"/>
      <c r="B3524" s="878"/>
      <c r="C3524" s="878"/>
      <c r="F3524" s="878"/>
      <c r="H3524" s="878"/>
      <c r="I3524" s="878"/>
      <c r="J3524" s="878"/>
      <c r="K3524" s="990"/>
      <c r="L3524" s="990"/>
      <c r="M3524" s="990"/>
      <c r="N3524" s="990"/>
      <c r="O3524" s="878"/>
      <c r="P3524" s="878"/>
      <c r="Q3524" s="878"/>
      <c r="R3524" s="878"/>
      <c r="S3524" s="878"/>
      <c r="T3524" s="878"/>
      <c r="U3524" s="878"/>
      <c r="V3524" s="878"/>
      <c r="W3524" s="878"/>
      <c r="X3524" s="1015"/>
      <c r="Y3524" s="878"/>
      <c r="Z3524" s="975"/>
    </row>
    <row r="3525" spans="1:26">
      <c r="A3525" s="878"/>
      <c r="B3525" s="878"/>
      <c r="C3525" s="878"/>
      <c r="F3525" s="878"/>
      <c r="H3525" s="878"/>
      <c r="I3525" s="878"/>
      <c r="J3525" s="878"/>
      <c r="K3525" s="990"/>
      <c r="L3525" s="990"/>
      <c r="M3525" s="990"/>
      <c r="N3525" s="990"/>
      <c r="O3525" s="878"/>
      <c r="P3525" s="878"/>
      <c r="Q3525" s="878"/>
      <c r="R3525" s="878"/>
      <c r="S3525" s="878"/>
      <c r="T3525" s="878"/>
      <c r="U3525" s="878"/>
      <c r="V3525" s="878"/>
      <c r="W3525" s="878"/>
      <c r="X3525" s="1015"/>
      <c r="Y3525" s="878"/>
      <c r="Z3525" s="975"/>
    </row>
    <row r="3526" spans="1:26">
      <c r="A3526" s="878"/>
      <c r="B3526" s="878"/>
      <c r="C3526" s="878"/>
      <c r="F3526" s="878"/>
      <c r="H3526" s="878"/>
      <c r="I3526" s="878"/>
      <c r="J3526" s="878"/>
      <c r="K3526" s="990"/>
      <c r="L3526" s="990"/>
      <c r="M3526" s="990"/>
      <c r="N3526" s="990"/>
      <c r="O3526" s="878"/>
      <c r="P3526" s="878"/>
      <c r="Q3526" s="878"/>
      <c r="R3526" s="878"/>
      <c r="S3526" s="878"/>
      <c r="T3526" s="878"/>
      <c r="U3526" s="878"/>
      <c r="V3526" s="878"/>
      <c r="W3526" s="878"/>
      <c r="X3526" s="1015"/>
      <c r="Y3526" s="878"/>
      <c r="Z3526" s="975"/>
    </row>
    <row r="3527" spans="1:26">
      <c r="A3527" s="878"/>
      <c r="B3527" s="878"/>
      <c r="C3527" s="878"/>
      <c r="F3527" s="878"/>
      <c r="H3527" s="878"/>
      <c r="I3527" s="878"/>
      <c r="J3527" s="878"/>
      <c r="K3527" s="990"/>
      <c r="L3527" s="990"/>
      <c r="M3527" s="990"/>
      <c r="N3527" s="990"/>
      <c r="O3527" s="878"/>
      <c r="P3527" s="878"/>
      <c r="Q3527" s="878"/>
      <c r="R3527" s="878"/>
      <c r="S3527" s="878"/>
      <c r="T3527" s="878"/>
      <c r="U3527" s="878"/>
      <c r="V3527" s="878"/>
      <c r="W3527" s="878"/>
      <c r="X3527" s="1015"/>
      <c r="Y3527" s="878"/>
      <c r="Z3527" s="975"/>
    </row>
    <row r="3528" spans="1:26">
      <c r="A3528" s="878"/>
      <c r="B3528" s="878"/>
      <c r="C3528" s="878"/>
      <c r="F3528" s="878"/>
      <c r="H3528" s="878"/>
      <c r="I3528" s="878"/>
      <c r="J3528" s="878"/>
      <c r="K3528" s="990"/>
      <c r="L3528" s="990"/>
      <c r="M3528" s="990"/>
      <c r="N3528" s="990"/>
      <c r="O3528" s="878"/>
      <c r="P3528" s="878"/>
      <c r="Q3528" s="878"/>
      <c r="R3528" s="878"/>
      <c r="S3528" s="878"/>
      <c r="T3528" s="878"/>
      <c r="U3528" s="878"/>
      <c r="V3528" s="878"/>
      <c r="W3528" s="878"/>
      <c r="X3528" s="1015"/>
      <c r="Y3528" s="878"/>
      <c r="Z3528" s="975"/>
    </row>
    <row r="3529" spans="1:26">
      <c r="A3529" s="878"/>
      <c r="B3529" s="878"/>
      <c r="C3529" s="878"/>
      <c r="F3529" s="878"/>
      <c r="H3529" s="878"/>
      <c r="I3529" s="878"/>
      <c r="J3529" s="878"/>
      <c r="K3529" s="990"/>
      <c r="L3529" s="990"/>
      <c r="M3529" s="990"/>
      <c r="N3529" s="990"/>
      <c r="O3529" s="878"/>
      <c r="P3529" s="878"/>
      <c r="Q3529" s="878"/>
      <c r="R3529" s="878"/>
      <c r="S3529" s="878"/>
      <c r="T3529" s="878"/>
      <c r="U3529" s="878"/>
      <c r="V3529" s="878"/>
      <c r="W3529" s="878"/>
      <c r="X3529" s="1015"/>
      <c r="Y3529" s="878"/>
      <c r="Z3529" s="975"/>
    </row>
    <row r="3530" spans="1:26">
      <c r="A3530" s="878"/>
      <c r="B3530" s="878"/>
      <c r="C3530" s="878"/>
      <c r="F3530" s="878"/>
      <c r="H3530" s="878"/>
      <c r="I3530" s="878"/>
      <c r="J3530" s="878"/>
      <c r="K3530" s="990"/>
      <c r="L3530" s="990"/>
      <c r="M3530" s="990"/>
      <c r="N3530" s="990"/>
      <c r="O3530" s="878"/>
      <c r="P3530" s="878"/>
      <c r="Q3530" s="878"/>
      <c r="R3530" s="878"/>
      <c r="S3530" s="878"/>
      <c r="T3530" s="878"/>
      <c r="U3530" s="878"/>
      <c r="V3530" s="878"/>
      <c r="W3530" s="878"/>
      <c r="X3530" s="1015"/>
      <c r="Y3530" s="878"/>
      <c r="Z3530" s="975"/>
    </row>
    <row r="3531" spans="1:26">
      <c r="A3531" s="878"/>
      <c r="B3531" s="878"/>
      <c r="C3531" s="878"/>
      <c r="F3531" s="878"/>
      <c r="H3531" s="878"/>
      <c r="I3531" s="878"/>
      <c r="J3531" s="878"/>
      <c r="K3531" s="990"/>
      <c r="L3531" s="990"/>
      <c r="M3531" s="990"/>
      <c r="N3531" s="990"/>
      <c r="O3531" s="878"/>
      <c r="P3531" s="878"/>
      <c r="Q3531" s="878"/>
      <c r="R3531" s="878"/>
      <c r="S3531" s="878"/>
      <c r="T3531" s="878"/>
      <c r="U3531" s="878"/>
      <c r="V3531" s="878"/>
      <c r="W3531" s="878"/>
      <c r="X3531" s="1015"/>
      <c r="Y3531" s="878"/>
      <c r="Z3531" s="975"/>
    </row>
    <row r="3532" spans="1:26">
      <c r="A3532" s="878"/>
      <c r="B3532" s="878"/>
      <c r="C3532" s="878"/>
      <c r="F3532" s="878"/>
      <c r="H3532" s="878"/>
      <c r="I3532" s="878"/>
      <c r="J3532" s="878"/>
      <c r="K3532" s="990"/>
      <c r="L3532" s="990"/>
      <c r="M3532" s="990"/>
      <c r="N3532" s="990"/>
      <c r="O3532" s="878"/>
      <c r="P3532" s="878"/>
      <c r="Q3532" s="878"/>
      <c r="R3532" s="878"/>
      <c r="S3532" s="878"/>
      <c r="T3532" s="878"/>
      <c r="U3532" s="878"/>
      <c r="V3532" s="878"/>
      <c r="W3532" s="878"/>
      <c r="X3532" s="1015"/>
      <c r="Y3532" s="878"/>
      <c r="Z3532" s="975"/>
    </row>
    <row r="3533" spans="1:26">
      <c r="A3533" s="878"/>
      <c r="B3533" s="878"/>
      <c r="C3533" s="878"/>
      <c r="F3533" s="878"/>
      <c r="H3533" s="878"/>
      <c r="I3533" s="878"/>
      <c r="J3533" s="878"/>
      <c r="K3533" s="990"/>
      <c r="L3533" s="990"/>
      <c r="M3533" s="990"/>
      <c r="N3533" s="990"/>
      <c r="O3533" s="878"/>
      <c r="P3533" s="878"/>
      <c r="Q3533" s="878"/>
      <c r="R3533" s="878"/>
      <c r="S3533" s="878"/>
      <c r="T3533" s="878"/>
      <c r="U3533" s="878"/>
      <c r="V3533" s="878"/>
      <c r="W3533" s="878"/>
      <c r="X3533" s="1015"/>
      <c r="Y3533" s="878"/>
      <c r="Z3533" s="975"/>
    </row>
    <row r="3534" spans="1:26">
      <c r="A3534" s="878"/>
      <c r="B3534" s="878"/>
      <c r="C3534" s="878"/>
      <c r="F3534" s="878"/>
      <c r="H3534" s="878"/>
      <c r="I3534" s="878"/>
      <c r="J3534" s="878"/>
      <c r="K3534" s="990"/>
      <c r="L3534" s="990"/>
      <c r="M3534" s="990"/>
      <c r="N3534" s="990"/>
      <c r="O3534" s="878"/>
      <c r="P3534" s="878"/>
      <c r="Q3534" s="878"/>
      <c r="R3534" s="878"/>
      <c r="S3534" s="878"/>
      <c r="T3534" s="878"/>
      <c r="U3534" s="878"/>
      <c r="V3534" s="878"/>
      <c r="W3534" s="878"/>
      <c r="X3534" s="1015"/>
      <c r="Y3534" s="878"/>
      <c r="Z3534" s="975"/>
    </row>
    <row r="3535" spans="1:26">
      <c r="A3535" s="878"/>
      <c r="B3535" s="878"/>
      <c r="C3535" s="878"/>
      <c r="F3535" s="878"/>
      <c r="H3535" s="878"/>
      <c r="I3535" s="878"/>
      <c r="J3535" s="878"/>
      <c r="K3535" s="990"/>
      <c r="L3535" s="990"/>
      <c r="M3535" s="990"/>
      <c r="N3535" s="990"/>
      <c r="O3535" s="878"/>
      <c r="P3535" s="878"/>
      <c r="Q3535" s="878"/>
      <c r="R3535" s="878"/>
      <c r="S3535" s="878"/>
      <c r="T3535" s="878"/>
      <c r="U3535" s="878"/>
      <c r="V3535" s="878"/>
      <c r="W3535" s="878"/>
      <c r="X3535" s="1015"/>
      <c r="Y3535" s="878"/>
      <c r="Z3535" s="975"/>
    </row>
    <row r="3536" spans="1:26">
      <c r="A3536" s="878"/>
      <c r="B3536" s="878"/>
      <c r="C3536" s="878"/>
      <c r="F3536" s="878"/>
      <c r="H3536" s="878"/>
      <c r="I3536" s="878"/>
      <c r="J3536" s="878"/>
      <c r="K3536" s="990"/>
      <c r="L3536" s="990"/>
      <c r="M3536" s="990"/>
      <c r="N3536" s="990"/>
      <c r="O3536" s="878"/>
      <c r="P3536" s="878"/>
      <c r="Q3536" s="878"/>
      <c r="R3536" s="878"/>
      <c r="S3536" s="878"/>
      <c r="T3536" s="878"/>
      <c r="U3536" s="878"/>
      <c r="V3536" s="878"/>
      <c r="W3536" s="878"/>
      <c r="X3536" s="1015"/>
      <c r="Y3536" s="878"/>
      <c r="Z3536" s="975"/>
    </row>
    <row r="3537" spans="1:26">
      <c r="A3537" s="878"/>
      <c r="B3537" s="878"/>
      <c r="C3537" s="878"/>
      <c r="F3537" s="878"/>
      <c r="H3537" s="878"/>
      <c r="I3537" s="878"/>
      <c r="J3537" s="878"/>
      <c r="K3537" s="990"/>
      <c r="L3537" s="990"/>
      <c r="M3537" s="990"/>
      <c r="N3537" s="990"/>
      <c r="O3537" s="878"/>
      <c r="P3537" s="878"/>
      <c r="Q3537" s="878"/>
      <c r="R3537" s="878"/>
      <c r="S3537" s="878"/>
      <c r="T3537" s="878"/>
      <c r="U3537" s="878"/>
      <c r="V3537" s="878"/>
      <c r="W3537" s="878"/>
      <c r="X3537" s="1015"/>
      <c r="Y3537" s="878"/>
      <c r="Z3537" s="975"/>
    </row>
    <row r="3538" spans="1:26">
      <c r="A3538" s="878"/>
      <c r="B3538" s="878"/>
      <c r="C3538" s="878"/>
      <c r="F3538" s="878"/>
      <c r="H3538" s="878"/>
      <c r="I3538" s="878"/>
      <c r="J3538" s="878"/>
      <c r="K3538" s="990"/>
      <c r="L3538" s="990"/>
      <c r="M3538" s="990"/>
      <c r="N3538" s="990"/>
      <c r="O3538" s="878"/>
      <c r="P3538" s="878"/>
      <c r="Q3538" s="878"/>
      <c r="R3538" s="878"/>
      <c r="S3538" s="878"/>
      <c r="T3538" s="878"/>
      <c r="U3538" s="878"/>
      <c r="V3538" s="878"/>
      <c r="W3538" s="878"/>
      <c r="X3538" s="1015"/>
      <c r="Y3538" s="878"/>
      <c r="Z3538" s="975"/>
    </row>
    <row r="3539" spans="1:26">
      <c r="A3539" s="878"/>
      <c r="B3539" s="878"/>
      <c r="C3539" s="878"/>
      <c r="F3539" s="878"/>
      <c r="H3539" s="878"/>
      <c r="I3539" s="878"/>
      <c r="J3539" s="878"/>
      <c r="K3539" s="990"/>
      <c r="L3539" s="990"/>
      <c r="M3539" s="990"/>
      <c r="N3539" s="990"/>
      <c r="O3539" s="878"/>
      <c r="P3539" s="878"/>
      <c r="Q3539" s="878"/>
      <c r="R3539" s="878"/>
      <c r="S3539" s="878"/>
      <c r="T3539" s="878"/>
      <c r="U3539" s="878"/>
      <c r="V3539" s="878"/>
      <c r="W3539" s="878"/>
      <c r="X3539" s="1015"/>
      <c r="Y3539" s="878"/>
      <c r="Z3539" s="975"/>
    </row>
    <row r="3540" spans="1:26">
      <c r="A3540" s="878"/>
      <c r="B3540" s="878"/>
      <c r="C3540" s="878"/>
      <c r="F3540" s="878"/>
      <c r="H3540" s="878"/>
      <c r="I3540" s="878"/>
      <c r="J3540" s="878"/>
      <c r="K3540" s="990"/>
      <c r="L3540" s="990"/>
      <c r="M3540" s="990"/>
      <c r="N3540" s="990"/>
      <c r="O3540" s="878"/>
      <c r="P3540" s="878"/>
      <c r="Q3540" s="878"/>
      <c r="R3540" s="878"/>
      <c r="S3540" s="878"/>
      <c r="T3540" s="878"/>
      <c r="U3540" s="878"/>
      <c r="V3540" s="878"/>
      <c r="W3540" s="878"/>
      <c r="X3540" s="1015"/>
      <c r="Y3540" s="878"/>
      <c r="Z3540" s="975"/>
    </row>
    <row r="3541" spans="1:26">
      <c r="A3541" s="878"/>
      <c r="B3541" s="878"/>
      <c r="C3541" s="878"/>
      <c r="F3541" s="878"/>
      <c r="H3541" s="878"/>
      <c r="I3541" s="878"/>
      <c r="J3541" s="878"/>
      <c r="K3541" s="990"/>
      <c r="L3541" s="990"/>
      <c r="M3541" s="990"/>
      <c r="N3541" s="990"/>
      <c r="O3541" s="878"/>
      <c r="P3541" s="878"/>
      <c r="Q3541" s="878"/>
      <c r="R3541" s="878"/>
      <c r="S3541" s="878"/>
      <c r="T3541" s="878"/>
      <c r="U3541" s="878"/>
      <c r="V3541" s="878"/>
      <c r="W3541" s="878"/>
      <c r="X3541" s="1015"/>
      <c r="Y3541" s="878"/>
      <c r="Z3541" s="975"/>
    </row>
    <row r="3542" spans="1:26">
      <c r="A3542" s="878"/>
      <c r="B3542" s="878"/>
      <c r="C3542" s="878"/>
      <c r="F3542" s="878"/>
      <c r="H3542" s="878"/>
      <c r="I3542" s="878"/>
      <c r="J3542" s="878"/>
      <c r="K3542" s="990"/>
      <c r="L3542" s="990"/>
      <c r="M3542" s="990"/>
      <c r="N3542" s="990"/>
      <c r="O3542" s="878"/>
      <c r="P3542" s="878"/>
      <c r="Q3542" s="878"/>
      <c r="R3542" s="878"/>
      <c r="S3542" s="878"/>
      <c r="T3542" s="878"/>
      <c r="U3542" s="878"/>
      <c r="V3542" s="878"/>
      <c r="W3542" s="878"/>
      <c r="X3542" s="1015"/>
      <c r="Y3542" s="878"/>
      <c r="Z3542" s="975"/>
    </row>
    <row r="3543" spans="1:26">
      <c r="A3543" s="878"/>
      <c r="B3543" s="878"/>
      <c r="C3543" s="878"/>
      <c r="F3543" s="878"/>
      <c r="H3543" s="878"/>
      <c r="I3543" s="878"/>
      <c r="J3543" s="878"/>
      <c r="K3543" s="990"/>
      <c r="L3543" s="990"/>
      <c r="M3543" s="990"/>
      <c r="N3543" s="990"/>
      <c r="O3543" s="878"/>
      <c r="P3543" s="878"/>
      <c r="Q3543" s="878"/>
      <c r="R3543" s="878"/>
      <c r="S3543" s="878"/>
      <c r="T3543" s="878"/>
      <c r="U3543" s="878"/>
      <c r="V3543" s="878"/>
      <c r="W3543" s="878"/>
      <c r="X3543" s="1015"/>
      <c r="Y3543" s="878"/>
      <c r="Z3543" s="975"/>
    </row>
    <row r="3544" spans="1:26">
      <c r="A3544" s="878"/>
      <c r="B3544" s="878"/>
      <c r="C3544" s="878"/>
      <c r="F3544" s="878"/>
      <c r="H3544" s="878"/>
      <c r="I3544" s="878"/>
      <c r="J3544" s="878"/>
      <c r="K3544" s="990"/>
      <c r="L3544" s="990"/>
      <c r="M3544" s="990"/>
      <c r="N3544" s="990"/>
      <c r="O3544" s="878"/>
      <c r="P3544" s="878"/>
      <c r="Q3544" s="878"/>
      <c r="R3544" s="878"/>
      <c r="S3544" s="878"/>
      <c r="T3544" s="878"/>
      <c r="U3544" s="878"/>
      <c r="V3544" s="878"/>
      <c r="W3544" s="878"/>
      <c r="X3544" s="1015"/>
      <c r="Y3544" s="878"/>
      <c r="Z3544" s="975"/>
    </row>
    <row r="3545" spans="1:26">
      <c r="A3545" s="878"/>
      <c r="B3545" s="878"/>
      <c r="C3545" s="878"/>
      <c r="F3545" s="878"/>
      <c r="H3545" s="878"/>
      <c r="I3545" s="878"/>
      <c r="J3545" s="878"/>
      <c r="K3545" s="990"/>
      <c r="L3545" s="990"/>
      <c r="M3545" s="990"/>
      <c r="N3545" s="990"/>
      <c r="O3545" s="878"/>
      <c r="P3545" s="878"/>
      <c r="Q3545" s="878"/>
      <c r="R3545" s="878"/>
      <c r="S3545" s="878"/>
      <c r="T3545" s="878"/>
      <c r="U3545" s="878"/>
      <c r="V3545" s="878"/>
      <c r="W3545" s="878"/>
      <c r="X3545" s="1015"/>
      <c r="Y3545" s="878"/>
      <c r="Z3545" s="975"/>
    </row>
    <row r="3546" spans="1:26">
      <c r="A3546" s="878"/>
      <c r="B3546" s="878"/>
      <c r="C3546" s="878"/>
      <c r="F3546" s="878"/>
      <c r="H3546" s="878"/>
      <c r="I3546" s="878"/>
      <c r="J3546" s="878"/>
      <c r="K3546" s="990"/>
      <c r="L3546" s="990"/>
      <c r="M3546" s="990"/>
      <c r="N3546" s="990"/>
      <c r="O3546" s="878"/>
      <c r="P3546" s="878"/>
      <c r="Q3546" s="878"/>
      <c r="R3546" s="878"/>
      <c r="S3546" s="878"/>
      <c r="T3546" s="878"/>
      <c r="U3546" s="878"/>
      <c r="V3546" s="878"/>
      <c r="W3546" s="878"/>
      <c r="X3546" s="1015"/>
      <c r="Y3546" s="878"/>
      <c r="Z3546" s="975"/>
    </row>
    <row r="3547" spans="1:26">
      <c r="A3547" s="878"/>
      <c r="B3547" s="878"/>
      <c r="C3547" s="878"/>
      <c r="F3547" s="878"/>
      <c r="H3547" s="878"/>
      <c r="I3547" s="878"/>
      <c r="J3547" s="878"/>
      <c r="K3547" s="990"/>
      <c r="L3547" s="990"/>
      <c r="M3547" s="990"/>
      <c r="N3547" s="990"/>
      <c r="O3547" s="878"/>
      <c r="P3547" s="878"/>
      <c r="Q3547" s="878"/>
      <c r="R3547" s="878"/>
      <c r="S3547" s="878"/>
      <c r="T3547" s="878"/>
      <c r="U3547" s="878"/>
      <c r="V3547" s="878"/>
      <c r="W3547" s="878"/>
      <c r="X3547" s="1015"/>
      <c r="Y3547" s="878"/>
      <c r="Z3547" s="975"/>
    </row>
    <row r="3548" spans="1:26">
      <c r="A3548" s="878"/>
      <c r="B3548" s="878"/>
      <c r="C3548" s="878"/>
      <c r="F3548" s="878"/>
      <c r="H3548" s="878"/>
      <c r="I3548" s="878"/>
      <c r="J3548" s="878"/>
      <c r="K3548" s="990"/>
      <c r="L3548" s="990"/>
      <c r="M3548" s="990"/>
      <c r="N3548" s="990"/>
      <c r="O3548" s="878"/>
      <c r="P3548" s="878"/>
      <c r="Q3548" s="878"/>
      <c r="R3548" s="878"/>
      <c r="S3548" s="878"/>
      <c r="T3548" s="878"/>
      <c r="U3548" s="878"/>
      <c r="V3548" s="878"/>
      <c r="W3548" s="878"/>
      <c r="X3548" s="1015"/>
      <c r="Y3548" s="878"/>
      <c r="Z3548" s="975"/>
    </row>
    <row r="3549" spans="1:26">
      <c r="A3549" s="878"/>
      <c r="B3549" s="878"/>
      <c r="C3549" s="878"/>
      <c r="F3549" s="878"/>
      <c r="H3549" s="878"/>
      <c r="I3549" s="878"/>
      <c r="J3549" s="878"/>
      <c r="K3549" s="990"/>
      <c r="L3549" s="990"/>
      <c r="M3549" s="990"/>
      <c r="N3549" s="990"/>
      <c r="O3549" s="878"/>
      <c r="P3549" s="878"/>
      <c r="Q3549" s="878"/>
      <c r="R3549" s="878"/>
      <c r="S3549" s="878"/>
      <c r="T3549" s="878"/>
      <c r="U3549" s="878"/>
      <c r="V3549" s="878"/>
      <c r="W3549" s="878"/>
      <c r="X3549" s="1015"/>
      <c r="Y3549" s="878"/>
      <c r="Z3549" s="975"/>
    </row>
    <row r="3550" spans="1:26">
      <c r="A3550" s="878"/>
      <c r="B3550" s="878"/>
      <c r="C3550" s="878"/>
      <c r="F3550" s="878"/>
      <c r="H3550" s="878"/>
      <c r="I3550" s="878"/>
      <c r="J3550" s="878"/>
      <c r="K3550" s="990"/>
      <c r="L3550" s="990"/>
      <c r="M3550" s="990"/>
      <c r="N3550" s="990"/>
      <c r="O3550" s="878"/>
      <c r="P3550" s="878"/>
      <c r="Q3550" s="878"/>
      <c r="R3550" s="878"/>
      <c r="S3550" s="878"/>
      <c r="T3550" s="878"/>
      <c r="U3550" s="878"/>
      <c r="V3550" s="878"/>
      <c r="W3550" s="878"/>
      <c r="X3550" s="1015"/>
      <c r="Y3550" s="878"/>
      <c r="Z3550" s="975"/>
    </row>
    <row r="3551" spans="1:26">
      <c r="A3551" s="878"/>
      <c r="B3551" s="878"/>
      <c r="C3551" s="878"/>
      <c r="F3551" s="878"/>
      <c r="H3551" s="878"/>
      <c r="I3551" s="878"/>
      <c r="J3551" s="878"/>
      <c r="K3551" s="990"/>
      <c r="L3551" s="990"/>
      <c r="M3551" s="990"/>
      <c r="N3551" s="990"/>
      <c r="O3551" s="878"/>
      <c r="P3551" s="878"/>
      <c r="Q3551" s="878"/>
      <c r="R3551" s="878"/>
      <c r="S3551" s="878"/>
      <c r="T3551" s="878"/>
      <c r="U3551" s="878"/>
      <c r="V3551" s="878"/>
      <c r="W3551" s="878"/>
      <c r="X3551" s="1015"/>
      <c r="Y3551" s="878"/>
      <c r="Z3551" s="975"/>
    </row>
    <row r="3552" spans="1:26">
      <c r="A3552" s="878"/>
      <c r="B3552" s="878"/>
      <c r="C3552" s="878"/>
      <c r="F3552" s="878"/>
      <c r="H3552" s="878"/>
      <c r="I3552" s="878"/>
      <c r="J3552" s="878"/>
      <c r="K3552" s="990"/>
      <c r="L3552" s="990"/>
      <c r="M3552" s="990"/>
      <c r="N3552" s="990"/>
      <c r="O3552" s="878"/>
      <c r="P3552" s="878"/>
      <c r="Q3552" s="878"/>
      <c r="R3552" s="878"/>
      <c r="S3552" s="878"/>
      <c r="T3552" s="878"/>
      <c r="U3552" s="878"/>
      <c r="V3552" s="878"/>
      <c r="W3552" s="878"/>
      <c r="X3552" s="1015"/>
      <c r="Y3552" s="878"/>
      <c r="Z3552" s="975"/>
    </row>
    <row r="3553" spans="1:26">
      <c r="A3553" s="878"/>
      <c r="B3553" s="878"/>
      <c r="C3553" s="878"/>
      <c r="F3553" s="878"/>
      <c r="H3553" s="878"/>
      <c r="I3553" s="878"/>
      <c r="J3553" s="878"/>
      <c r="K3553" s="990"/>
      <c r="L3553" s="990"/>
      <c r="M3553" s="990"/>
      <c r="N3553" s="990"/>
      <c r="O3553" s="878"/>
      <c r="P3553" s="878"/>
      <c r="Q3553" s="878"/>
      <c r="R3553" s="878"/>
      <c r="S3553" s="878"/>
      <c r="T3553" s="878"/>
      <c r="U3553" s="878"/>
      <c r="V3553" s="878"/>
      <c r="W3553" s="878"/>
      <c r="X3553" s="1015"/>
      <c r="Y3553" s="878"/>
      <c r="Z3553" s="975"/>
    </row>
    <row r="3554" spans="1:26">
      <c r="A3554" s="878"/>
      <c r="B3554" s="878"/>
      <c r="C3554" s="878"/>
      <c r="F3554" s="878"/>
      <c r="H3554" s="878"/>
      <c r="I3554" s="878"/>
      <c r="J3554" s="878"/>
      <c r="K3554" s="990"/>
      <c r="L3554" s="990"/>
      <c r="M3554" s="990"/>
      <c r="N3554" s="990"/>
      <c r="O3554" s="878"/>
      <c r="P3554" s="878"/>
      <c r="Q3554" s="878"/>
      <c r="R3554" s="878"/>
      <c r="S3554" s="878"/>
      <c r="T3554" s="878"/>
      <c r="U3554" s="878"/>
      <c r="V3554" s="878"/>
      <c r="W3554" s="878"/>
      <c r="X3554" s="1015"/>
      <c r="Y3554" s="878"/>
      <c r="Z3554" s="975"/>
    </row>
    <row r="3555" spans="1:26">
      <c r="A3555" s="878"/>
      <c r="B3555" s="878"/>
      <c r="C3555" s="878"/>
      <c r="F3555" s="878"/>
      <c r="H3555" s="878"/>
      <c r="I3555" s="878"/>
      <c r="J3555" s="878"/>
      <c r="K3555" s="990"/>
      <c r="L3555" s="990"/>
      <c r="M3555" s="990"/>
      <c r="N3555" s="990"/>
      <c r="O3555" s="878"/>
      <c r="P3555" s="878"/>
      <c r="Q3555" s="878"/>
      <c r="R3555" s="878"/>
      <c r="S3555" s="878"/>
      <c r="T3555" s="878"/>
      <c r="U3555" s="878"/>
      <c r="V3555" s="878"/>
      <c r="W3555" s="878"/>
      <c r="X3555" s="1015"/>
      <c r="Y3555" s="878"/>
      <c r="Z3555" s="975"/>
    </row>
    <row r="3556" spans="1:26">
      <c r="A3556" s="878"/>
      <c r="B3556" s="878"/>
      <c r="C3556" s="878"/>
      <c r="F3556" s="878"/>
      <c r="H3556" s="878"/>
      <c r="I3556" s="878"/>
      <c r="J3556" s="878"/>
      <c r="K3556" s="990"/>
      <c r="L3556" s="990"/>
      <c r="M3556" s="990"/>
      <c r="N3556" s="990"/>
      <c r="O3556" s="878"/>
      <c r="P3556" s="878"/>
      <c r="Q3556" s="878"/>
      <c r="R3556" s="878"/>
      <c r="S3556" s="878"/>
      <c r="T3556" s="878"/>
      <c r="U3556" s="878"/>
      <c r="V3556" s="878"/>
      <c r="W3556" s="878"/>
      <c r="X3556" s="1015"/>
      <c r="Y3556" s="878"/>
      <c r="Z3556" s="975"/>
    </row>
    <row r="3557" spans="1:26">
      <c r="A3557" s="878"/>
      <c r="B3557" s="878"/>
      <c r="C3557" s="878"/>
      <c r="F3557" s="878"/>
      <c r="H3557" s="878"/>
      <c r="I3557" s="878"/>
      <c r="J3557" s="878"/>
      <c r="K3557" s="990"/>
      <c r="L3557" s="990"/>
      <c r="M3557" s="990"/>
      <c r="N3557" s="990"/>
      <c r="O3557" s="878"/>
      <c r="P3557" s="878"/>
      <c r="Q3557" s="878"/>
      <c r="R3557" s="878"/>
      <c r="S3557" s="878"/>
      <c r="T3557" s="878"/>
      <c r="U3557" s="878"/>
      <c r="V3557" s="878"/>
      <c r="W3557" s="878"/>
      <c r="X3557" s="1015"/>
      <c r="Y3557" s="878"/>
      <c r="Z3557" s="975"/>
    </row>
    <row r="3558" spans="1:26">
      <c r="A3558" s="878"/>
      <c r="B3558" s="878"/>
      <c r="C3558" s="878"/>
      <c r="F3558" s="878"/>
      <c r="H3558" s="878"/>
      <c r="I3558" s="878"/>
      <c r="J3558" s="878"/>
      <c r="K3558" s="990"/>
      <c r="L3558" s="990"/>
      <c r="M3558" s="990"/>
      <c r="N3558" s="990"/>
      <c r="O3558" s="878"/>
      <c r="P3558" s="878"/>
      <c r="Q3558" s="878"/>
      <c r="R3558" s="878"/>
      <c r="S3558" s="878"/>
      <c r="T3558" s="878"/>
      <c r="U3558" s="878"/>
      <c r="V3558" s="878"/>
      <c r="W3558" s="878"/>
      <c r="X3558" s="1015"/>
      <c r="Y3558" s="878"/>
      <c r="Z3558" s="975"/>
    </row>
    <row r="3559" spans="1:26">
      <c r="A3559" s="878"/>
      <c r="B3559" s="878"/>
      <c r="C3559" s="878"/>
      <c r="F3559" s="878"/>
      <c r="H3559" s="878"/>
      <c r="I3559" s="878"/>
      <c r="J3559" s="878"/>
      <c r="K3559" s="990"/>
      <c r="L3559" s="990"/>
      <c r="M3559" s="990"/>
      <c r="N3559" s="990"/>
      <c r="O3559" s="878"/>
      <c r="P3559" s="878"/>
      <c r="Q3559" s="878"/>
      <c r="R3559" s="878"/>
      <c r="S3559" s="878"/>
      <c r="T3559" s="878"/>
      <c r="U3559" s="878"/>
      <c r="V3559" s="878"/>
      <c r="W3559" s="878"/>
      <c r="X3559" s="1015"/>
      <c r="Y3559" s="878"/>
      <c r="Z3559" s="975"/>
    </row>
    <row r="3560" spans="1:26">
      <c r="A3560" s="878"/>
      <c r="B3560" s="878"/>
      <c r="C3560" s="878"/>
      <c r="F3560" s="878"/>
      <c r="H3560" s="878"/>
      <c r="I3560" s="878"/>
      <c r="J3560" s="878"/>
      <c r="K3560" s="990"/>
      <c r="L3560" s="990"/>
      <c r="M3560" s="990"/>
      <c r="N3560" s="990"/>
      <c r="O3560" s="878"/>
      <c r="P3560" s="878"/>
      <c r="Q3560" s="878"/>
      <c r="R3560" s="878"/>
      <c r="S3560" s="878"/>
      <c r="T3560" s="878"/>
      <c r="U3560" s="878"/>
      <c r="V3560" s="878"/>
      <c r="W3560" s="878"/>
      <c r="X3560" s="1015"/>
      <c r="Y3560" s="878"/>
      <c r="Z3560" s="975"/>
    </row>
    <row r="3561" spans="1:26">
      <c r="A3561" s="878"/>
      <c r="B3561" s="878"/>
      <c r="C3561" s="878"/>
      <c r="F3561" s="878"/>
      <c r="H3561" s="878"/>
      <c r="I3561" s="878"/>
      <c r="J3561" s="878"/>
      <c r="K3561" s="990"/>
      <c r="L3561" s="990"/>
      <c r="M3561" s="990"/>
      <c r="N3561" s="990"/>
      <c r="O3561" s="878"/>
      <c r="P3561" s="878"/>
      <c r="Q3561" s="878"/>
      <c r="R3561" s="878"/>
      <c r="S3561" s="878"/>
      <c r="T3561" s="878"/>
      <c r="U3561" s="878"/>
      <c r="V3561" s="878"/>
      <c r="W3561" s="878"/>
      <c r="X3561" s="1015"/>
      <c r="Y3561" s="878"/>
      <c r="Z3561" s="975"/>
    </row>
    <row r="3562" spans="1:26">
      <c r="A3562" s="878"/>
      <c r="B3562" s="878"/>
      <c r="C3562" s="878"/>
      <c r="F3562" s="878"/>
      <c r="H3562" s="878"/>
      <c r="I3562" s="878"/>
      <c r="J3562" s="878"/>
      <c r="K3562" s="990"/>
      <c r="L3562" s="990"/>
      <c r="M3562" s="990"/>
      <c r="N3562" s="990"/>
      <c r="O3562" s="878"/>
      <c r="P3562" s="878"/>
      <c r="Q3562" s="878"/>
      <c r="R3562" s="878"/>
      <c r="S3562" s="878"/>
      <c r="T3562" s="878"/>
      <c r="U3562" s="878"/>
      <c r="V3562" s="878"/>
      <c r="W3562" s="878"/>
      <c r="X3562" s="1015"/>
      <c r="Y3562" s="878"/>
      <c r="Z3562" s="975"/>
    </row>
    <row r="3563" spans="1:26">
      <c r="A3563" s="878"/>
      <c r="B3563" s="878"/>
      <c r="C3563" s="878"/>
      <c r="F3563" s="878"/>
      <c r="H3563" s="878"/>
      <c r="I3563" s="878"/>
      <c r="J3563" s="878"/>
      <c r="K3563" s="990"/>
      <c r="L3563" s="990"/>
      <c r="M3563" s="990"/>
      <c r="N3563" s="990"/>
      <c r="O3563" s="878"/>
      <c r="P3563" s="878"/>
      <c r="Q3563" s="878"/>
      <c r="R3563" s="878"/>
      <c r="S3563" s="878"/>
      <c r="T3563" s="878"/>
      <c r="U3563" s="878"/>
      <c r="V3563" s="878"/>
      <c r="W3563" s="878"/>
      <c r="X3563" s="1015"/>
      <c r="Y3563" s="878"/>
      <c r="Z3563" s="975"/>
    </row>
    <row r="3564" spans="1:26">
      <c r="A3564" s="878"/>
      <c r="B3564" s="878"/>
      <c r="C3564" s="878"/>
      <c r="F3564" s="878"/>
      <c r="H3564" s="878"/>
      <c r="I3564" s="878"/>
      <c r="J3564" s="878"/>
      <c r="K3564" s="990"/>
      <c r="L3564" s="990"/>
      <c r="M3564" s="990"/>
      <c r="N3564" s="990"/>
      <c r="O3564" s="878"/>
      <c r="P3564" s="878"/>
      <c r="Q3564" s="878"/>
      <c r="R3564" s="878"/>
      <c r="S3564" s="878"/>
      <c r="T3564" s="878"/>
      <c r="U3564" s="878"/>
      <c r="V3564" s="878"/>
      <c r="W3564" s="878"/>
      <c r="X3564" s="1015"/>
      <c r="Y3564" s="878"/>
      <c r="Z3564" s="975"/>
    </row>
    <row r="3565" spans="1:26">
      <c r="A3565" s="878"/>
      <c r="B3565" s="878"/>
      <c r="C3565" s="878"/>
      <c r="F3565" s="878"/>
      <c r="H3565" s="878"/>
      <c r="I3565" s="878"/>
      <c r="J3565" s="878"/>
      <c r="K3565" s="990"/>
      <c r="L3565" s="990"/>
      <c r="M3565" s="990"/>
      <c r="N3565" s="990"/>
      <c r="O3565" s="878"/>
      <c r="P3565" s="878"/>
      <c r="Q3565" s="878"/>
      <c r="R3565" s="878"/>
      <c r="S3565" s="878"/>
      <c r="T3565" s="878"/>
      <c r="U3565" s="878"/>
      <c r="V3565" s="878"/>
      <c r="W3565" s="878"/>
      <c r="X3565" s="1015"/>
      <c r="Y3565" s="878"/>
      <c r="Z3565" s="975"/>
    </row>
    <row r="3566" spans="1:26">
      <c r="A3566" s="878"/>
      <c r="B3566" s="878"/>
      <c r="C3566" s="878"/>
      <c r="F3566" s="878"/>
      <c r="H3566" s="878"/>
      <c r="I3566" s="878"/>
      <c r="J3566" s="878"/>
      <c r="K3566" s="990"/>
      <c r="L3566" s="990"/>
      <c r="M3566" s="990"/>
      <c r="N3566" s="990"/>
      <c r="O3566" s="878"/>
      <c r="P3566" s="878"/>
      <c r="Q3566" s="878"/>
      <c r="R3566" s="878"/>
      <c r="S3566" s="878"/>
      <c r="T3566" s="878"/>
      <c r="U3566" s="878"/>
      <c r="V3566" s="878"/>
      <c r="W3566" s="878"/>
      <c r="X3566" s="1015"/>
      <c r="Y3566" s="878"/>
      <c r="Z3566" s="975"/>
    </row>
    <row r="3567" spans="1:26">
      <c r="A3567" s="878"/>
      <c r="B3567" s="878"/>
      <c r="C3567" s="878"/>
      <c r="F3567" s="878"/>
      <c r="H3567" s="878"/>
      <c r="I3567" s="878"/>
      <c r="J3567" s="878"/>
      <c r="K3567" s="990"/>
      <c r="L3567" s="990"/>
      <c r="M3567" s="990"/>
      <c r="N3567" s="990"/>
      <c r="O3567" s="878"/>
      <c r="P3567" s="878"/>
      <c r="Q3567" s="878"/>
      <c r="R3567" s="878"/>
      <c r="S3567" s="878"/>
      <c r="T3567" s="878"/>
      <c r="U3567" s="878"/>
      <c r="V3567" s="878"/>
      <c r="W3567" s="878"/>
      <c r="X3567" s="1015"/>
      <c r="Y3567" s="878"/>
      <c r="Z3567" s="975"/>
    </row>
    <row r="3568" spans="1:26">
      <c r="A3568" s="878"/>
      <c r="B3568" s="878"/>
      <c r="C3568" s="878"/>
      <c r="F3568" s="878"/>
      <c r="H3568" s="878"/>
      <c r="I3568" s="878"/>
      <c r="J3568" s="878"/>
      <c r="K3568" s="990"/>
      <c r="L3568" s="990"/>
      <c r="M3568" s="990"/>
      <c r="N3568" s="990"/>
      <c r="O3568" s="878"/>
      <c r="P3568" s="878"/>
      <c r="Q3568" s="878"/>
      <c r="R3568" s="878"/>
      <c r="S3568" s="878"/>
      <c r="T3568" s="878"/>
      <c r="U3568" s="878"/>
      <c r="V3568" s="878"/>
      <c r="W3568" s="878"/>
      <c r="X3568" s="1015"/>
      <c r="Y3568" s="878"/>
      <c r="Z3568" s="975"/>
    </row>
    <row r="3569" spans="1:26">
      <c r="A3569" s="878"/>
      <c r="B3569" s="878"/>
      <c r="C3569" s="878"/>
      <c r="F3569" s="878"/>
      <c r="H3569" s="878"/>
      <c r="I3569" s="878"/>
      <c r="J3569" s="878"/>
      <c r="K3569" s="990"/>
      <c r="L3569" s="990"/>
      <c r="M3569" s="990"/>
      <c r="N3569" s="990"/>
      <c r="O3569" s="878"/>
      <c r="P3569" s="878"/>
      <c r="Q3569" s="878"/>
      <c r="R3569" s="878"/>
      <c r="S3569" s="878"/>
      <c r="T3569" s="878"/>
      <c r="U3569" s="878"/>
      <c r="V3569" s="878"/>
      <c r="W3569" s="878"/>
      <c r="X3569" s="1015"/>
      <c r="Y3569" s="878"/>
      <c r="Z3569" s="975"/>
    </row>
    <row r="3570" spans="1:26">
      <c r="A3570" s="878"/>
      <c r="B3570" s="878"/>
      <c r="C3570" s="878"/>
      <c r="F3570" s="878"/>
      <c r="H3570" s="878"/>
      <c r="I3570" s="878"/>
      <c r="J3570" s="878"/>
      <c r="K3570" s="990"/>
      <c r="L3570" s="990"/>
      <c r="M3570" s="990"/>
      <c r="N3570" s="990"/>
      <c r="O3570" s="878"/>
      <c r="P3570" s="878"/>
      <c r="Q3570" s="878"/>
      <c r="R3570" s="878"/>
      <c r="S3570" s="878"/>
      <c r="T3570" s="878"/>
      <c r="U3570" s="878"/>
      <c r="V3570" s="878"/>
      <c r="W3570" s="878"/>
      <c r="X3570" s="1015"/>
      <c r="Y3570" s="878"/>
      <c r="Z3570" s="975"/>
    </row>
    <row r="3571" spans="1:26">
      <c r="A3571" s="878"/>
      <c r="B3571" s="878"/>
      <c r="C3571" s="878"/>
      <c r="F3571" s="878"/>
      <c r="H3571" s="878"/>
      <c r="I3571" s="878"/>
      <c r="J3571" s="878"/>
      <c r="K3571" s="990"/>
      <c r="L3571" s="990"/>
      <c r="M3571" s="990"/>
      <c r="N3571" s="990"/>
      <c r="O3571" s="878"/>
      <c r="P3571" s="878"/>
      <c r="Q3571" s="878"/>
      <c r="R3571" s="878"/>
      <c r="S3571" s="878"/>
      <c r="T3571" s="878"/>
      <c r="U3571" s="878"/>
      <c r="V3571" s="878"/>
      <c r="W3571" s="878"/>
      <c r="X3571" s="1015"/>
      <c r="Y3571" s="878"/>
      <c r="Z3571" s="975"/>
    </row>
    <row r="3572" spans="1:26">
      <c r="A3572" s="878"/>
      <c r="B3572" s="878"/>
      <c r="C3572" s="878"/>
      <c r="F3572" s="878"/>
      <c r="H3572" s="878"/>
      <c r="I3572" s="878"/>
      <c r="J3572" s="878"/>
      <c r="K3572" s="990"/>
      <c r="L3572" s="990"/>
      <c r="M3572" s="990"/>
      <c r="N3572" s="990"/>
      <c r="O3572" s="878"/>
      <c r="P3572" s="878"/>
      <c r="Q3572" s="878"/>
      <c r="R3572" s="878"/>
      <c r="S3572" s="878"/>
      <c r="T3572" s="878"/>
      <c r="U3572" s="878"/>
      <c r="V3572" s="878"/>
      <c r="W3572" s="878"/>
      <c r="X3572" s="1015"/>
      <c r="Y3572" s="878"/>
      <c r="Z3572" s="975"/>
    </row>
    <row r="3573" spans="1:26">
      <c r="A3573" s="878"/>
      <c r="B3573" s="878"/>
      <c r="C3573" s="878"/>
      <c r="F3573" s="878"/>
      <c r="H3573" s="878"/>
      <c r="I3573" s="878"/>
      <c r="J3573" s="878"/>
      <c r="K3573" s="990"/>
      <c r="L3573" s="990"/>
      <c r="M3573" s="990"/>
      <c r="N3573" s="990"/>
      <c r="O3573" s="878"/>
      <c r="P3573" s="878"/>
      <c r="Q3573" s="878"/>
      <c r="R3573" s="878"/>
      <c r="S3573" s="878"/>
      <c r="T3573" s="878"/>
      <c r="U3573" s="878"/>
      <c r="V3573" s="878"/>
      <c r="W3573" s="878"/>
      <c r="X3573" s="1015"/>
      <c r="Y3573" s="878"/>
      <c r="Z3573" s="975"/>
    </row>
    <row r="3574" spans="1:26">
      <c r="A3574" s="878"/>
      <c r="B3574" s="878"/>
      <c r="C3574" s="878"/>
      <c r="F3574" s="878"/>
      <c r="H3574" s="878"/>
      <c r="I3574" s="878"/>
      <c r="J3574" s="878"/>
      <c r="K3574" s="990"/>
      <c r="L3574" s="990"/>
      <c r="M3574" s="990"/>
      <c r="N3574" s="990"/>
      <c r="O3574" s="878"/>
      <c r="P3574" s="878"/>
      <c r="Q3574" s="878"/>
      <c r="R3574" s="878"/>
      <c r="S3574" s="878"/>
      <c r="T3574" s="878"/>
      <c r="U3574" s="878"/>
      <c r="V3574" s="878"/>
      <c r="W3574" s="878"/>
      <c r="X3574" s="1015"/>
      <c r="Y3574" s="878"/>
      <c r="Z3574" s="975"/>
    </row>
    <row r="3575" spans="1:26">
      <c r="A3575" s="878"/>
      <c r="B3575" s="878"/>
      <c r="C3575" s="878"/>
      <c r="F3575" s="878"/>
      <c r="H3575" s="878"/>
      <c r="I3575" s="878"/>
      <c r="J3575" s="878"/>
      <c r="K3575" s="990"/>
      <c r="L3575" s="990"/>
      <c r="M3575" s="990"/>
      <c r="N3575" s="990"/>
      <c r="O3575" s="878"/>
      <c r="P3575" s="878"/>
      <c r="Q3575" s="878"/>
      <c r="R3575" s="878"/>
      <c r="S3575" s="878"/>
      <c r="T3575" s="878"/>
      <c r="U3575" s="878"/>
      <c r="V3575" s="878"/>
      <c r="W3575" s="878"/>
      <c r="X3575" s="1015"/>
      <c r="Y3575" s="878"/>
      <c r="Z3575" s="975"/>
    </row>
    <row r="3576" spans="1:26">
      <c r="A3576" s="878"/>
      <c r="B3576" s="878"/>
      <c r="C3576" s="878"/>
      <c r="F3576" s="878"/>
      <c r="H3576" s="878"/>
      <c r="I3576" s="878"/>
      <c r="J3576" s="878"/>
      <c r="K3576" s="990"/>
      <c r="L3576" s="990"/>
      <c r="M3576" s="990"/>
      <c r="N3576" s="990"/>
      <c r="O3576" s="878"/>
      <c r="P3576" s="878"/>
      <c r="Q3576" s="878"/>
      <c r="R3576" s="878"/>
      <c r="S3576" s="878"/>
      <c r="T3576" s="878"/>
      <c r="U3576" s="878"/>
      <c r="V3576" s="878"/>
      <c r="W3576" s="878"/>
      <c r="X3576" s="1015"/>
      <c r="Y3576" s="878"/>
      <c r="Z3576" s="975"/>
    </row>
    <row r="3577" spans="1:26">
      <c r="A3577" s="878"/>
      <c r="B3577" s="878"/>
      <c r="C3577" s="878"/>
      <c r="F3577" s="878"/>
      <c r="H3577" s="878"/>
      <c r="I3577" s="878"/>
      <c r="J3577" s="878"/>
      <c r="K3577" s="990"/>
      <c r="L3577" s="990"/>
      <c r="M3577" s="990"/>
      <c r="N3577" s="990"/>
      <c r="O3577" s="878"/>
      <c r="P3577" s="878"/>
      <c r="Q3577" s="878"/>
      <c r="R3577" s="878"/>
      <c r="S3577" s="878"/>
      <c r="T3577" s="878"/>
      <c r="U3577" s="878"/>
      <c r="V3577" s="878"/>
      <c r="W3577" s="878"/>
      <c r="X3577" s="1015"/>
      <c r="Y3577" s="878"/>
      <c r="Z3577" s="975"/>
    </row>
    <row r="3578" spans="1:26">
      <c r="A3578" s="878"/>
      <c r="B3578" s="878"/>
      <c r="C3578" s="878"/>
      <c r="F3578" s="878"/>
      <c r="H3578" s="878"/>
      <c r="I3578" s="878"/>
      <c r="J3578" s="878"/>
      <c r="K3578" s="990"/>
      <c r="L3578" s="990"/>
      <c r="M3578" s="990"/>
      <c r="N3578" s="990"/>
      <c r="O3578" s="878"/>
      <c r="P3578" s="878"/>
      <c r="Q3578" s="878"/>
      <c r="R3578" s="878"/>
      <c r="S3578" s="878"/>
      <c r="T3578" s="878"/>
      <c r="U3578" s="878"/>
      <c r="V3578" s="878"/>
      <c r="W3578" s="878"/>
      <c r="X3578" s="1015"/>
      <c r="Y3578" s="878"/>
      <c r="Z3578" s="975"/>
    </row>
    <row r="3579" spans="1:26">
      <c r="A3579" s="878"/>
      <c r="B3579" s="878"/>
      <c r="C3579" s="878"/>
      <c r="F3579" s="878"/>
      <c r="H3579" s="878"/>
      <c r="I3579" s="878"/>
      <c r="J3579" s="878"/>
      <c r="K3579" s="990"/>
      <c r="L3579" s="990"/>
      <c r="M3579" s="990"/>
      <c r="N3579" s="990"/>
      <c r="O3579" s="878"/>
      <c r="P3579" s="878"/>
      <c r="Q3579" s="878"/>
      <c r="R3579" s="878"/>
      <c r="S3579" s="878"/>
      <c r="T3579" s="878"/>
      <c r="U3579" s="878"/>
      <c r="V3579" s="878"/>
      <c r="W3579" s="878"/>
      <c r="X3579" s="1015"/>
      <c r="Y3579" s="878"/>
      <c r="Z3579" s="975"/>
    </row>
    <row r="3580" spans="1:26">
      <c r="A3580" s="878"/>
      <c r="B3580" s="878"/>
      <c r="C3580" s="878"/>
      <c r="F3580" s="878"/>
      <c r="H3580" s="878"/>
      <c r="I3580" s="878"/>
      <c r="J3580" s="878"/>
      <c r="K3580" s="990"/>
      <c r="L3580" s="990"/>
      <c r="M3580" s="990"/>
      <c r="N3580" s="990"/>
      <c r="O3580" s="878"/>
      <c r="P3580" s="878"/>
      <c r="Q3580" s="878"/>
      <c r="R3580" s="878"/>
      <c r="S3580" s="878"/>
      <c r="T3580" s="878"/>
      <c r="U3580" s="878"/>
      <c r="V3580" s="878"/>
      <c r="W3580" s="878"/>
      <c r="X3580" s="1015"/>
      <c r="Y3580" s="878"/>
      <c r="Z3580" s="975"/>
    </row>
    <row r="3581" spans="1:26">
      <c r="A3581" s="878"/>
      <c r="B3581" s="878"/>
      <c r="C3581" s="878"/>
      <c r="F3581" s="878"/>
      <c r="H3581" s="878"/>
      <c r="I3581" s="878"/>
      <c r="J3581" s="878"/>
      <c r="K3581" s="990"/>
      <c r="L3581" s="990"/>
      <c r="M3581" s="990"/>
      <c r="N3581" s="990"/>
      <c r="O3581" s="878"/>
      <c r="P3581" s="878"/>
      <c r="Q3581" s="878"/>
      <c r="R3581" s="878"/>
      <c r="S3581" s="878"/>
      <c r="T3581" s="878"/>
      <c r="U3581" s="878"/>
      <c r="V3581" s="878"/>
      <c r="W3581" s="878"/>
      <c r="X3581" s="1015"/>
      <c r="Y3581" s="878"/>
      <c r="Z3581" s="975"/>
    </row>
    <row r="3582" spans="1:26">
      <c r="A3582" s="878"/>
      <c r="B3582" s="878"/>
      <c r="C3582" s="878"/>
      <c r="F3582" s="878"/>
      <c r="H3582" s="878"/>
      <c r="I3582" s="878"/>
      <c r="J3582" s="878"/>
      <c r="K3582" s="990"/>
      <c r="L3582" s="990"/>
      <c r="M3582" s="990"/>
      <c r="N3582" s="990"/>
      <c r="O3582" s="878"/>
      <c r="P3582" s="878"/>
      <c r="Q3582" s="878"/>
      <c r="R3582" s="878"/>
      <c r="S3582" s="878"/>
      <c r="T3582" s="878"/>
      <c r="U3582" s="878"/>
      <c r="V3582" s="878"/>
      <c r="W3582" s="878"/>
      <c r="X3582" s="1015"/>
      <c r="Y3582" s="878"/>
      <c r="Z3582" s="975"/>
    </row>
    <row r="3583" spans="1:26">
      <c r="A3583" s="878"/>
      <c r="B3583" s="878"/>
      <c r="C3583" s="878"/>
      <c r="F3583" s="878"/>
      <c r="H3583" s="878"/>
      <c r="I3583" s="878"/>
      <c r="J3583" s="878"/>
      <c r="K3583" s="990"/>
      <c r="L3583" s="990"/>
      <c r="M3583" s="990"/>
      <c r="N3583" s="990"/>
      <c r="O3583" s="878"/>
      <c r="P3583" s="878"/>
      <c r="Q3583" s="878"/>
      <c r="R3583" s="878"/>
      <c r="S3583" s="878"/>
      <c r="T3583" s="878"/>
      <c r="U3583" s="878"/>
      <c r="V3583" s="878"/>
      <c r="W3583" s="878"/>
      <c r="X3583" s="1015"/>
      <c r="Y3583" s="878"/>
      <c r="Z3583" s="975"/>
    </row>
    <row r="3584" spans="1:26">
      <c r="A3584" s="878"/>
      <c r="B3584" s="878"/>
      <c r="C3584" s="878"/>
      <c r="F3584" s="878"/>
      <c r="H3584" s="878"/>
      <c r="I3584" s="878"/>
      <c r="J3584" s="878"/>
      <c r="K3584" s="990"/>
      <c r="L3584" s="990"/>
      <c r="M3584" s="990"/>
      <c r="N3584" s="990"/>
      <c r="O3584" s="878"/>
      <c r="P3584" s="878"/>
      <c r="Q3584" s="878"/>
      <c r="R3584" s="878"/>
      <c r="S3584" s="878"/>
      <c r="T3584" s="878"/>
      <c r="U3584" s="878"/>
      <c r="V3584" s="878"/>
      <c r="W3584" s="878"/>
      <c r="X3584" s="1015"/>
      <c r="Y3584" s="878"/>
      <c r="Z3584" s="975"/>
    </row>
    <row r="3585" spans="1:26">
      <c r="A3585" s="878"/>
      <c r="B3585" s="878"/>
      <c r="C3585" s="878"/>
      <c r="F3585" s="878"/>
      <c r="H3585" s="878"/>
      <c r="I3585" s="878"/>
      <c r="J3585" s="878"/>
      <c r="K3585" s="990"/>
      <c r="L3585" s="990"/>
      <c r="M3585" s="990"/>
      <c r="N3585" s="990"/>
      <c r="O3585" s="878"/>
      <c r="P3585" s="878"/>
      <c r="Q3585" s="878"/>
      <c r="R3585" s="878"/>
      <c r="S3585" s="878"/>
      <c r="T3585" s="878"/>
      <c r="U3585" s="878"/>
      <c r="V3585" s="878"/>
      <c r="W3585" s="878"/>
      <c r="X3585" s="1015"/>
      <c r="Y3585" s="878"/>
      <c r="Z3585" s="975"/>
    </row>
    <row r="3586" spans="1:26">
      <c r="A3586" s="878"/>
      <c r="B3586" s="878"/>
      <c r="C3586" s="878"/>
      <c r="F3586" s="878"/>
      <c r="H3586" s="878"/>
      <c r="I3586" s="878"/>
      <c r="J3586" s="878"/>
      <c r="K3586" s="990"/>
      <c r="L3586" s="990"/>
      <c r="M3586" s="990"/>
      <c r="N3586" s="990"/>
      <c r="O3586" s="878"/>
      <c r="P3586" s="878"/>
      <c r="Q3586" s="878"/>
      <c r="R3586" s="878"/>
      <c r="S3586" s="878"/>
      <c r="T3586" s="878"/>
      <c r="U3586" s="878"/>
      <c r="V3586" s="878"/>
      <c r="W3586" s="878"/>
      <c r="X3586" s="1015"/>
      <c r="Y3586" s="878"/>
      <c r="Z3586" s="975"/>
    </row>
    <row r="3587" spans="1:26">
      <c r="A3587" s="878"/>
      <c r="B3587" s="878"/>
      <c r="C3587" s="878"/>
      <c r="F3587" s="878"/>
      <c r="H3587" s="878"/>
      <c r="I3587" s="878"/>
      <c r="J3587" s="878"/>
      <c r="K3587" s="990"/>
      <c r="L3587" s="990"/>
      <c r="M3587" s="990"/>
      <c r="N3587" s="990"/>
      <c r="O3587" s="878"/>
      <c r="P3587" s="878"/>
      <c r="Q3587" s="878"/>
      <c r="R3587" s="878"/>
      <c r="S3587" s="878"/>
      <c r="T3587" s="878"/>
      <c r="U3587" s="878"/>
      <c r="V3587" s="878"/>
      <c r="W3587" s="878"/>
      <c r="X3587" s="1015"/>
      <c r="Y3587" s="878"/>
      <c r="Z3587" s="975"/>
    </row>
    <row r="3588" spans="1:26">
      <c r="A3588" s="878"/>
      <c r="B3588" s="878"/>
      <c r="C3588" s="878"/>
      <c r="F3588" s="878"/>
      <c r="H3588" s="878"/>
      <c r="I3588" s="878"/>
      <c r="J3588" s="878"/>
      <c r="K3588" s="990"/>
      <c r="L3588" s="990"/>
      <c r="M3588" s="990"/>
      <c r="N3588" s="990"/>
      <c r="O3588" s="878"/>
      <c r="P3588" s="878"/>
      <c r="Q3588" s="878"/>
      <c r="R3588" s="878"/>
      <c r="S3588" s="878"/>
      <c r="T3588" s="878"/>
      <c r="U3588" s="878"/>
      <c r="V3588" s="878"/>
      <c r="W3588" s="878"/>
      <c r="X3588" s="1015"/>
      <c r="Y3588" s="878"/>
      <c r="Z3588" s="975"/>
    </row>
    <row r="3589" spans="1:26">
      <c r="A3589" s="878"/>
      <c r="B3589" s="878"/>
      <c r="C3589" s="878"/>
      <c r="F3589" s="878"/>
      <c r="H3589" s="878"/>
      <c r="I3589" s="878"/>
      <c r="J3589" s="878"/>
      <c r="K3589" s="990"/>
      <c r="L3589" s="990"/>
      <c r="M3589" s="990"/>
      <c r="N3589" s="990"/>
      <c r="O3589" s="878"/>
      <c r="P3589" s="878"/>
      <c r="Q3589" s="878"/>
      <c r="R3589" s="878"/>
      <c r="S3589" s="878"/>
      <c r="T3589" s="878"/>
      <c r="U3589" s="878"/>
      <c r="V3589" s="878"/>
      <c r="W3589" s="878"/>
      <c r="X3589" s="1015"/>
      <c r="Y3589" s="878"/>
      <c r="Z3589" s="975"/>
    </row>
    <row r="3590" spans="1:26">
      <c r="A3590" s="878"/>
      <c r="B3590" s="878"/>
      <c r="C3590" s="878"/>
      <c r="F3590" s="878"/>
      <c r="H3590" s="878"/>
      <c r="I3590" s="878"/>
      <c r="J3590" s="878"/>
      <c r="K3590" s="990"/>
      <c r="L3590" s="990"/>
      <c r="M3590" s="990"/>
      <c r="N3590" s="990"/>
      <c r="O3590" s="878"/>
      <c r="P3590" s="878"/>
      <c r="Q3590" s="878"/>
      <c r="R3590" s="878"/>
      <c r="S3590" s="878"/>
      <c r="T3590" s="878"/>
      <c r="U3590" s="878"/>
      <c r="V3590" s="878"/>
      <c r="W3590" s="878"/>
      <c r="X3590" s="1015"/>
      <c r="Y3590" s="878"/>
      <c r="Z3590" s="975"/>
    </row>
    <row r="3591" spans="1:26">
      <c r="A3591" s="878"/>
      <c r="B3591" s="878"/>
      <c r="C3591" s="878"/>
      <c r="F3591" s="878"/>
      <c r="H3591" s="878"/>
      <c r="I3591" s="878"/>
      <c r="J3591" s="878"/>
      <c r="K3591" s="990"/>
      <c r="L3591" s="990"/>
      <c r="M3591" s="990"/>
      <c r="N3591" s="990"/>
      <c r="O3591" s="878"/>
      <c r="P3591" s="878"/>
      <c r="Q3591" s="878"/>
      <c r="R3591" s="878"/>
      <c r="S3591" s="878"/>
      <c r="T3591" s="878"/>
      <c r="U3591" s="878"/>
      <c r="V3591" s="878"/>
      <c r="W3591" s="878"/>
      <c r="X3591" s="1015"/>
      <c r="Y3591" s="878"/>
      <c r="Z3591" s="975"/>
    </row>
    <row r="3592" spans="1:26">
      <c r="A3592" s="878"/>
      <c r="B3592" s="878"/>
      <c r="C3592" s="878"/>
      <c r="F3592" s="878"/>
      <c r="H3592" s="878"/>
      <c r="I3592" s="878"/>
      <c r="J3592" s="878"/>
      <c r="K3592" s="990"/>
      <c r="L3592" s="990"/>
      <c r="M3592" s="990"/>
      <c r="N3592" s="990"/>
      <c r="O3592" s="878"/>
      <c r="P3592" s="878"/>
      <c r="Q3592" s="878"/>
      <c r="R3592" s="878"/>
      <c r="S3592" s="878"/>
      <c r="T3592" s="878"/>
      <c r="U3592" s="878"/>
      <c r="V3592" s="878"/>
      <c r="W3592" s="878"/>
      <c r="X3592" s="1015"/>
      <c r="Y3592" s="878"/>
      <c r="Z3592" s="975"/>
    </row>
    <row r="3593" spans="1:26">
      <c r="A3593" s="878"/>
      <c r="B3593" s="878"/>
      <c r="C3593" s="878"/>
      <c r="F3593" s="878"/>
      <c r="H3593" s="878"/>
      <c r="I3593" s="878"/>
      <c r="J3593" s="878"/>
      <c r="K3593" s="990"/>
      <c r="L3593" s="990"/>
      <c r="M3593" s="990"/>
      <c r="N3593" s="990"/>
      <c r="O3593" s="878"/>
      <c r="P3593" s="878"/>
      <c r="Q3593" s="878"/>
      <c r="R3593" s="878"/>
      <c r="S3593" s="878"/>
      <c r="T3593" s="878"/>
      <c r="U3593" s="878"/>
      <c r="V3593" s="878"/>
      <c r="W3593" s="878"/>
      <c r="X3593" s="1015"/>
      <c r="Y3593" s="878"/>
      <c r="Z3593" s="975"/>
    </row>
    <row r="3594" spans="1:26">
      <c r="A3594" s="878"/>
      <c r="B3594" s="878"/>
      <c r="C3594" s="878"/>
      <c r="F3594" s="878"/>
      <c r="H3594" s="878"/>
      <c r="I3594" s="878"/>
      <c r="J3594" s="878"/>
      <c r="K3594" s="990"/>
      <c r="L3594" s="990"/>
      <c r="M3594" s="990"/>
      <c r="N3594" s="990"/>
      <c r="O3594" s="878"/>
      <c r="P3594" s="878"/>
      <c r="Q3594" s="878"/>
      <c r="R3594" s="878"/>
      <c r="S3594" s="878"/>
      <c r="T3594" s="878"/>
      <c r="U3594" s="878"/>
      <c r="V3594" s="878"/>
      <c r="W3594" s="878"/>
      <c r="X3594" s="1015"/>
      <c r="Y3594" s="878"/>
      <c r="Z3594" s="975"/>
    </row>
    <row r="3595" spans="1:26">
      <c r="A3595" s="878"/>
      <c r="B3595" s="878"/>
      <c r="C3595" s="878"/>
      <c r="F3595" s="878"/>
      <c r="H3595" s="878"/>
      <c r="I3595" s="878"/>
      <c r="J3595" s="878"/>
      <c r="K3595" s="990"/>
      <c r="L3595" s="990"/>
      <c r="M3595" s="990"/>
      <c r="N3595" s="990"/>
      <c r="O3595" s="878"/>
      <c r="P3595" s="878"/>
      <c r="Q3595" s="878"/>
      <c r="R3595" s="878"/>
      <c r="S3595" s="878"/>
      <c r="T3595" s="878"/>
      <c r="U3595" s="878"/>
      <c r="V3595" s="878"/>
      <c r="W3595" s="878"/>
      <c r="X3595" s="1015"/>
      <c r="Y3595" s="878"/>
      <c r="Z3595" s="975"/>
    </row>
    <row r="3596" spans="1:26">
      <c r="A3596" s="878"/>
      <c r="B3596" s="878"/>
      <c r="C3596" s="878"/>
      <c r="F3596" s="878"/>
      <c r="H3596" s="878"/>
      <c r="I3596" s="878"/>
      <c r="J3596" s="878"/>
      <c r="K3596" s="990"/>
      <c r="L3596" s="990"/>
      <c r="M3596" s="990"/>
      <c r="N3596" s="990"/>
      <c r="O3596" s="878"/>
      <c r="P3596" s="878"/>
      <c r="Q3596" s="878"/>
      <c r="R3596" s="878"/>
      <c r="S3596" s="878"/>
      <c r="T3596" s="878"/>
      <c r="U3596" s="878"/>
      <c r="V3596" s="878"/>
      <c r="W3596" s="878"/>
      <c r="X3596" s="1015"/>
      <c r="Y3596" s="878"/>
      <c r="Z3596" s="975"/>
    </row>
    <row r="3597" spans="1:26">
      <c r="A3597" s="878"/>
      <c r="B3597" s="878"/>
      <c r="C3597" s="878"/>
      <c r="F3597" s="878"/>
      <c r="H3597" s="878"/>
      <c r="I3597" s="878"/>
      <c r="J3597" s="878"/>
      <c r="K3597" s="990"/>
      <c r="L3597" s="990"/>
      <c r="M3597" s="990"/>
      <c r="N3597" s="990"/>
      <c r="O3597" s="878"/>
      <c r="P3597" s="878"/>
      <c r="Q3597" s="878"/>
      <c r="R3597" s="878"/>
      <c r="S3597" s="878"/>
      <c r="T3597" s="878"/>
      <c r="U3597" s="878"/>
      <c r="V3597" s="878"/>
      <c r="W3597" s="878"/>
      <c r="X3597" s="1015"/>
      <c r="Y3597" s="878"/>
      <c r="Z3597" s="975"/>
    </row>
    <row r="3598" spans="1:26">
      <c r="A3598" s="878"/>
      <c r="B3598" s="878"/>
      <c r="C3598" s="878"/>
      <c r="F3598" s="878"/>
      <c r="H3598" s="878"/>
      <c r="I3598" s="878"/>
      <c r="J3598" s="878"/>
      <c r="K3598" s="990"/>
      <c r="L3598" s="990"/>
      <c r="M3598" s="990"/>
      <c r="N3598" s="990"/>
      <c r="O3598" s="878"/>
      <c r="P3598" s="878"/>
      <c r="Q3598" s="878"/>
      <c r="R3598" s="878"/>
      <c r="S3598" s="878"/>
      <c r="T3598" s="878"/>
      <c r="U3598" s="878"/>
      <c r="V3598" s="878"/>
      <c r="W3598" s="878"/>
      <c r="X3598" s="1015"/>
      <c r="Y3598" s="878"/>
      <c r="Z3598" s="975"/>
    </row>
    <row r="3599" spans="1:26">
      <c r="A3599" s="878"/>
      <c r="B3599" s="878"/>
      <c r="C3599" s="878"/>
      <c r="F3599" s="878"/>
      <c r="H3599" s="878"/>
      <c r="I3599" s="878"/>
      <c r="J3599" s="878"/>
      <c r="K3599" s="990"/>
      <c r="L3599" s="990"/>
      <c r="M3599" s="990"/>
      <c r="N3599" s="990"/>
      <c r="O3599" s="878"/>
      <c r="P3599" s="878"/>
      <c r="Q3599" s="878"/>
      <c r="R3599" s="878"/>
      <c r="S3599" s="878"/>
      <c r="T3599" s="878"/>
      <c r="U3599" s="878"/>
      <c r="V3599" s="878"/>
      <c r="W3599" s="878"/>
      <c r="X3599" s="1015"/>
      <c r="Y3599" s="878"/>
      <c r="Z3599" s="975"/>
    </row>
    <row r="3600" spans="1:26">
      <c r="A3600" s="878"/>
      <c r="B3600" s="878"/>
      <c r="C3600" s="878"/>
      <c r="F3600" s="878"/>
      <c r="H3600" s="878"/>
      <c r="I3600" s="878"/>
      <c r="J3600" s="878"/>
      <c r="K3600" s="990"/>
      <c r="L3600" s="990"/>
      <c r="M3600" s="990"/>
      <c r="N3600" s="990"/>
      <c r="O3600" s="878"/>
      <c r="P3600" s="878"/>
      <c r="Q3600" s="878"/>
      <c r="R3600" s="878"/>
      <c r="S3600" s="878"/>
      <c r="T3600" s="878"/>
      <c r="U3600" s="878"/>
      <c r="V3600" s="878"/>
      <c r="W3600" s="878"/>
      <c r="X3600" s="1015"/>
      <c r="Y3600" s="878"/>
      <c r="Z3600" s="975"/>
    </row>
    <row r="3601" spans="1:26">
      <c r="A3601" s="878"/>
      <c r="B3601" s="878"/>
      <c r="C3601" s="878"/>
      <c r="F3601" s="878"/>
      <c r="H3601" s="878"/>
      <c r="I3601" s="878"/>
      <c r="J3601" s="878"/>
      <c r="K3601" s="990"/>
      <c r="L3601" s="990"/>
      <c r="M3601" s="990"/>
      <c r="N3601" s="990"/>
      <c r="O3601" s="878"/>
      <c r="P3601" s="878"/>
      <c r="Q3601" s="878"/>
      <c r="R3601" s="878"/>
      <c r="S3601" s="878"/>
      <c r="T3601" s="878"/>
      <c r="U3601" s="878"/>
      <c r="V3601" s="878"/>
      <c r="W3601" s="878"/>
      <c r="X3601" s="1015"/>
      <c r="Y3601" s="878"/>
      <c r="Z3601" s="975"/>
    </row>
    <row r="3602" spans="1:26">
      <c r="A3602" s="878"/>
      <c r="B3602" s="878"/>
      <c r="C3602" s="878"/>
      <c r="F3602" s="878"/>
      <c r="H3602" s="878"/>
      <c r="I3602" s="878"/>
      <c r="J3602" s="878"/>
      <c r="K3602" s="990"/>
      <c r="L3602" s="990"/>
      <c r="M3602" s="990"/>
      <c r="N3602" s="990"/>
      <c r="O3602" s="878"/>
      <c r="P3602" s="878"/>
      <c r="Q3602" s="878"/>
      <c r="R3602" s="878"/>
      <c r="S3602" s="878"/>
      <c r="T3602" s="878"/>
      <c r="U3602" s="878"/>
      <c r="V3602" s="878"/>
      <c r="W3602" s="878"/>
      <c r="X3602" s="1015"/>
      <c r="Y3602" s="878"/>
      <c r="Z3602" s="975"/>
    </row>
    <row r="3603" spans="1:26">
      <c r="A3603" s="878"/>
      <c r="B3603" s="878"/>
      <c r="C3603" s="878"/>
      <c r="F3603" s="878"/>
      <c r="H3603" s="878"/>
      <c r="I3603" s="878"/>
      <c r="J3603" s="878"/>
      <c r="K3603" s="990"/>
      <c r="L3603" s="990"/>
      <c r="M3603" s="990"/>
      <c r="N3603" s="990"/>
      <c r="O3603" s="878"/>
      <c r="P3603" s="878"/>
      <c r="Q3603" s="878"/>
      <c r="R3603" s="878"/>
      <c r="S3603" s="878"/>
      <c r="T3603" s="878"/>
      <c r="U3603" s="878"/>
      <c r="V3603" s="878"/>
      <c r="W3603" s="878"/>
      <c r="X3603" s="1015"/>
      <c r="Y3603" s="878"/>
      <c r="Z3603" s="975"/>
    </row>
    <row r="3604" spans="1:26">
      <c r="A3604" s="878"/>
      <c r="B3604" s="878"/>
      <c r="C3604" s="878"/>
      <c r="F3604" s="878"/>
      <c r="H3604" s="878"/>
      <c r="I3604" s="878"/>
      <c r="J3604" s="878"/>
      <c r="K3604" s="990"/>
      <c r="L3604" s="990"/>
      <c r="M3604" s="990"/>
      <c r="N3604" s="990"/>
      <c r="O3604" s="878"/>
      <c r="P3604" s="878"/>
      <c r="Q3604" s="878"/>
      <c r="R3604" s="878"/>
      <c r="S3604" s="878"/>
      <c r="T3604" s="878"/>
      <c r="U3604" s="878"/>
      <c r="V3604" s="878"/>
      <c r="W3604" s="878"/>
      <c r="X3604" s="1015"/>
      <c r="Y3604" s="878"/>
      <c r="Z3604" s="975"/>
    </row>
    <row r="3605" spans="1:26">
      <c r="A3605" s="878"/>
      <c r="B3605" s="878"/>
      <c r="C3605" s="878"/>
      <c r="F3605" s="878"/>
      <c r="H3605" s="878"/>
      <c r="I3605" s="878"/>
      <c r="J3605" s="878"/>
      <c r="K3605" s="990"/>
      <c r="L3605" s="990"/>
      <c r="M3605" s="990"/>
      <c r="N3605" s="990"/>
      <c r="O3605" s="878"/>
      <c r="P3605" s="878"/>
      <c r="Q3605" s="878"/>
      <c r="R3605" s="878"/>
      <c r="S3605" s="878"/>
      <c r="T3605" s="878"/>
      <c r="U3605" s="878"/>
      <c r="V3605" s="878"/>
      <c r="W3605" s="878"/>
      <c r="X3605" s="1015"/>
      <c r="Y3605" s="878"/>
      <c r="Z3605" s="975"/>
    </row>
    <row r="3606" spans="1:26">
      <c r="A3606" s="878"/>
      <c r="B3606" s="878"/>
      <c r="C3606" s="878"/>
      <c r="F3606" s="878"/>
      <c r="H3606" s="878"/>
      <c r="I3606" s="878"/>
      <c r="J3606" s="878"/>
      <c r="K3606" s="990"/>
      <c r="L3606" s="990"/>
      <c r="M3606" s="990"/>
      <c r="N3606" s="990"/>
      <c r="O3606" s="878"/>
      <c r="P3606" s="878"/>
      <c r="Q3606" s="878"/>
      <c r="R3606" s="878"/>
      <c r="S3606" s="878"/>
      <c r="T3606" s="878"/>
      <c r="U3606" s="878"/>
      <c r="V3606" s="878"/>
      <c r="W3606" s="878"/>
      <c r="X3606" s="1015"/>
      <c r="Y3606" s="878"/>
      <c r="Z3606" s="975"/>
    </row>
    <row r="3607" spans="1:26">
      <c r="A3607" s="878"/>
      <c r="B3607" s="878"/>
      <c r="C3607" s="878"/>
      <c r="F3607" s="878"/>
      <c r="H3607" s="878"/>
      <c r="I3607" s="878"/>
      <c r="J3607" s="878"/>
      <c r="K3607" s="990"/>
      <c r="L3607" s="990"/>
      <c r="M3607" s="990"/>
      <c r="N3607" s="990"/>
      <c r="O3607" s="878"/>
      <c r="P3607" s="878"/>
      <c r="Q3607" s="878"/>
      <c r="R3607" s="878"/>
      <c r="S3607" s="878"/>
      <c r="T3607" s="878"/>
      <c r="U3607" s="878"/>
      <c r="V3607" s="878"/>
      <c r="W3607" s="878"/>
      <c r="X3607" s="1015"/>
      <c r="Y3607" s="878"/>
      <c r="Z3607" s="975"/>
    </row>
    <row r="3608" spans="1:26">
      <c r="A3608" s="878"/>
      <c r="B3608" s="878"/>
      <c r="C3608" s="878"/>
      <c r="F3608" s="878"/>
      <c r="H3608" s="878"/>
      <c r="I3608" s="878"/>
      <c r="J3608" s="878"/>
      <c r="K3608" s="990"/>
      <c r="L3608" s="990"/>
      <c r="M3608" s="990"/>
      <c r="N3608" s="990"/>
      <c r="O3608" s="878"/>
      <c r="P3608" s="878"/>
      <c r="Q3608" s="878"/>
      <c r="R3608" s="878"/>
      <c r="S3608" s="878"/>
      <c r="T3608" s="878"/>
      <c r="U3608" s="878"/>
      <c r="V3608" s="878"/>
      <c r="W3608" s="878"/>
      <c r="X3608" s="1015"/>
      <c r="Y3608" s="878"/>
      <c r="Z3608" s="975"/>
    </row>
    <row r="3609" spans="1:26">
      <c r="A3609" s="878"/>
      <c r="B3609" s="878"/>
      <c r="C3609" s="878"/>
      <c r="F3609" s="878"/>
      <c r="H3609" s="878"/>
      <c r="I3609" s="878"/>
      <c r="J3609" s="878"/>
      <c r="K3609" s="990"/>
      <c r="L3609" s="990"/>
      <c r="M3609" s="990"/>
      <c r="N3609" s="990"/>
      <c r="O3609" s="878"/>
      <c r="P3609" s="878"/>
      <c r="Q3609" s="878"/>
      <c r="R3609" s="878"/>
      <c r="S3609" s="878"/>
      <c r="T3609" s="878"/>
      <c r="U3609" s="878"/>
      <c r="V3609" s="878"/>
      <c r="W3609" s="878"/>
      <c r="X3609" s="1015"/>
      <c r="Y3609" s="878"/>
      <c r="Z3609" s="975"/>
    </row>
    <row r="3610" spans="1:26">
      <c r="A3610" s="878"/>
      <c r="B3610" s="878"/>
      <c r="C3610" s="878"/>
      <c r="F3610" s="878"/>
      <c r="H3610" s="878"/>
      <c r="I3610" s="878"/>
      <c r="J3610" s="878"/>
      <c r="K3610" s="990"/>
      <c r="L3610" s="990"/>
      <c r="M3610" s="990"/>
      <c r="N3610" s="990"/>
      <c r="O3610" s="878"/>
      <c r="P3610" s="878"/>
      <c r="Q3610" s="878"/>
      <c r="R3610" s="878"/>
      <c r="S3610" s="878"/>
      <c r="T3610" s="878"/>
      <c r="U3610" s="878"/>
      <c r="V3610" s="878"/>
      <c r="W3610" s="878"/>
      <c r="X3610" s="1015"/>
      <c r="Y3610" s="878"/>
      <c r="Z3610" s="975"/>
    </row>
    <row r="3611" spans="1:26">
      <c r="A3611" s="878"/>
      <c r="B3611" s="878"/>
      <c r="C3611" s="878"/>
      <c r="F3611" s="878"/>
      <c r="H3611" s="878"/>
      <c r="I3611" s="878"/>
      <c r="J3611" s="878"/>
      <c r="K3611" s="990"/>
      <c r="L3611" s="990"/>
      <c r="M3611" s="990"/>
      <c r="N3611" s="990"/>
      <c r="O3611" s="878"/>
      <c r="P3611" s="878"/>
      <c r="Q3611" s="878"/>
      <c r="R3611" s="878"/>
      <c r="S3611" s="878"/>
      <c r="T3611" s="878"/>
      <c r="U3611" s="878"/>
      <c r="V3611" s="878"/>
      <c r="W3611" s="878"/>
      <c r="X3611" s="1015"/>
      <c r="Y3611" s="878"/>
      <c r="Z3611" s="975"/>
    </row>
    <row r="3612" spans="1:26">
      <c r="A3612" s="878"/>
      <c r="B3612" s="878"/>
      <c r="C3612" s="878"/>
      <c r="F3612" s="878"/>
      <c r="H3612" s="878"/>
      <c r="I3612" s="878"/>
      <c r="J3612" s="878"/>
      <c r="K3612" s="990"/>
      <c r="L3612" s="990"/>
      <c r="M3612" s="990"/>
      <c r="N3612" s="990"/>
      <c r="O3612" s="878"/>
      <c r="P3612" s="878"/>
      <c r="Q3612" s="878"/>
      <c r="R3612" s="878"/>
      <c r="S3612" s="878"/>
      <c r="T3612" s="878"/>
      <c r="U3612" s="878"/>
      <c r="V3612" s="878"/>
      <c r="W3612" s="878"/>
      <c r="X3612" s="1015"/>
      <c r="Y3612" s="878"/>
      <c r="Z3612" s="975"/>
    </row>
    <row r="3613" spans="1:26">
      <c r="A3613" s="878"/>
      <c r="B3613" s="878"/>
      <c r="C3613" s="878"/>
      <c r="F3613" s="878"/>
      <c r="H3613" s="878"/>
      <c r="I3613" s="878"/>
      <c r="J3613" s="878"/>
      <c r="K3613" s="990"/>
      <c r="L3613" s="990"/>
      <c r="M3613" s="990"/>
      <c r="N3613" s="990"/>
      <c r="O3613" s="878"/>
      <c r="P3613" s="878"/>
      <c r="Q3613" s="878"/>
      <c r="R3613" s="878"/>
      <c r="S3613" s="878"/>
      <c r="T3613" s="878"/>
      <c r="U3613" s="878"/>
      <c r="V3613" s="878"/>
      <c r="W3613" s="878"/>
      <c r="X3613" s="1015"/>
      <c r="Y3613" s="878"/>
      <c r="Z3613" s="975"/>
    </row>
    <row r="3614" spans="1:26">
      <c r="A3614" s="878"/>
      <c r="B3614" s="878"/>
      <c r="C3614" s="878"/>
      <c r="F3614" s="878"/>
      <c r="H3614" s="878"/>
      <c r="I3614" s="878"/>
      <c r="J3614" s="878"/>
      <c r="K3614" s="990"/>
      <c r="L3614" s="990"/>
      <c r="M3614" s="990"/>
      <c r="N3614" s="990"/>
      <c r="O3614" s="878"/>
      <c r="P3614" s="878"/>
      <c r="Q3614" s="878"/>
      <c r="R3614" s="878"/>
      <c r="S3614" s="878"/>
      <c r="T3614" s="878"/>
      <c r="U3614" s="878"/>
      <c r="V3614" s="878"/>
      <c r="W3614" s="878"/>
      <c r="X3614" s="1015"/>
      <c r="Y3614" s="878"/>
      <c r="Z3614" s="975"/>
    </row>
    <row r="3615" spans="1:26">
      <c r="A3615" s="878"/>
      <c r="B3615" s="878"/>
      <c r="C3615" s="878"/>
      <c r="F3615" s="878"/>
      <c r="H3615" s="878"/>
      <c r="I3615" s="878"/>
      <c r="J3615" s="878"/>
      <c r="K3615" s="990"/>
      <c r="L3615" s="990"/>
      <c r="M3615" s="990"/>
      <c r="N3615" s="990"/>
      <c r="O3615" s="878"/>
      <c r="P3615" s="878"/>
      <c r="Q3615" s="878"/>
      <c r="R3615" s="878"/>
      <c r="S3615" s="878"/>
      <c r="T3615" s="878"/>
      <c r="U3615" s="878"/>
      <c r="V3615" s="878"/>
      <c r="W3615" s="878"/>
      <c r="X3615" s="1015"/>
      <c r="Y3615" s="878"/>
      <c r="Z3615" s="975"/>
    </row>
    <row r="3616" spans="1:26">
      <c r="A3616" s="878"/>
      <c r="B3616" s="878"/>
      <c r="C3616" s="878"/>
      <c r="F3616" s="878"/>
      <c r="H3616" s="878"/>
      <c r="I3616" s="878"/>
      <c r="J3616" s="878"/>
      <c r="K3616" s="990"/>
      <c r="L3616" s="990"/>
      <c r="M3616" s="990"/>
      <c r="N3616" s="990"/>
      <c r="O3616" s="878"/>
      <c r="P3616" s="878"/>
      <c r="Q3616" s="878"/>
      <c r="R3616" s="878"/>
      <c r="S3616" s="878"/>
      <c r="T3616" s="878"/>
      <c r="U3616" s="878"/>
      <c r="V3616" s="878"/>
      <c r="W3616" s="878"/>
      <c r="X3616" s="1015"/>
      <c r="Y3616" s="878"/>
      <c r="Z3616" s="975"/>
    </row>
    <row r="3617" spans="1:26">
      <c r="A3617" s="878"/>
      <c r="B3617" s="878"/>
      <c r="C3617" s="878"/>
      <c r="F3617" s="878"/>
      <c r="H3617" s="878"/>
      <c r="I3617" s="878"/>
      <c r="J3617" s="878"/>
      <c r="K3617" s="990"/>
      <c r="L3617" s="990"/>
      <c r="M3617" s="990"/>
      <c r="N3617" s="990"/>
      <c r="O3617" s="878"/>
      <c r="P3617" s="878"/>
      <c r="Q3617" s="878"/>
      <c r="R3617" s="878"/>
      <c r="S3617" s="878"/>
      <c r="T3617" s="878"/>
      <c r="U3617" s="878"/>
      <c r="V3617" s="878"/>
      <c r="W3617" s="878"/>
      <c r="X3617" s="1015"/>
      <c r="Y3617" s="878"/>
      <c r="Z3617" s="975"/>
    </row>
    <row r="3618" spans="1:26">
      <c r="A3618" s="878"/>
      <c r="B3618" s="878"/>
      <c r="C3618" s="878"/>
      <c r="F3618" s="878"/>
      <c r="H3618" s="878"/>
      <c r="I3618" s="878"/>
      <c r="J3618" s="878"/>
      <c r="K3618" s="990"/>
      <c r="L3618" s="990"/>
      <c r="M3618" s="990"/>
      <c r="N3618" s="990"/>
      <c r="O3618" s="878"/>
      <c r="P3618" s="878"/>
      <c r="Q3618" s="878"/>
      <c r="R3618" s="878"/>
      <c r="S3618" s="878"/>
      <c r="T3618" s="878"/>
      <c r="U3618" s="878"/>
      <c r="V3618" s="878"/>
      <c r="W3618" s="878"/>
      <c r="X3618" s="1015"/>
      <c r="Y3618" s="878"/>
      <c r="Z3618" s="975"/>
    </row>
    <row r="3619" spans="1:26">
      <c r="A3619" s="878"/>
      <c r="B3619" s="878"/>
      <c r="C3619" s="878"/>
      <c r="F3619" s="878"/>
      <c r="H3619" s="878"/>
      <c r="I3619" s="878"/>
      <c r="J3619" s="878"/>
      <c r="K3619" s="990"/>
      <c r="L3619" s="990"/>
      <c r="M3619" s="990"/>
      <c r="N3619" s="990"/>
      <c r="O3619" s="878"/>
      <c r="P3619" s="878"/>
      <c r="Q3619" s="878"/>
      <c r="R3619" s="878"/>
      <c r="S3619" s="878"/>
      <c r="T3619" s="878"/>
      <c r="U3619" s="878"/>
      <c r="V3619" s="878"/>
      <c r="W3619" s="878"/>
      <c r="X3619" s="1015"/>
      <c r="Y3619" s="878"/>
      <c r="Z3619" s="975"/>
    </row>
    <row r="3620" spans="1:26">
      <c r="A3620" s="878"/>
      <c r="B3620" s="878"/>
      <c r="C3620" s="878"/>
      <c r="F3620" s="878"/>
      <c r="H3620" s="878"/>
      <c r="I3620" s="878"/>
      <c r="J3620" s="878"/>
      <c r="K3620" s="990"/>
      <c r="L3620" s="990"/>
      <c r="M3620" s="990"/>
      <c r="N3620" s="990"/>
      <c r="O3620" s="878"/>
      <c r="P3620" s="878"/>
      <c r="Q3620" s="878"/>
      <c r="R3620" s="878"/>
      <c r="S3620" s="878"/>
      <c r="T3620" s="878"/>
      <c r="U3620" s="878"/>
      <c r="V3620" s="878"/>
      <c r="W3620" s="878"/>
      <c r="X3620" s="1015"/>
      <c r="Y3620" s="878"/>
      <c r="Z3620" s="975"/>
    </row>
    <row r="3621" spans="1:26">
      <c r="A3621" s="878"/>
      <c r="B3621" s="878"/>
      <c r="C3621" s="878"/>
      <c r="F3621" s="878"/>
      <c r="H3621" s="878"/>
      <c r="I3621" s="878"/>
      <c r="J3621" s="878"/>
      <c r="K3621" s="990"/>
      <c r="L3621" s="990"/>
      <c r="M3621" s="990"/>
      <c r="N3621" s="990"/>
      <c r="O3621" s="878"/>
      <c r="P3621" s="878"/>
      <c r="Q3621" s="878"/>
      <c r="R3621" s="878"/>
      <c r="S3621" s="878"/>
      <c r="T3621" s="878"/>
      <c r="U3621" s="878"/>
      <c r="V3621" s="878"/>
      <c r="W3621" s="878"/>
      <c r="X3621" s="1015"/>
      <c r="Y3621" s="878"/>
      <c r="Z3621" s="975"/>
    </row>
    <row r="3622" spans="1:26">
      <c r="A3622" s="878"/>
      <c r="B3622" s="878"/>
      <c r="C3622" s="878"/>
      <c r="F3622" s="878"/>
      <c r="H3622" s="878"/>
      <c r="I3622" s="878"/>
      <c r="J3622" s="878"/>
      <c r="K3622" s="990"/>
      <c r="L3622" s="990"/>
      <c r="M3622" s="990"/>
      <c r="N3622" s="990"/>
      <c r="O3622" s="878"/>
      <c r="P3622" s="878"/>
      <c r="Q3622" s="878"/>
      <c r="R3622" s="878"/>
      <c r="S3622" s="878"/>
      <c r="T3622" s="878"/>
      <c r="U3622" s="878"/>
      <c r="V3622" s="878"/>
      <c r="W3622" s="878"/>
      <c r="X3622" s="1015"/>
      <c r="Y3622" s="878"/>
      <c r="Z3622" s="975"/>
    </row>
    <row r="3623" spans="1:26">
      <c r="A3623" s="878"/>
      <c r="B3623" s="878"/>
      <c r="C3623" s="878"/>
      <c r="F3623" s="878"/>
      <c r="H3623" s="878"/>
      <c r="I3623" s="878"/>
      <c r="J3623" s="878"/>
      <c r="K3623" s="990"/>
      <c r="L3623" s="990"/>
      <c r="M3623" s="990"/>
      <c r="N3623" s="990"/>
      <c r="O3623" s="878"/>
      <c r="P3623" s="878"/>
      <c r="Q3623" s="878"/>
      <c r="R3623" s="878"/>
      <c r="S3623" s="878"/>
      <c r="T3623" s="878"/>
      <c r="U3623" s="878"/>
      <c r="V3623" s="878"/>
      <c r="W3623" s="878"/>
      <c r="X3623" s="1015"/>
      <c r="Y3623" s="878"/>
      <c r="Z3623" s="975"/>
    </row>
    <row r="3624" spans="1:26">
      <c r="A3624" s="878"/>
      <c r="B3624" s="878"/>
      <c r="C3624" s="878"/>
      <c r="F3624" s="878"/>
      <c r="H3624" s="878"/>
      <c r="I3624" s="878"/>
      <c r="J3624" s="878"/>
      <c r="K3624" s="990"/>
      <c r="L3624" s="990"/>
      <c r="M3624" s="990"/>
      <c r="N3624" s="990"/>
      <c r="O3624" s="878"/>
      <c r="P3624" s="878"/>
      <c r="Q3624" s="878"/>
      <c r="R3624" s="878"/>
      <c r="S3624" s="878"/>
      <c r="T3624" s="878"/>
      <c r="U3624" s="878"/>
      <c r="V3624" s="878"/>
      <c r="W3624" s="878"/>
      <c r="X3624" s="1015"/>
      <c r="Y3624" s="878"/>
      <c r="Z3624" s="975"/>
    </row>
    <row r="3625" spans="1:26">
      <c r="A3625" s="878"/>
      <c r="B3625" s="878"/>
      <c r="C3625" s="878"/>
      <c r="F3625" s="878"/>
      <c r="H3625" s="878"/>
      <c r="I3625" s="878"/>
      <c r="J3625" s="878"/>
      <c r="K3625" s="990"/>
      <c r="L3625" s="990"/>
      <c r="M3625" s="990"/>
      <c r="N3625" s="990"/>
      <c r="O3625" s="878"/>
      <c r="P3625" s="878"/>
      <c r="Q3625" s="878"/>
      <c r="R3625" s="878"/>
      <c r="S3625" s="878"/>
      <c r="T3625" s="878"/>
      <c r="U3625" s="878"/>
      <c r="V3625" s="878"/>
      <c r="W3625" s="878"/>
      <c r="X3625" s="1015"/>
      <c r="Y3625" s="878"/>
      <c r="Z3625" s="975"/>
    </row>
    <row r="3626" spans="1:26">
      <c r="A3626" s="878"/>
      <c r="B3626" s="878"/>
      <c r="C3626" s="878"/>
      <c r="F3626" s="878"/>
      <c r="H3626" s="878"/>
      <c r="I3626" s="878"/>
      <c r="J3626" s="878"/>
      <c r="K3626" s="990"/>
      <c r="L3626" s="990"/>
      <c r="M3626" s="990"/>
      <c r="N3626" s="990"/>
      <c r="O3626" s="878"/>
      <c r="P3626" s="878"/>
      <c r="Q3626" s="878"/>
      <c r="R3626" s="878"/>
      <c r="S3626" s="878"/>
      <c r="T3626" s="878"/>
      <c r="U3626" s="878"/>
      <c r="V3626" s="878"/>
      <c r="W3626" s="878"/>
      <c r="X3626" s="1015"/>
      <c r="Y3626" s="878"/>
      <c r="Z3626" s="975"/>
    </row>
    <row r="3627" spans="1:26">
      <c r="A3627" s="878"/>
      <c r="B3627" s="878"/>
      <c r="C3627" s="878"/>
      <c r="F3627" s="878"/>
      <c r="H3627" s="878"/>
      <c r="I3627" s="878"/>
      <c r="J3627" s="878"/>
      <c r="K3627" s="990"/>
      <c r="L3627" s="990"/>
      <c r="M3627" s="990"/>
      <c r="N3627" s="990"/>
      <c r="O3627" s="878"/>
      <c r="P3627" s="878"/>
      <c r="Q3627" s="878"/>
      <c r="R3627" s="878"/>
      <c r="S3627" s="878"/>
      <c r="T3627" s="878"/>
      <c r="U3627" s="878"/>
      <c r="V3627" s="878"/>
      <c r="W3627" s="878"/>
      <c r="X3627" s="1015"/>
      <c r="Y3627" s="878"/>
      <c r="Z3627" s="975"/>
    </row>
    <row r="3628" spans="1:26">
      <c r="A3628" s="878"/>
      <c r="B3628" s="878"/>
      <c r="C3628" s="878"/>
      <c r="F3628" s="878"/>
      <c r="H3628" s="878"/>
      <c r="I3628" s="878"/>
      <c r="J3628" s="878"/>
      <c r="K3628" s="990"/>
      <c r="L3628" s="990"/>
      <c r="M3628" s="990"/>
      <c r="N3628" s="990"/>
      <c r="O3628" s="878"/>
      <c r="P3628" s="878"/>
      <c r="Q3628" s="878"/>
      <c r="R3628" s="878"/>
      <c r="S3628" s="878"/>
      <c r="T3628" s="878"/>
      <c r="U3628" s="878"/>
      <c r="V3628" s="878"/>
      <c r="W3628" s="878"/>
      <c r="X3628" s="1015"/>
      <c r="Y3628" s="878"/>
      <c r="Z3628" s="975"/>
    </row>
    <row r="3629" spans="1:26">
      <c r="A3629" s="878"/>
      <c r="B3629" s="878"/>
      <c r="C3629" s="878"/>
      <c r="F3629" s="878"/>
      <c r="H3629" s="878"/>
      <c r="I3629" s="878"/>
      <c r="J3629" s="878"/>
      <c r="K3629" s="990"/>
      <c r="L3629" s="990"/>
      <c r="M3629" s="990"/>
      <c r="N3629" s="990"/>
      <c r="O3629" s="878"/>
      <c r="P3629" s="878"/>
      <c r="Q3629" s="878"/>
      <c r="R3629" s="878"/>
      <c r="S3629" s="878"/>
      <c r="T3629" s="878"/>
      <c r="U3629" s="878"/>
      <c r="V3629" s="878"/>
      <c r="W3629" s="878"/>
      <c r="X3629" s="1015"/>
      <c r="Y3629" s="878"/>
      <c r="Z3629" s="975"/>
    </row>
    <row r="3630" spans="1:26">
      <c r="A3630" s="878"/>
      <c r="B3630" s="878"/>
      <c r="C3630" s="878"/>
      <c r="F3630" s="878"/>
      <c r="H3630" s="878"/>
      <c r="I3630" s="878"/>
      <c r="J3630" s="878"/>
      <c r="K3630" s="990"/>
      <c r="L3630" s="990"/>
      <c r="M3630" s="990"/>
      <c r="N3630" s="990"/>
      <c r="O3630" s="878"/>
      <c r="P3630" s="878"/>
      <c r="Q3630" s="878"/>
      <c r="R3630" s="878"/>
      <c r="S3630" s="878"/>
      <c r="T3630" s="878"/>
      <c r="U3630" s="878"/>
      <c r="V3630" s="878"/>
      <c r="W3630" s="878"/>
      <c r="X3630" s="1015"/>
      <c r="Y3630" s="878"/>
      <c r="Z3630" s="975"/>
    </row>
    <row r="3631" spans="1:26">
      <c r="A3631" s="878"/>
      <c r="B3631" s="878"/>
      <c r="C3631" s="878"/>
      <c r="F3631" s="878"/>
      <c r="H3631" s="878"/>
      <c r="I3631" s="878"/>
      <c r="J3631" s="878"/>
      <c r="K3631" s="990"/>
      <c r="L3631" s="990"/>
      <c r="M3631" s="990"/>
      <c r="N3631" s="990"/>
      <c r="O3631" s="878"/>
      <c r="P3631" s="878"/>
      <c r="Q3631" s="878"/>
      <c r="R3631" s="878"/>
      <c r="S3631" s="878"/>
      <c r="T3631" s="878"/>
      <c r="U3631" s="878"/>
      <c r="V3631" s="878"/>
      <c r="W3631" s="878"/>
      <c r="X3631" s="1015"/>
      <c r="Y3631" s="878"/>
      <c r="Z3631" s="975"/>
    </row>
    <row r="3632" spans="1:26">
      <c r="A3632" s="878"/>
      <c r="B3632" s="878"/>
      <c r="C3632" s="878"/>
      <c r="F3632" s="878"/>
      <c r="H3632" s="878"/>
      <c r="I3632" s="878"/>
      <c r="J3632" s="878"/>
      <c r="K3632" s="990"/>
      <c r="L3632" s="990"/>
      <c r="M3632" s="990"/>
      <c r="N3632" s="990"/>
      <c r="O3632" s="878"/>
      <c r="P3632" s="878"/>
      <c r="Q3632" s="878"/>
      <c r="R3632" s="878"/>
      <c r="S3632" s="878"/>
      <c r="T3632" s="878"/>
      <c r="U3632" s="878"/>
      <c r="V3632" s="878"/>
      <c r="W3632" s="878"/>
      <c r="X3632" s="1015"/>
      <c r="Y3632" s="878"/>
      <c r="Z3632" s="975"/>
    </row>
    <row r="3633" spans="1:26">
      <c r="A3633" s="878"/>
      <c r="B3633" s="878"/>
      <c r="C3633" s="878"/>
      <c r="F3633" s="878"/>
      <c r="H3633" s="878"/>
      <c r="I3633" s="878"/>
      <c r="J3633" s="878"/>
      <c r="K3633" s="990"/>
      <c r="L3633" s="990"/>
      <c r="M3633" s="990"/>
      <c r="N3633" s="990"/>
      <c r="O3633" s="878"/>
      <c r="P3633" s="878"/>
      <c r="Q3633" s="878"/>
      <c r="R3633" s="878"/>
      <c r="S3633" s="878"/>
      <c r="T3633" s="878"/>
      <c r="U3633" s="878"/>
      <c r="V3633" s="878"/>
      <c r="W3633" s="878"/>
      <c r="X3633" s="1015"/>
      <c r="Y3633" s="878"/>
      <c r="Z3633" s="975"/>
    </row>
    <row r="3634" spans="1:26">
      <c r="A3634" s="878"/>
      <c r="B3634" s="878"/>
      <c r="C3634" s="878"/>
      <c r="F3634" s="878"/>
      <c r="H3634" s="878"/>
      <c r="I3634" s="878"/>
      <c r="J3634" s="878"/>
      <c r="K3634" s="990"/>
      <c r="L3634" s="990"/>
      <c r="M3634" s="990"/>
      <c r="N3634" s="990"/>
      <c r="O3634" s="878"/>
      <c r="P3634" s="878"/>
      <c r="Q3634" s="878"/>
      <c r="R3634" s="878"/>
      <c r="S3634" s="878"/>
      <c r="T3634" s="878"/>
      <c r="U3634" s="878"/>
      <c r="V3634" s="878"/>
      <c r="W3634" s="878"/>
      <c r="X3634" s="1015"/>
      <c r="Y3634" s="878"/>
      <c r="Z3634" s="975"/>
    </row>
    <row r="3635" spans="1:26">
      <c r="A3635" s="878"/>
      <c r="B3635" s="878"/>
      <c r="C3635" s="878"/>
      <c r="F3635" s="878"/>
      <c r="H3635" s="878"/>
      <c r="I3635" s="878"/>
      <c r="J3635" s="878"/>
      <c r="K3635" s="990"/>
      <c r="L3635" s="990"/>
      <c r="M3635" s="990"/>
      <c r="N3635" s="990"/>
      <c r="O3635" s="878"/>
      <c r="P3635" s="878"/>
      <c r="Q3635" s="878"/>
      <c r="R3635" s="878"/>
      <c r="S3635" s="878"/>
      <c r="T3635" s="878"/>
      <c r="U3635" s="878"/>
      <c r="V3635" s="878"/>
      <c r="W3635" s="878"/>
      <c r="X3635" s="1015"/>
      <c r="Y3635" s="878"/>
      <c r="Z3635" s="975"/>
    </row>
    <row r="3636" spans="1:26">
      <c r="A3636" s="878"/>
      <c r="B3636" s="878"/>
      <c r="C3636" s="878"/>
      <c r="F3636" s="878"/>
      <c r="H3636" s="878"/>
      <c r="I3636" s="878"/>
      <c r="J3636" s="878"/>
      <c r="K3636" s="990"/>
      <c r="L3636" s="990"/>
      <c r="M3636" s="990"/>
      <c r="N3636" s="990"/>
      <c r="O3636" s="878"/>
      <c r="P3636" s="878"/>
      <c r="Q3636" s="878"/>
      <c r="R3636" s="878"/>
      <c r="S3636" s="878"/>
      <c r="T3636" s="878"/>
      <c r="U3636" s="878"/>
      <c r="V3636" s="878"/>
      <c r="W3636" s="878"/>
      <c r="X3636" s="1015"/>
      <c r="Y3636" s="878"/>
      <c r="Z3636" s="975"/>
    </row>
    <row r="3637" spans="1:26">
      <c r="A3637" s="878"/>
      <c r="B3637" s="878"/>
      <c r="C3637" s="878"/>
      <c r="F3637" s="878"/>
      <c r="H3637" s="878"/>
      <c r="I3637" s="878"/>
      <c r="J3637" s="878"/>
      <c r="K3637" s="990"/>
      <c r="L3637" s="990"/>
      <c r="M3637" s="990"/>
      <c r="N3637" s="990"/>
      <c r="O3637" s="878"/>
      <c r="P3637" s="878"/>
      <c r="Q3637" s="878"/>
      <c r="R3637" s="878"/>
      <c r="S3637" s="878"/>
      <c r="T3637" s="878"/>
      <c r="U3637" s="878"/>
      <c r="V3637" s="878"/>
      <c r="W3637" s="878"/>
      <c r="X3637" s="1015"/>
      <c r="Y3637" s="878"/>
      <c r="Z3637" s="975"/>
    </row>
    <row r="3638" spans="1:26">
      <c r="A3638" s="878"/>
      <c r="B3638" s="878"/>
      <c r="C3638" s="878"/>
      <c r="F3638" s="878"/>
      <c r="H3638" s="878"/>
      <c r="I3638" s="878"/>
      <c r="J3638" s="878"/>
      <c r="K3638" s="990"/>
      <c r="L3638" s="990"/>
      <c r="M3638" s="990"/>
      <c r="N3638" s="990"/>
      <c r="O3638" s="878"/>
      <c r="P3638" s="878"/>
      <c r="Q3638" s="878"/>
      <c r="R3638" s="878"/>
      <c r="S3638" s="878"/>
      <c r="T3638" s="878"/>
      <c r="U3638" s="878"/>
      <c r="V3638" s="878"/>
      <c r="W3638" s="878"/>
      <c r="X3638" s="1015"/>
      <c r="Y3638" s="878"/>
      <c r="Z3638" s="975"/>
    </row>
    <row r="3639" spans="1:26">
      <c r="A3639" s="878"/>
      <c r="B3639" s="878"/>
      <c r="C3639" s="878"/>
      <c r="F3639" s="878"/>
      <c r="H3639" s="878"/>
      <c r="I3639" s="878"/>
      <c r="J3639" s="878"/>
      <c r="K3639" s="990"/>
      <c r="L3639" s="990"/>
      <c r="M3639" s="990"/>
      <c r="N3639" s="990"/>
      <c r="O3639" s="878"/>
      <c r="P3639" s="878"/>
      <c r="Q3639" s="878"/>
      <c r="R3639" s="878"/>
      <c r="S3639" s="878"/>
      <c r="T3639" s="878"/>
      <c r="U3639" s="878"/>
      <c r="V3639" s="878"/>
      <c r="W3639" s="878"/>
      <c r="X3639" s="1015"/>
      <c r="Y3639" s="878"/>
      <c r="Z3639" s="975"/>
    </row>
    <row r="3640" spans="1:26">
      <c r="A3640" s="878"/>
      <c r="B3640" s="878"/>
      <c r="C3640" s="878"/>
      <c r="F3640" s="878"/>
      <c r="H3640" s="878"/>
      <c r="I3640" s="878"/>
      <c r="J3640" s="878"/>
      <c r="K3640" s="990"/>
      <c r="L3640" s="990"/>
      <c r="M3640" s="990"/>
      <c r="N3640" s="990"/>
      <c r="O3640" s="878"/>
      <c r="P3640" s="878"/>
      <c r="Q3640" s="878"/>
      <c r="R3640" s="878"/>
      <c r="S3640" s="878"/>
      <c r="T3640" s="878"/>
      <c r="U3640" s="878"/>
      <c r="V3640" s="878"/>
      <c r="W3640" s="878"/>
      <c r="X3640" s="1015"/>
      <c r="Y3640" s="878"/>
      <c r="Z3640" s="975"/>
    </row>
    <row r="3641" spans="1:26">
      <c r="A3641" s="878"/>
      <c r="B3641" s="878"/>
      <c r="C3641" s="878"/>
      <c r="F3641" s="878"/>
      <c r="H3641" s="878"/>
      <c r="I3641" s="878"/>
      <c r="J3641" s="878"/>
      <c r="K3641" s="990"/>
      <c r="L3641" s="990"/>
      <c r="M3641" s="990"/>
      <c r="N3641" s="990"/>
      <c r="O3641" s="878"/>
      <c r="P3641" s="878"/>
      <c r="Q3641" s="878"/>
      <c r="R3641" s="878"/>
      <c r="S3641" s="878"/>
      <c r="T3641" s="878"/>
      <c r="U3641" s="878"/>
      <c r="V3641" s="878"/>
      <c r="W3641" s="878"/>
      <c r="X3641" s="1015"/>
      <c r="Y3641" s="878"/>
      <c r="Z3641" s="975"/>
    </row>
    <row r="3642" spans="1:26">
      <c r="A3642" s="878"/>
      <c r="B3642" s="878"/>
      <c r="C3642" s="878"/>
      <c r="F3642" s="878"/>
      <c r="H3642" s="878"/>
      <c r="I3642" s="878"/>
      <c r="J3642" s="878"/>
      <c r="K3642" s="990"/>
      <c r="L3642" s="990"/>
      <c r="M3642" s="990"/>
      <c r="N3642" s="990"/>
      <c r="O3642" s="878"/>
      <c r="P3642" s="878"/>
      <c r="Q3642" s="878"/>
      <c r="R3642" s="878"/>
      <c r="S3642" s="878"/>
      <c r="T3642" s="878"/>
      <c r="U3642" s="878"/>
      <c r="V3642" s="878"/>
      <c r="W3642" s="878"/>
      <c r="X3642" s="1015"/>
      <c r="Y3642" s="878"/>
      <c r="Z3642" s="975"/>
    </row>
    <row r="3643" spans="1:26">
      <c r="A3643" s="878"/>
      <c r="B3643" s="878"/>
      <c r="C3643" s="878"/>
      <c r="F3643" s="878"/>
      <c r="H3643" s="878"/>
      <c r="I3643" s="878"/>
      <c r="J3643" s="878"/>
      <c r="K3643" s="990"/>
      <c r="L3643" s="990"/>
      <c r="M3643" s="990"/>
      <c r="N3643" s="990"/>
      <c r="O3643" s="878"/>
      <c r="P3643" s="878"/>
      <c r="Q3643" s="878"/>
      <c r="R3643" s="878"/>
      <c r="S3643" s="878"/>
      <c r="T3643" s="878"/>
      <c r="U3643" s="878"/>
      <c r="V3643" s="878"/>
      <c r="W3643" s="878"/>
      <c r="X3643" s="1015"/>
      <c r="Y3643" s="878"/>
      <c r="Z3643" s="975"/>
    </row>
    <row r="3644" spans="1:26">
      <c r="A3644" s="878"/>
      <c r="B3644" s="878"/>
      <c r="C3644" s="878"/>
      <c r="F3644" s="878"/>
      <c r="H3644" s="878"/>
      <c r="I3644" s="878"/>
      <c r="J3644" s="878"/>
      <c r="K3644" s="990"/>
      <c r="L3644" s="990"/>
      <c r="M3644" s="990"/>
      <c r="N3644" s="990"/>
      <c r="O3644" s="878"/>
      <c r="P3644" s="878"/>
      <c r="Q3644" s="878"/>
      <c r="R3644" s="878"/>
      <c r="S3644" s="878"/>
      <c r="T3644" s="878"/>
      <c r="U3644" s="878"/>
      <c r="V3644" s="878"/>
      <c r="W3644" s="878"/>
      <c r="X3644" s="1015"/>
      <c r="Y3644" s="878"/>
      <c r="Z3644" s="975"/>
    </row>
    <row r="3645" spans="1:26">
      <c r="A3645" s="878"/>
      <c r="B3645" s="878"/>
      <c r="C3645" s="878"/>
      <c r="F3645" s="878"/>
      <c r="H3645" s="878"/>
      <c r="I3645" s="878"/>
      <c r="J3645" s="878"/>
      <c r="K3645" s="990"/>
      <c r="L3645" s="990"/>
      <c r="M3645" s="990"/>
      <c r="N3645" s="990"/>
      <c r="O3645" s="878"/>
      <c r="P3645" s="878"/>
      <c r="Q3645" s="878"/>
      <c r="R3645" s="878"/>
      <c r="S3645" s="878"/>
      <c r="T3645" s="878"/>
      <c r="U3645" s="878"/>
      <c r="V3645" s="878"/>
      <c r="W3645" s="878"/>
      <c r="X3645" s="1015"/>
      <c r="Y3645" s="878"/>
      <c r="Z3645" s="975"/>
    </row>
    <row r="3646" spans="1:26">
      <c r="A3646" s="878"/>
      <c r="B3646" s="878"/>
      <c r="C3646" s="878"/>
      <c r="F3646" s="878"/>
      <c r="H3646" s="878"/>
      <c r="I3646" s="878"/>
      <c r="J3646" s="878"/>
      <c r="K3646" s="990"/>
      <c r="L3646" s="990"/>
      <c r="M3646" s="990"/>
      <c r="N3646" s="990"/>
      <c r="O3646" s="878"/>
      <c r="P3646" s="878"/>
      <c r="Q3646" s="878"/>
      <c r="R3646" s="878"/>
      <c r="S3646" s="878"/>
      <c r="T3646" s="878"/>
      <c r="U3646" s="878"/>
      <c r="V3646" s="878"/>
      <c r="W3646" s="878"/>
      <c r="X3646" s="1015"/>
      <c r="Y3646" s="878"/>
      <c r="Z3646" s="975"/>
    </row>
    <row r="3647" spans="1:26">
      <c r="A3647" s="878"/>
      <c r="B3647" s="878"/>
      <c r="C3647" s="878"/>
      <c r="F3647" s="878"/>
      <c r="H3647" s="878"/>
      <c r="I3647" s="878"/>
      <c r="J3647" s="878"/>
      <c r="K3647" s="990"/>
      <c r="L3647" s="990"/>
      <c r="M3647" s="990"/>
      <c r="N3647" s="990"/>
      <c r="O3647" s="878"/>
      <c r="P3647" s="878"/>
      <c r="Q3647" s="878"/>
      <c r="R3647" s="878"/>
      <c r="S3647" s="878"/>
      <c r="T3647" s="878"/>
      <c r="U3647" s="878"/>
      <c r="V3647" s="878"/>
      <c r="W3647" s="878"/>
      <c r="X3647" s="1015"/>
      <c r="Y3647" s="878"/>
      <c r="Z3647" s="975"/>
    </row>
    <row r="3648" spans="1:26">
      <c r="A3648" s="878"/>
      <c r="B3648" s="878"/>
      <c r="C3648" s="878"/>
      <c r="F3648" s="878"/>
      <c r="H3648" s="878"/>
      <c r="I3648" s="878"/>
      <c r="J3648" s="878"/>
      <c r="K3648" s="990"/>
      <c r="L3648" s="990"/>
      <c r="M3648" s="990"/>
      <c r="N3648" s="990"/>
      <c r="O3648" s="878"/>
      <c r="P3648" s="878"/>
      <c r="Q3648" s="878"/>
      <c r="R3648" s="878"/>
      <c r="S3648" s="878"/>
      <c r="T3648" s="878"/>
      <c r="U3648" s="878"/>
      <c r="V3648" s="878"/>
      <c r="W3648" s="878"/>
      <c r="X3648" s="1015"/>
      <c r="Y3648" s="878"/>
      <c r="Z3648" s="975"/>
    </row>
    <row r="3649" spans="1:26">
      <c r="A3649" s="878"/>
      <c r="B3649" s="878"/>
      <c r="C3649" s="878"/>
      <c r="F3649" s="878"/>
      <c r="H3649" s="878"/>
      <c r="I3649" s="878"/>
      <c r="J3649" s="878"/>
      <c r="K3649" s="990"/>
      <c r="L3649" s="990"/>
      <c r="M3649" s="990"/>
      <c r="N3649" s="990"/>
      <c r="O3649" s="878"/>
      <c r="P3649" s="878"/>
      <c r="Q3649" s="878"/>
      <c r="R3649" s="878"/>
      <c r="S3649" s="878"/>
      <c r="T3649" s="878"/>
      <c r="U3649" s="878"/>
      <c r="V3649" s="878"/>
      <c r="W3649" s="878"/>
      <c r="X3649" s="1015"/>
      <c r="Y3649" s="878"/>
      <c r="Z3649" s="975"/>
    </row>
    <row r="3650" spans="1:26">
      <c r="A3650" s="878"/>
      <c r="B3650" s="878"/>
      <c r="C3650" s="878"/>
      <c r="F3650" s="878"/>
      <c r="H3650" s="878"/>
      <c r="I3650" s="878"/>
      <c r="J3650" s="878"/>
      <c r="K3650" s="990"/>
      <c r="L3650" s="990"/>
      <c r="M3650" s="990"/>
      <c r="N3650" s="990"/>
      <c r="O3650" s="878"/>
      <c r="P3650" s="878"/>
      <c r="Q3650" s="878"/>
      <c r="R3650" s="878"/>
      <c r="S3650" s="878"/>
      <c r="T3650" s="878"/>
      <c r="U3650" s="878"/>
      <c r="V3650" s="878"/>
      <c r="W3650" s="878"/>
      <c r="X3650" s="1015"/>
      <c r="Y3650" s="878"/>
      <c r="Z3650" s="975"/>
    </row>
    <row r="3651" spans="1:26">
      <c r="A3651" s="878"/>
      <c r="B3651" s="878"/>
      <c r="C3651" s="878"/>
      <c r="F3651" s="878"/>
      <c r="H3651" s="878"/>
      <c r="I3651" s="878"/>
      <c r="J3651" s="878"/>
      <c r="K3651" s="990"/>
      <c r="L3651" s="990"/>
      <c r="M3651" s="990"/>
      <c r="N3651" s="990"/>
      <c r="O3651" s="878"/>
      <c r="P3651" s="878"/>
      <c r="Q3651" s="878"/>
      <c r="R3651" s="878"/>
      <c r="S3651" s="878"/>
      <c r="T3651" s="878"/>
      <c r="U3651" s="878"/>
      <c r="V3651" s="878"/>
      <c r="W3651" s="878"/>
      <c r="X3651" s="1015"/>
      <c r="Y3651" s="878"/>
      <c r="Z3651" s="975"/>
    </row>
    <row r="3652" spans="1:26">
      <c r="A3652" s="878"/>
      <c r="B3652" s="878"/>
      <c r="C3652" s="878"/>
      <c r="F3652" s="878"/>
      <c r="H3652" s="878"/>
      <c r="I3652" s="878"/>
      <c r="J3652" s="878"/>
      <c r="K3652" s="990"/>
      <c r="L3652" s="990"/>
      <c r="M3652" s="990"/>
      <c r="N3652" s="990"/>
      <c r="O3652" s="878"/>
      <c r="P3652" s="878"/>
      <c r="Q3652" s="878"/>
      <c r="R3652" s="878"/>
      <c r="S3652" s="878"/>
      <c r="T3652" s="878"/>
      <c r="U3652" s="878"/>
      <c r="V3652" s="878"/>
      <c r="W3652" s="878"/>
      <c r="X3652" s="1015"/>
      <c r="Y3652" s="878"/>
      <c r="Z3652" s="975"/>
    </row>
    <row r="3653" spans="1:26">
      <c r="A3653" s="878"/>
      <c r="B3653" s="878"/>
      <c r="C3653" s="878"/>
      <c r="F3653" s="878"/>
      <c r="H3653" s="878"/>
      <c r="I3653" s="878"/>
      <c r="J3653" s="878"/>
      <c r="K3653" s="990"/>
      <c r="L3653" s="990"/>
      <c r="M3653" s="990"/>
      <c r="N3653" s="990"/>
      <c r="O3653" s="878"/>
      <c r="P3653" s="878"/>
      <c r="Q3653" s="878"/>
      <c r="R3653" s="878"/>
      <c r="S3653" s="878"/>
      <c r="T3653" s="878"/>
      <c r="U3653" s="878"/>
      <c r="V3653" s="878"/>
      <c r="W3653" s="878"/>
      <c r="X3653" s="1015"/>
      <c r="Y3653" s="878"/>
      <c r="Z3653" s="975"/>
    </row>
    <row r="3654" spans="1:26">
      <c r="A3654" s="878"/>
      <c r="B3654" s="878"/>
      <c r="C3654" s="878"/>
      <c r="F3654" s="878"/>
      <c r="H3654" s="878"/>
      <c r="I3654" s="878"/>
      <c r="J3654" s="878"/>
      <c r="K3654" s="990"/>
      <c r="L3654" s="990"/>
      <c r="M3654" s="990"/>
      <c r="N3654" s="990"/>
      <c r="O3654" s="878"/>
      <c r="P3654" s="878"/>
      <c r="Q3654" s="878"/>
      <c r="R3654" s="878"/>
      <c r="S3654" s="878"/>
      <c r="T3654" s="878"/>
      <c r="U3654" s="878"/>
      <c r="V3654" s="878"/>
      <c r="W3654" s="878"/>
      <c r="X3654" s="1015"/>
      <c r="Y3654" s="878"/>
      <c r="Z3654" s="975"/>
    </row>
    <row r="3655" spans="1:26">
      <c r="A3655" s="878"/>
      <c r="B3655" s="878"/>
      <c r="C3655" s="878"/>
      <c r="F3655" s="878"/>
      <c r="H3655" s="878"/>
      <c r="I3655" s="878"/>
      <c r="J3655" s="878"/>
      <c r="K3655" s="990"/>
      <c r="L3655" s="990"/>
      <c r="M3655" s="990"/>
      <c r="N3655" s="990"/>
      <c r="O3655" s="878"/>
      <c r="P3655" s="878"/>
      <c r="Q3655" s="878"/>
      <c r="R3655" s="878"/>
      <c r="S3655" s="878"/>
      <c r="T3655" s="878"/>
      <c r="U3655" s="878"/>
      <c r="V3655" s="878"/>
      <c r="W3655" s="878"/>
      <c r="X3655" s="1015"/>
      <c r="Y3655" s="878"/>
      <c r="Z3655" s="975"/>
    </row>
    <row r="3656" spans="1:26">
      <c r="A3656" s="878"/>
      <c r="B3656" s="878"/>
      <c r="C3656" s="878"/>
      <c r="F3656" s="878"/>
      <c r="H3656" s="878"/>
      <c r="I3656" s="878"/>
      <c r="J3656" s="878"/>
      <c r="K3656" s="990"/>
      <c r="L3656" s="990"/>
      <c r="M3656" s="990"/>
      <c r="N3656" s="990"/>
      <c r="O3656" s="878"/>
      <c r="P3656" s="878"/>
      <c r="Q3656" s="878"/>
      <c r="R3656" s="878"/>
      <c r="S3656" s="878"/>
      <c r="T3656" s="878"/>
      <c r="U3656" s="878"/>
      <c r="V3656" s="878"/>
      <c r="W3656" s="878"/>
      <c r="X3656" s="1015"/>
      <c r="Y3656" s="878"/>
      <c r="Z3656" s="975"/>
    </row>
    <row r="3657" spans="1:26">
      <c r="A3657" s="878"/>
      <c r="B3657" s="878"/>
      <c r="C3657" s="878"/>
      <c r="F3657" s="878"/>
      <c r="H3657" s="878"/>
      <c r="I3657" s="878"/>
      <c r="J3657" s="878"/>
      <c r="K3657" s="990"/>
      <c r="L3657" s="990"/>
      <c r="M3657" s="990"/>
      <c r="N3657" s="990"/>
      <c r="O3657" s="878"/>
      <c r="P3657" s="878"/>
      <c r="Q3657" s="878"/>
      <c r="R3657" s="878"/>
      <c r="S3657" s="878"/>
      <c r="T3657" s="878"/>
      <c r="U3657" s="878"/>
      <c r="V3657" s="878"/>
      <c r="W3657" s="878"/>
      <c r="X3657" s="1015"/>
      <c r="Y3657" s="878"/>
      <c r="Z3657" s="975"/>
    </row>
    <row r="3658" spans="1:26">
      <c r="A3658" s="878"/>
      <c r="B3658" s="878"/>
      <c r="C3658" s="878"/>
      <c r="F3658" s="878"/>
      <c r="H3658" s="878"/>
      <c r="I3658" s="878"/>
      <c r="J3658" s="878"/>
      <c r="K3658" s="990"/>
      <c r="L3658" s="990"/>
      <c r="M3658" s="990"/>
      <c r="N3658" s="990"/>
      <c r="O3658" s="878"/>
      <c r="P3658" s="878"/>
      <c r="Q3658" s="878"/>
      <c r="R3658" s="878"/>
      <c r="S3658" s="878"/>
      <c r="T3658" s="878"/>
      <c r="U3658" s="878"/>
      <c r="V3658" s="878"/>
      <c r="W3658" s="878"/>
      <c r="X3658" s="1015"/>
      <c r="Y3658" s="878"/>
      <c r="Z3658" s="975"/>
    </row>
    <row r="3659" spans="1:26">
      <c r="A3659" s="878"/>
      <c r="B3659" s="878"/>
      <c r="C3659" s="878"/>
      <c r="F3659" s="878"/>
      <c r="H3659" s="878"/>
      <c r="I3659" s="878"/>
      <c r="J3659" s="878"/>
      <c r="K3659" s="990"/>
      <c r="L3659" s="990"/>
      <c r="M3659" s="990"/>
      <c r="N3659" s="990"/>
      <c r="O3659" s="878"/>
      <c r="P3659" s="878"/>
      <c r="Q3659" s="878"/>
      <c r="R3659" s="878"/>
      <c r="S3659" s="878"/>
      <c r="T3659" s="878"/>
      <c r="U3659" s="878"/>
      <c r="V3659" s="878"/>
      <c r="W3659" s="878"/>
      <c r="X3659" s="1015"/>
      <c r="Y3659" s="878"/>
      <c r="Z3659" s="975"/>
    </row>
    <row r="3660" spans="1:26">
      <c r="A3660" s="878"/>
      <c r="B3660" s="878"/>
      <c r="C3660" s="878"/>
      <c r="F3660" s="878"/>
      <c r="H3660" s="878"/>
      <c r="I3660" s="878"/>
      <c r="J3660" s="878"/>
      <c r="K3660" s="990"/>
      <c r="L3660" s="990"/>
      <c r="M3660" s="990"/>
      <c r="N3660" s="990"/>
      <c r="O3660" s="878"/>
      <c r="P3660" s="878"/>
      <c r="Q3660" s="878"/>
      <c r="R3660" s="878"/>
      <c r="S3660" s="878"/>
      <c r="T3660" s="878"/>
      <c r="U3660" s="878"/>
      <c r="V3660" s="878"/>
      <c r="W3660" s="878"/>
      <c r="X3660" s="1015"/>
      <c r="Y3660" s="878"/>
      <c r="Z3660" s="975"/>
    </row>
    <row r="3661" spans="1:26">
      <c r="A3661" s="878"/>
      <c r="B3661" s="878"/>
      <c r="C3661" s="878"/>
      <c r="F3661" s="878"/>
      <c r="H3661" s="878"/>
      <c r="I3661" s="878"/>
      <c r="J3661" s="878"/>
      <c r="K3661" s="990"/>
      <c r="L3661" s="990"/>
      <c r="M3661" s="990"/>
      <c r="N3661" s="990"/>
      <c r="O3661" s="878"/>
      <c r="P3661" s="878"/>
      <c r="Q3661" s="878"/>
      <c r="R3661" s="878"/>
      <c r="S3661" s="878"/>
      <c r="T3661" s="878"/>
      <c r="U3661" s="878"/>
      <c r="V3661" s="878"/>
      <c r="W3661" s="878"/>
      <c r="X3661" s="1015"/>
      <c r="Y3661" s="878"/>
      <c r="Z3661" s="975"/>
    </row>
    <row r="3662" spans="1:26">
      <c r="A3662" s="878"/>
      <c r="B3662" s="878"/>
      <c r="C3662" s="878"/>
      <c r="F3662" s="878"/>
      <c r="H3662" s="878"/>
      <c r="I3662" s="878"/>
      <c r="J3662" s="878"/>
      <c r="K3662" s="990"/>
      <c r="L3662" s="990"/>
      <c r="M3662" s="990"/>
      <c r="N3662" s="990"/>
      <c r="O3662" s="878"/>
      <c r="P3662" s="878"/>
      <c r="Q3662" s="878"/>
      <c r="R3662" s="878"/>
      <c r="S3662" s="878"/>
      <c r="T3662" s="878"/>
      <c r="U3662" s="878"/>
      <c r="V3662" s="878"/>
      <c r="W3662" s="878"/>
      <c r="X3662" s="1015"/>
      <c r="Y3662" s="878"/>
      <c r="Z3662" s="975"/>
    </row>
    <row r="3663" spans="1:26">
      <c r="A3663" s="878"/>
      <c r="B3663" s="878"/>
      <c r="C3663" s="878"/>
      <c r="F3663" s="878"/>
      <c r="H3663" s="878"/>
      <c r="I3663" s="878"/>
      <c r="J3663" s="878"/>
      <c r="K3663" s="990"/>
      <c r="L3663" s="990"/>
      <c r="M3663" s="990"/>
      <c r="N3663" s="990"/>
      <c r="O3663" s="878"/>
      <c r="P3663" s="878"/>
      <c r="Q3663" s="878"/>
      <c r="R3663" s="878"/>
      <c r="S3663" s="878"/>
      <c r="T3663" s="878"/>
      <c r="U3663" s="878"/>
      <c r="V3663" s="878"/>
      <c r="W3663" s="878"/>
      <c r="X3663" s="1015"/>
      <c r="Y3663" s="878"/>
      <c r="Z3663" s="975"/>
    </row>
    <row r="3664" spans="1:26">
      <c r="A3664" s="878"/>
      <c r="B3664" s="878"/>
      <c r="C3664" s="878"/>
      <c r="F3664" s="878"/>
      <c r="H3664" s="878"/>
      <c r="I3664" s="878"/>
      <c r="J3664" s="878"/>
      <c r="K3664" s="990"/>
      <c r="L3664" s="990"/>
      <c r="M3664" s="990"/>
      <c r="N3664" s="990"/>
      <c r="O3664" s="878"/>
      <c r="P3664" s="878"/>
      <c r="Q3664" s="878"/>
      <c r="R3664" s="878"/>
      <c r="S3664" s="878"/>
      <c r="T3664" s="878"/>
      <c r="U3664" s="878"/>
      <c r="V3664" s="878"/>
      <c r="W3664" s="878"/>
      <c r="X3664" s="1015"/>
      <c r="Y3664" s="878"/>
      <c r="Z3664" s="975"/>
    </row>
    <row r="3665" spans="1:26">
      <c r="A3665" s="878"/>
      <c r="B3665" s="878"/>
      <c r="C3665" s="878"/>
      <c r="F3665" s="878"/>
      <c r="H3665" s="878"/>
      <c r="I3665" s="878"/>
      <c r="J3665" s="878"/>
      <c r="K3665" s="990"/>
      <c r="L3665" s="990"/>
      <c r="M3665" s="990"/>
      <c r="N3665" s="990"/>
      <c r="O3665" s="878"/>
      <c r="P3665" s="878"/>
      <c r="Q3665" s="878"/>
      <c r="R3665" s="878"/>
      <c r="S3665" s="878"/>
      <c r="T3665" s="878"/>
      <c r="U3665" s="878"/>
      <c r="V3665" s="878"/>
      <c r="W3665" s="878"/>
      <c r="X3665" s="1015"/>
      <c r="Y3665" s="878"/>
      <c r="Z3665" s="975"/>
    </row>
    <row r="3666" spans="1:26">
      <c r="A3666" s="878"/>
      <c r="B3666" s="878"/>
      <c r="C3666" s="878"/>
      <c r="F3666" s="878"/>
      <c r="H3666" s="878"/>
      <c r="I3666" s="878"/>
      <c r="J3666" s="878"/>
      <c r="K3666" s="990"/>
      <c r="L3666" s="990"/>
      <c r="M3666" s="990"/>
      <c r="N3666" s="990"/>
      <c r="O3666" s="878"/>
      <c r="P3666" s="878"/>
      <c r="Q3666" s="878"/>
      <c r="R3666" s="878"/>
      <c r="S3666" s="878"/>
      <c r="T3666" s="878"/>
      <c r="U3666" s="878"/>
      <c r="V3666" s="878"/>
      <c r="W3666" s="878"/>
      <c r="X3666" s="1015"/>
      <c r="Y3666" s="878"/>
      <c r="Z3666" s="975"/>
    </row>
    <row r="3667" spans="1:26">
      <c r="A3667" s="878"/>
      <c r="B3667" s="878"/>
      <c r="C3667" s="878"/>
      <c r="F3667" s="878"/>
      <c r="H3667" s="878"/>
      <c r="I3667" s="878"/>
      <c r="J3667" s="878"/>
      <c r="K3667" s="990"/>
      <c r="L3667" s="990"/>
      <c r="M3667" s="990"/>
      <c r="N3667" s="990"/>
      <c r="O3667" s="878"/>
      <c r="P3667" s="878"/>
      <c r="Q3667" s="878"/>
      <c r="R3667" s="878"/>
      <c r="S3667" s="878"/>
      <c r="T3667" s="878"/>
      <c r="U3667" s="878"/>
      <c r="V3667" s="878"/>
      <c r="W3667" s="878"/>
      <c r="X3667" s="1015"/>
      <c r="Y3667" s="878"/>
      <c r="Z3667" s="975"/>
    </row>
    <row r="3668" spans="1:26">
      <c r="A3668" s="878"/>
      <c r="B3668" s="878"/>
      <c r="C3668" s="878"/>
      <c r="F3668" s="878"/>
      <c r="H3668" s="878"/>
      <c r="I3668" s="878"/>
      <c r="J3668" s="878"/>
      <c r="K3668" s="990"/>
      <c r="L3668" s="990"/>
      <c r="M3668" s="990"/>
      <c r="N3668" s="990"/>
      <c r="O3668" s="878"/>
      <c r="P3668" s="878"/>
      <c r="Q3668" s="878"/>
      <c r="R3668" s="878"/>
      <c r="S3668" s="878"/>
      <c r="T3668" s="878"/>
      <c r="U3668" s="878"/>
      <c r="V3668" s="878"/>
      <c r="W3668" s="878"/>
      <c r="X3668" s="1015"/>
      <c r="Y3668" s="878"/>
      <c r="Z3668" s="975"/>
    </row>
    <row r="3669" spans="1:26">
      <c r="A3669" s="878"/>
      <c r="B3669" s="878"/>
      <c r="C3669" s="878"/>
      <c r="F3669" s="878"/>
      <c r="H3669" s="878"/>
      <c r="I3669" s="878"/>
      <c r="J3669" s="878"/>
      <c r="K3669" s="990"/>
      <c r="L3669" s="990"/>
      <c r="M3669" s="990"/>
      <c r="N3669" s="990"/>
      <c r="O3669" s="878"/>
      <c r="P3669" s="878"/>
      <c r="Q3669" s="878"/>
      <c r="R3669" s="878"/>
      <c r="S3669" s="878"/>
      <c r="T3669" s="878"/>
      <c r="U3669" s="878"/>
      <c r="V3669" s="878"/>
      <c r="W3669" s="878"/>
      <c r="X3669" s="1015"/>
      <c r="Y3669" s="878"/>
      <c r="Z3669" s="975"/>
    </row>
    <row r="3670" spans="1:26">
      <c r="A3670" s="878"/>
      <c r="B3670" s="878"/>
      <c r="C3670" s="878"/>
      <c r="F3670" s="878"/>
      <c r="H3670" s="878"/>
      <c r="I3670" s="878"/>
      <c r="J3670" s="878"/>
      <c r="K3670" s="990"/>
      <c r="L3670" s="990"/>
      <c r="M3670" s="990"/>
      <c r="N3670" s="990"/>
      <c r="O3670" s="878"/>
      <c r="P3670" s="878"/>
      <c r="Q3670" s="878"/>
      <c r="R3670" s="878"/>
      <c r="S3670" s="878"/>
      <c r="T3670" s="878"/>
      <c r="U3670" s="878"/>
      <c r="V3670" s="878"/>
      <c r="W3670" s="878"/>
      <c r="X3670" s="1015"/>
      <c r="Y3670" s="878"/>
      <c r="Z3670" s="975"/>
    </row>
    <row r="3671" spans="1:26">
      <c r="A3671" s="878"/>
      <c r="B3671" s="878"/>
      <c r="C3671" s="878"/>
      <c r="F3671" s="878"/>
      <c r="H3671" s="878"/>
      <c r="I3671" s="878"/>
      <c r="J3671" s="878"/>
      <c r="K3671" s="990"/>
      <c r="L3671" s="990"/>
      <c r="M3671" s="990"/>
      <c r="N3671" s="990"/>
      <c r="O3671" s="878"/>
      <c r="P3671" s="878"/>
      <c r="Q3671" s="878"/>
      <c r="R3671" s="878"/>
      <c r="S3671" s="878"/>
      <c r="T3671" s="878"/>
      <c r="U3671" s="878"/>
      <c r="V3671" s="878"/>
      <c r="W3671" s="878"/>
      <c r="X3671" s="1015"/>
      <c r="Y3671" s="878"/>
      <c r="Z3671" s="975"/>
    </row>
    <row r="3672" spans="1:26">
      <c r="A3672" s="878"/>
      <c r="B3672" s="878"/>
      <c r="C3672" s="878"/>
      <c r="F3672" s="878"/>
      <c r="H3672" s="878"/>
      <c r="I3672" s="878"/>
      <c r="J3672" s="878"/>
      <c r="K3672" s="990"/>
      <c r="L3672" s="990"/>
      <c r="M3672" s="990"/>
      <c r="N3672" s="990"/>
      <c r="O3672" s="878"/>
      <c r="P3672" s="878"/>
      <c r="Q3672" s="878"/>
      <c r="R3672" s="878"/>
      <c r="S3672" s="878"/>
      <c r="T3672" s="878"/>
      <c r="U3672" s="878"/>
      <c r="V3672" s="878"/>
      <c r="W3672" s="878"/>
      <c r="X3672" s="1015"/>
      <c r="Y3672" s="878"/>
      <c r="Z3672" s="975"/>
    </row>
    <row r="3673" spans="1:26">
      <c r="A3673" s="878"/>
      <c r="B3673" s="878"/>
      <c r="C3673" s="878"/>
      <c r="F3673" s="878"/>
      <c r="H3673" s="878"/>
      <c r="I3673" s="878"/>
      <c r="J3673" s="878"/>
      <c r="K3673" s="990"/>
      <c r="L3673" s="990"/>
      <c r="M3673" s="990"/>
      <c r="N3673" s="990"/>
      <c r="O3673" s="878"/>
      <c r="P3673" s="878"/>
      <c r="Q3673" s="878"/>
      <c r="R3673" s="878"/>
      <c r="S3673" s="878"/>
      <c r="T3673" s="878"/>
      <c r="U3673" s="878"/>
      <c r="V3673" s="878"/>
      <c r="W3673" s="878"/>
      <c r="X3673" s="1015"/>
      <c r="Y3673" s="878"/>
      <c r="Z3673" s="975"/>
    </row>
    <row r="3674" spans="1:26">
      <c r="A3674" s="878"/>
      <c r="B3674" s="878"/>
      <c r="C3674" s="878"/>
      <c r="F3674" s="878"/>
      <c r="H3674" s="878"/>
      <c r="I3674" s="878"/>
      <c r="J3674" s="878"/>
      <c r="K3674" s="990"/>
      <c r="L3674" s="990"/>
      <c r="M3674" s="990"/>
      <c r="N3674" s="990"/>
      <c r="O3674" s="878"/>
      <c r="P3674" s="878"/>
      <c r="Q3674" s="878"/>
      <c r="R3674" s="878"/>
      <c r="S3674" s="878"/>
      <c r="T3674" s="878"/>
      <c r="U3674" s="878"/>
      <c r="V3674" s="878"/>
      <c r="W3674" s="878"/>
      <c r="X3674" s="1015"/>
      <c r="Y3674" s="878"/>
      <c r="Z3674" s="975"/>
    </row>
    <row r="3675" spans="1:26">
      <c r="A3675" s="878"/>
      <c r="B3675" s="878"/>
      <c r="C3675" s="878"/>
      <c r="F3675" s="878"/>
      <c r="H3675" s="878"/>
      <c r="I3675" s="878"/>
      <c r="J3675" s="878"/>
      <c r="K3675" s="990"/>
      <c r="L3675" s="990"/>
      <c r="M3675" s="990"/>
      <c r="N3675" s="990"/>
      <c r="O3675" s="878"/>
      <c r="P3675" s="878"/>
      <c r="Q3675" s="878"/>
      <c r="R3675" s="878"/>
      <c r="S3675" s="878"/>
      <c r="T3675" s="878"/>
      <c r="U3675" s="878"/>
      <c r="V3675" s="878"/>
      <c r="W3675" s="878"/>
      <c r="X3675" s="1015"/>
      <c r="Y3675" s="878"/>
      <c r="Z3675" s="975"/>
    </row>
    <row r="3676" spans="1:26">
      <c r="A3676" s="878"/>
      <c r="B3676" s="878"/>
      <c r="C3676" s="878"/>
      <c r="F3676" s="878"/>
      <c r="H3676" s="878"/>
      <c r="I3676" s="878"/>
      <c r="J3676" s="878"/>
      <c r="K3676" s="990"/>
      <c r="L3676" s="990"/>
      <c r="M3676" s="990"/>
      <c r="N3676" s="990"/>
      <c r="O3676" s="878"/>
      <c r="P3676" s="878"/>
      <c r="Q3676" s="878"/>
      <c r="R3676" s="878"/>
      <c r="S3676" s="878"/>
      <c r="T3676" s="878"/>
      <c r="U3676" s="878"/>
      <c r="V3676" s="878"/>
      <c r="W3676" s="878"/>
      <c r="X3676" s="1015"/>
      <c r="Y3676" s="878"/>
      <c r="Z3676" s="975"/>
    </row>
    <row r="3677" spans="1:26">
      <c r="A3677" s="878"/>
      <c r="B3677" s="878"/>
      <c r="C3677" s="878"/>
      <c r="F3677" s="878"/>
      <c r="H3677" s="878"/>
      <c r="I3677" s="878"/>
      <c r="J3677" s="878"/>
      <c r="K3677" s="990"/>
      <c r="L3677" s="990"/>
      <c r="M3677" s="990"/>
      <c r="N3677" s="990"/>
      <c r="O3677" s="878"/>
      <c r="P3677" s="878"/>
      <c r="Q3677" s="878"/>
      <c r="R3677" s="878"/>
      <c r="S3677" s="878"/>
      <c r="T3677" s="878"/>
      <c r="U3677" s="878"/>
      <c r="V3677" s="878"/>
      <c r="W3677" s="878"/>
      <c r="X3677" s="1015"/>
      <c r="Y3677" s="878"/>
      <c r="Z3677" s="975"/>
    </row>
    <row r="3678" spans="1:26">
      <c r="A3678" s="878"/>
      <c r="B3678" s="878"/>
      <c r="C3678" s="878"/>
      <c r="F3678" s="878"/>
      <c r="H3678" s="878"/>
      <c r="I3678" s="878"/>
      <c r="J3678" s="878"/>
      <c r="K3678" s="990"/>
      <c r="L3678" s="990"/>
      <c r="M3678" s="990"/>
      <c r="N3678" s="990"/>
      <c r="O3678" s="878"/>
      <c r="P3678" s="878"/>
      <c r="Q3678" s="878"/>
      <c r="R3678" s="878"/>
      <c r="S3678" s="878"/>
      <c r="T3678" s="878"/>
      <c r="U3678" s="878"/>
      <c r="V3678" s="878"/>
      <c r="W3678" s="878"/>
      <c r="X3678" s="1015"/>
      <c r="Y3678" s="878"/>
      <c r="Z3678" s="975"/>
    </row>
    <row r="3679" spans="1:26">
      <c r="A3679" s="878"/>
      <c r="B3679" s="878"/>
      <c r="C3679" s="878"/>
      <c r="F3679" s="878"/>
      <c r="H3679" s="878"/>
      <c r="I3679" s="878"/>
      <c r="J3679" s="878"/>
      <c r="K3679" s="990"/>
      <c r="L3679" s="990"/>
      <c r="M3679" s="990"/>
      <c r="N3679" s="990"/>
      <c r="O3679" s="878"/>
      <c r="P3679" s="878"/>
      <c r="Q3679" s="878"/>
      <c r="R3679" s="878"/>
      <c r="S3679" s="878"/>
      <c r="T3679" s="878"/>
      <c r="U3679" s="878"/>
      <c r="V3679" s="878"/>
      <c r="W3679" s="878"/>
      <c r="X3679" s="1015"/>
      <c r="Y3679" s="878"/>
      <c r="Z3679" s="975"/>
    </row>
    <row r="3680" spans="1:26">
      <c r="A3680" s="878"/>
      <c r="B3680" s="878"/>
      <c r="C3680" s="878"/>
      <c r="F3680" s="878"/>
      <c r="H3680" s="878"/>
      <c r="I3680" s="878"/>
      <c r="J3680" s="878"/>
      <c r="K3680" s="990"/>
      <c r="L3680" s="990"/>
      <c r="M3680" s="990"/>
      <c r="N3680" s="990"/>
      <c r="O3680" s="878"/>
      <c r="P3680" s="878"/>
      <c r="Q3680" s="878"/>
      <c r="R3680" s="878"/>
      <c r="S3680" s="878"/>
      <c r="T3680" s="878"/>
      <c r="U3680" s="878"/>
      <c r="V3680" s="878"/>
      <c r="W3680" s="878"/>
      <c r="X3680" s="1015"/>
      <c r="Y3680" s="878"/>
      <c r="Z3680" s="975"/>
    </row>
    <row r="3681" spans="1:26">
      <c r="A3681" s="878"/>
      <c r="B3681" s="878"/>
      <c r="C3681" s="878"/>
      <c r="F3681" s="878"/>
      <c r="H3681" s="878"/>
      <c r="I3681" s="878"/>
      <c r="J3681" s="878"/>
      <c r="K3681" s="990"/>
      <c r="L3681" s="990"/>
      <c r="M3681" s="990"/>
      <c r="N3681" s="990"/>
      <c r="O3681" s="878"/>
      <c r="P3681" s="878"/>
      <c r="Q3681" s="878"/>
      <c r="R3681" s="878"/>
      <c r="S3681" s="878"/>
      <c r="T3681" s="878"/>
      <c r="U3681" s="878"/>
      <c r="V3681" s="878"/>
      <c r="W3681" s="878"/>
      <c r="X3681" s="1015"/>
      <c r="Y3681" s="878"/>
      <c r="Z3681" s="975"/>
    </row>
    <row r="3682" spans="1:26">
      <c r="A3682" s="878"/>
      <c r="B3682" s="878"/>
      <c r="C3682" s="878"/>
      <c r="F3682" s="878"/>
      <c r="H3682" s="878"/>
      <c r="I3682" s="878"/>
      <c r="J3682" s="878"/>
      <c r="K3682" s="990"/>
      <c r="L3682" s="990"/>
      <c r="M3682" s="990"/>
      <c r="N3682" s="990"/>
      <c r="O3682" s="878"/>
      <c r="P3682" s="878"/>
      <c r="Q3682" s="878"/>
      <c r="R3682" s="878"/>
      <c r="S3682" s="878"/>
      <c r="T3682" s="878"/>
      <c r="U3682" s="878"/>
      <c r="V3682" s="878"/>
      <c r="W3682" s="878"/>
      <c r="X3682" s="1015"/>
      <c r="Y3682" s="878"/>
      <c r="Z3682" s="975"/>
    </row>
    <row r="3683" spans="1:26">
      <c r="A3683" s="878"/>
      <c r="B3683" s="878"/>
      <c r="C3683" s="878"/>
      <c r="F3683" s="878"/>
      <c r="H3683" s="878"/>
      <c r="I3683" s="878"/>
      <c r="J3683" s="878"/>
      <c r="K3683" s="990"/>
      <c r="L3683" s="990"/>
      <c r="M3683" s="990"/>
      <c r="N3683" s="990"/>
      <c r="O3683" s="878"/>
      <c r="P3683" s="878"/>
      <c r="Q3683" s="878"/>
      <c r="R3683" s="878"/>
      <c r="S3683" s="878"/>
      <c r="T3683" s="878"/>
      <c r="U3683" s="878"/>
      <c r="V3683" s="878"/>
      <c r="W3683" s="878"/>
      <c r="X3683" s="1015"/>
      <c r="Y3683" s="878"/>
      <c r="Z3683" s="975"/>
    </row>
    <row r="3684" spans="1:26">
      <c r="A3684" s="878"/>
      <c r="B3684" s="878"/>
      <c r="C3684" s="878"/>
      <c r="F3684" s="878"/>
      <c r="H3684" s="878"/>
      <c r="I3684" s="878"/>
      <c r="J3684" s="878"/>
      <c r="K3684" s="990"/>
      <c r="L3684" s="990"/>
      <c r="M3684" s="990"/>
      <c r="N3684" s="990"/>
      <c r="O3684" s="878"/>
      <c r="P3684" s="878"/>
      <c r="Q3684" s="878"/>
      <c r="R3684" s="878"/>
      <c r="S3684" s="878"/>
      <c r="T3684" s="878"/>
      <c r="U3684" s="878"/>
      <c r="V3684" s="878"/>
      <c r="W3684" s="878"/>
      <c r="X3684" s="1015"/>
      <c r="Y3684" s="878"/>
      <c r="Z3684" s="975"/>
    </row>
    <row r="3685" spans="1:26">
      <c r="A3685" s="878"/>
      <c r="B3685" s="878"/>
      <c r="C3685" s="878"/>
      <c r="F3685" s="878"/>
      <c r="H3685" s="878"/>
      <c r="I3685" s="878"/>
      <c r="J3685" s="878"/>
      <c r="K3685" s="990"/>
      <c r="L3685" s="990"/>
      <c r="M3685" s="990"/>
      <c r="N3685" s="990"/>
      <c r="O3685" s="878"/>
      <c r="P3685" s="878"/>
      <c r="Q3685" s="878"/>
      <c r="R3685" s="878"/>
      <c r="S3685" s="878"/>
      <c r="T3685" s="878"/>
      <c r="U3685" s="878"/>
      <c r="V3685" s="878"/>
      <c r="W3685" s="878"/>
      <c r="X3685" s="1015"/>
      <c r="Y3685" s="878"/>
      <c r="Z3685" s="975"/>
    </row>
    <row r="3686" spans="1:26">
      <c r="A3686" s="878"/>
      <c r="B3686" s="878"/>
      <c r="C3686" s="878"/>
      <c r="F3686" s="878"/>
      <c r="H3686" s="878"/>
      <c r="I3686" s="878"/>
      <c r="J3686" s="878"/>
      <c r="K3686" s="990"/>
      <c r="L3686" s="990"/>
      <c r="M3686" s="990"/>
      <c r="N3686" s="990"/>
      <c r="O3686" s="878"/>
      <c r="P3686" s="878"/>
      <c r="Q3686" s="878"/>
      <c r="R3686" s="878"/>
      <c r="S3686" s="878"/>
      <c r="T3686" s="878"/>
      <c r="U3686" s="878"/>
      <c r="V3686" s="878"/>
      <c r="W3686" s="878"/>
      <c r="X3686" s="1015"/>
      <c r="Y3686" s="878"/>
      <c r="Z3686" s="975"/>
    </row>
    <row r="3687" spans="1:26">
      <c r="A3687" s="878"/>
      <c r="B3687" s="878"/>
      <c r="C3687" s="878"/>
      <c r="F3687" s="878"/>
      <c r="H3687" s="878"/>
      <c r="I3687" s="878"/>
      <c r="J3687" s="878"/>
      <c r="K3687" s="990"/>
      <c r="L3687" s="990"/>
      <c r="M3687" s="990"/>
      <c r="N3687" s="990"/>
      <c r="O3687" s="878"/>
      <c r="P3687" s="878"/>
      <c r="Q3687" s="878"/>
      <c r="R3687" s="878"/>
      <c r="S3687" s="878"/>
      <c r="T3687" s="878"/>
      <c r="U3687" s="878"/>
      <c r="V3687" s="878"/>
      <c r="W3687" s="878"/>
      <c r="X3687" s="1015"/>
      <c r="Y3687" s="878"/>
      <c r="Z3687" s="975"/>
    </row>
    <row r="3688" spans="1:26">
      <c r="A3688" s="878"/>
      <c r="B3688" s="878"/>
      <c r="C3688" s="878"/>
      <c r="F3688" s="878"/>
      <c r="H3688" s="878"/>
      <c r="I3688" s="878"/>
      <c r="J3688" s="878"/>
      <c r="K3688" s="990"/>
      <c r="L3688" s="990"/>
      <c r="M3688" s="990"/>
      <c r="N3688" s="990"/>
      <c r="O3688" s="878"/>
      <c r="P3688" s="878"/>
      <c r="Q3688" s="878"/>
      <c r="R3688" s="878"/>
      <c r="S3688" s="878"/>
      <c r="T3688" s="878"/>
      <c r="U3688" s="878"/>
      <c r="V3688" s="878"/>
      <c r="W3688" s="878"/>
      <c r="X3688" s="1015"/>
      <c r="Y3688" s="878"/>
      <c r="Z3688" s="975"/>
    </row>
    <row r="3689" spans="1:26">
      <c r="A3689" s="878"/>
      <c r="B3689" s="878"/>
      <c r="C3689" s="878"/>
      <c r="F3689" s="878"/>
      <c r="H3689" s="878"/>
      <c r="I3689" s="878"/>
      <c r="J3689" s="878"/>
      <c r="K3689" s="990"/>
      <c r="L3689" s="990"/>
      <c r="M3689" s="990"/>
      <c r="N3689" s="990"/>
      <c r="O3689" s="878"/>
      <c r="P3689" s="878"/>
      <c r="Q3689" s="878"/>
      <c r="R3689" s="878"/>
      <c r="S3689" s="878"/>
      <c r="T3689" s="878"/>
      <c r="U3689" s="878"/>
      <c r="V3689" s="878"/>
      <c r="W3689" s="878"/>
      <c r="X3689" s="1015"/>
      <c r="Y3689" s="878"/>
      <c r="Z3689" s="975"/>
    </row>
    <row r="3690" spans="1:26">
      <c r="A3690" s="878"/>
      <c r="B3690" s="878"/>
      <c r="C3690" s="878"/>
      <c r="F3690" s="878"/>
      <c r="H3690" s="878"/>
      <c r="I3690" s="878"/>
      <c r="J3690" s="878"/>
      <c r="K3690" s="990"/>
      <c r="L3690" s="990"/>
      <c r="M3690" s="990"/>
      <c r="N3690" s="990"/>
      <c r="O3690" s="878"/>
      <c r="P3690" s="878"/>
      <c r="Q3690" s="878"/>
      <c r="R3690" s="878"/>
      <c r="S3690" s="878"/>
      <c r="T3690" s="878"/>
      <c r="U3690" s="878"/>
      <c r="V3690" s="878"/>
      <c r="W3690" s="878"/>
      <c r="X3690" s="1015"/>
      <c r="Y3690" s="878"/>
      <c r="Z3690" s="975"/>
    </row>
    <row r="3691" spans="1:26">
      <c r="A3691" s="878"/>
      <c r="B3691" s="878"/>
      <c r="C3691" s="878"/>
      <c r="F3691" s="878"/>
      <c r="H3691" s="878"/>
      <c r="I3691" s="878"/>
      <c r="J3691" s="878"/>
      <c r="K3691" s="990"/>
      <c r="L3691" s="990"/>
      <c r="M3691" s="990"/>
      <c r="N3691" s="990"/>
      <c r="O3691" s="878"/>
      <c r="P3691" s="878"/>
      <c r="Q3691" s="878"/>
      <c r="R3691" s="878"/>
      <c r="S3691" s="878"/>
      <c r="T3691" s="878"/>
      <c r="U3691" s="878"/>
      <c r="V3691" s="878"/>
      <c r="W3691" s="878"/>
      <c r="X3691" s="1015"/>
      <c r="Y3691" s="878"/>
      <c r="Z3691" s="975"/>
    </row>
    <row r="3692" spans="1:26">
      <c r="A3692" s="878"/>
      <c r="B3692" s="878"/>
      <c r="C3692" s="878"/>
      <c r="F3692" s="878"/>
      <c r="H3692" s="878"/>
      <c r="I3692" s="878"/>
      <c r="J3692" s="878"/>
      <c r="K3692" s="990"/>
      <c r="L3692" s="990"/>
      <c r="M3692" s="990"/>
      <c r="N3692" s="990"/>
      <c r="O3692" s="878"/>
      <c r="P3692" s="878"/>
      <c r="Q3692" s="878"/>
      <c r="R3692" s="878"/>
      <c r="S3692" s="878"/>
      <c r="T3692" s="878"/>
      <c r="U3692" s="878"/>
      <c r="V3692" s="878"/>
      <c r="W3692" s="878"/>
      <c r="X3692" s="1015"/>
      <c r="Y3692" s="878"/>
      <c r="Z3692" s="975"/>
    </row>
    <row r="3693" spans="1:26">
      <c r="A3693" s="878"/>
      <c r="B3693" s="878"/>
      <c r="C3693" s="878"/>
      <c r="F3693" s="878"/>
      <c r="H3693" s="878"/>
      <c r="I3693" s="878"/>
      <c r="J3693" s="878"/>
      <c r="K3693" s="990"/>
      <c r="L3693" s="990"/>
      <c r="M3693" s="990"/>
      <c r="N3693" s="990"/>
      <c r="O3693" s="878"/>
      <c r="P3693" s="878"/>
      <c r="Q3693" s="878"/>
      <c r="R3693" s="878"/>
      <c r="S3693" s="878"/>
      <c r="T3693" s="878"/>
      <c r="U3693" s="878"/>
      <c r="V3693" s="878"/>
      <c r="W3693" s="878"/>
      <c r="X3693" s="1015"/>
      <c r="Y3693" s="878"/>
      <c r="Z3693" s="975"/>
    </row>
    <row r="3694" spans="1:26">
      <c r="A3694" s="878"/>
      <c r="B3694" s="878"/>
      <c r="C3694" s="878"/>
      <c r="F3694" s="878"/>
      <c r="H3694" s="878"/>
      <c r="I3694" s="878"/>
      <c r="J3694" s="878"/>
      <c r="K3694" s="990"/>
      <c r="L3694" s="990"/>
      <c r="M3694" s="990"/>
      <c r="N3694" s="990"/>
      <c r="O3694" s="878"/>
      <c r="P3694" s="878"/>
      <c r="Q3694" s="878"/>
      <c r="R3694" s="878"/>
      <c r="S3694" s="878"/>
      <c r="T3694" s="878"/>
      <c r="U3694" s="878"/>
      <c r="V3694" s="878"/>
      <c r="W3694" s="878"/>
      <c r="X3694" s="1015"/>
      <c r="Y3694" s="878"/>
      <c r="Z3694" s="975"/>
    </row>
    <row r="3695" spans="1:26">
      <c r="A3695" s="878"/>
      <c r="B3695" s="878"/>
      <c r="C3695" s="878"/>
      <c r="F3695" s="878"/>
      <c r="H3695" s="878"/>
      <c r="I3695" s="878"/>
      <c r="J3695" s="878"/>
      <c r="K3695" s="990"/>
      <c r="L3695" s="990"/>
      <c r="M3695" s="990"/>
      <c r="N3695" s="990"/>
      <c r="O3695" s="878"/>
      <c r="P3695" s="878"/>
      <c r="Q3695" s="878"/>
      <c r="R3695" s="878"/>
      <c r="S3695" s="878"/>
      <c r="T3695" s="878"/>
      <c r="U3695" s="878"/>
      <c r="V3695" s="878"/>
      <c r="W3695" s="878"/>
      <c r="X3695" s="1015"/>
      <c r="Y3695" s="878"/>
      <c r="Z3695" s="975"/>
    </row>
    <row r="3696" spans="1:26">
      <c r="A3696" s="878"/>
      <c r="B3696" s="878"/>
      <c r="C3696" s="878"/>
      <c r="F3696" s="878"/>
      <c r="H3696" s="878"/>
      <c r="I3696" s="878"/>
      <c r="J3696" s="878"/>
      <c r="K3696" s="990"/>
      <c r="L3696" s="990"/>
      <c r="M3696" s="990"/>
      <c r="N3696" s="990"/>
      <c r="O3696" s="878"/>
      <c r="P3696" s="878"/>
      <c r="Q3696" s="878"/>
      <c r="R3696" s="878"/>
      <c r="S3696" s="878"/>
      <c r="T3696" s="878"/>
      <c r="U3696" s="878"/>
      <c r="V3696" s="878"/>
      <c r="W3696" s="878"/>
      <c r="X3696" s="1015"/>
      <c r="Y3696" s="878"/>
      <c r="Z3696" s="975"/>
    </row>
    <row r="3697" spans="1:26">
      <c r="A3697" s="878"/>
      <c r="B3697" s="878"/>
      <c r="C3697" s="878"/>
      <c r="F3697" s="878"/>
      <c r="H3697" s="878"/>
      <c r="I3697" s="878"/>
      <c r="J3697" s="878"/>
      <c r="K3697" s="990"/>
      <c r="L3697" s="990"/>
      <c r="M3697" s="990"/>
      <c r="N3697" s="990"/>
      <c r="O3697" s="878"/>
      <c r="P3697" s="878"/>
      <c r="Q3697" s="878"/>
      <c r="R3697" s="878"/>
      <c r="S3697" s="878"/>
      <c r="T3697" s="878"/>
      <c r="U3697" s="878"/>
      <c r="V3697" s="878"/>
      <c r="W3697" s="878"/>
      <c r="X3697" s="1015"/>
      <c r="Y3697" s="878"/>
      <c r="Z3697" s="975"/>
    </row>
    <row r="3698" spans="1:26">
      <c r="A3698" s="878"/>
      <c r="B3698" s="878"/>
      <c r="C3698" s="878"/>
      <c r="F3698" s="878"/>
      <c r="H3698" s="878"/>
      <c r="I3698" s="878"/>
      <c r="J3698" s="878"/>
      <c r="K3698" s="990"/>
      <c r="L3698" s="990"/>
      <c r="M3698" s="990"/>
      <c r="N3698" s="990"/>
      <c r="O3698" s="878"/>
      <c r="P3698" s="878"/>
      <c r="Q3698" s="878"/>
      <c r="R3698" s="878"/>
      <c r="S3698" s="878"/>
      <c r="T3698" s="878"/>
      <c r="U3698" s="878"/>
      <c r="V3698" s="878"/>
      <c r="W3698" s="878"/>
      <c r="X3698" s="1015"/>
      <c r="Y3698" s="878"/>
      <c r="Z3698" s="975"/>
    </row>
    <row r="3699" spans="1:26">
      <c r="A3699" s="878"/>
      <c r="B3699" s="878"/>
      <c r="C3699" s="878"/>
      <c r="F3699" s="878"/>
      <c r="H3699" s="878"/>
      <c r="I3699" s="878"/>
      <c r="J3699" s="878"/>
      <c r="K3699" s="990"/>
      <c r="L3699" s="990"/>
      <c r="M3699" s="990"/>
      <c r="N3699" s="990"/>
      <c r="O3699" s="878"/>
      <c r="P3699" s="878"/>
      <c r="Q3699" s="878"/>
      <c r="R3699" s="878"/>
      <c r="S3699" s="878"/>
      <c r="T3699" s="878"/>
      <c r="U3699" s="878"/>
      <c r="V3699" s="878"/>
      <c r="W3699" s="878"/>
      <c r="X3699" s="1015"/>
      <c r="Y3699" s="878"/>
      <c r="Z3699" s="975"/>
    </row>
    <row r="3700" spans="1:26">
      <c r="A3700" s="878"/>
      <c r="B3700" s="878"/>
      <c r="C3700" s="878"/>
      <c r="F3700" s="878"/>
      <c r="H3700" s="878"/>
      <c r="I3700" s="878"/>
      <c r="J3700" s="878"/>
      <c r="K3700" s="990"/>
      <c r="L3700" s="990"/>
      <c r="M3700" s="990"/>
      <c r="N3700" s="990"/>
      <c r="O3700" s="878"/>
      <c r="P3700" s="878"/>
      <c r="Q3700" s="878"/>
      <c r="R3700" s="878"/>
      <c r="S3700" s="878"/>
      <c r="T3700" s="878"/>
      <c r="U3700" s="878"/>
      <c r="V3700" s="878"/>
      <c r="W3700" s="878"/>
      <c r="X3700" s="1015"/>
      <c r="Y3700" s="878"/>
      <c r="Z3700" s="975"/>
    </row>
    <row r="3701" spans="1:26">
      <c r="A3701" s="878"/>
      <c r="B3701" s="878"/>
      <c r="C3701" s="878"/>
      <c r="F3701" s="878"/>
      <c r="H3701" s="878"/>
      <c r="I3701" s="878"/>
      <c r="J3701" s="878"/>
      <c r="K3701" s="990"/>
      <c r="L3701" s="990"/>
      <c r="M3701" s="990"/>
      <c r="N3701" s="990"/>
      <c r="O3701" s="878"/>
      <c r="P3701" s="878"/>
      <c r="Q3701" s="878"/>
      <c r="R3701" s="878"/>
      <c r="S3701" s="878"/>
      <c r="T3701" s="878"/>
      <c r="U3701" s="878"/>
      <c r="V3701" s="878"/>
      <c r="W3701" s="878"/>
      <c r="X3701" s="1015"/>
      <c r="Y3701" s="878"/>
      <c r="Z3701" s="975"/>
    </row>
    <row r="3702" spans="1:26">
      <c r="A3702" s="878"/>
      <c r="B3702" s="878"/>
      <c r="C3702" s="878"/>
      <c r="F3702" s="878"/>
      <c r="H3702" s="878"/>
      <c r="I3702" s="878"/>
      <c r="J3702" s="878"/>
      <c r="K3702" s="990"/>
      <c r="L3702" s="990"/>
      <c r="M3702" s="990"/>
      <c r="N3702" s="990"/>
      <c r="O3702" s="878"/>
      <c r="P3702" s="878"/>
      <c r="Q3702" s="878"/>
      <c r="R3702" s="878"/>
      <c r="S3702" s="878"/>
      <c r="T3702" s="878"/>
      <c r="U3702" s="878"/>
      <c r="V3702" s="878"/>
      <c r="W3702" s="878"/>
      <c r="X3702" s="1015"/>
      <c r="Y3702" s="878"/>
      <c r="Z3702" s="975"/>
    </row>
    <row r="3703" spans="1:26">
      <c r="A3703" s="878"/>
      <c r="B3703" s="878"/>
      <c r="C3703" s="878"/>
      <c r="F3703" s="878"/>
      <c r="H3703" s="878"/>
      <c r="I3703" s="878"/>
      <c r="J3703" s="878"/>
      <c r="K3703" s="990"/>
      <c r="L3703" s="990"/>
      <c r="M3703" s="990"/>
      <c r="N3703" s="990"/>
      <c r="O3703" s="878"/>
      <c r="P3703" s="878"/>
      <c r="Q3703" s="878"/>
      <c r="R3703" s="878"/>
      <c r="S3703" s="878"/>
      <c r="T3703" s="878"/>
      <c r="U3703" s="878"/>
      <c r="V3703" s="878"/>
      <c r="W3703" s="878"/>
      <c r="X3703" s="1015"/>
      <c r="Y3703" s="878"/>
      <c r="Z3703" s="975"/>
    </row>
    <row r="3704" spans="1:26">
      <c r="A3704" s="878"/>
      <c r="B3704" s="878"/>
      <c r="C3704" s="878"/>
      <c r="F3704" s="878"/>
      <c r="H3704" s="878"/>
      <c r="I3704" s="878"/>
      <c r="J3704" s="878"/>
      <c r="K3704" s="990"/>
      <c r="L3704" s="990"/>
      <c r="M3704" s="990"/>
      <c r="N3704" s="990"/>
      <c r="O3704" s="878"/>
      <c r="P3704" s="878"/>
      <c r="Q3704" s="878"/>
      <c r="R3704" s="878"/>
      <c r="S3704" s="878"/>
      <c r="T3704" s="878"/>
      <c r="U3704" s="878"/>
      <c r="V3704" s="878"/>
      <c r="W3704" s="878"/>
      <c r="X3704" s="1015"/>
      <c r="Y3704" s="878"/>
      <c r="Z3704" s="975"/>
    </row>
    <row r="3705" spans="1:26">
      <c r="A3705" s="878"/>
      <c r="B3705" s="878"/>
      <c r="C3705" s="878"/>
      <c r="F3705" s="878"/>
      <c r="H3705" s="878"/>
      <c r="I3705" s="878"/>
      <c r="J3705" s="878"/>
      <c r="K3705" s="990"/>
      <c r="L3705" s="990"/>
      <c r="M3705" s="990"/>
      <c r="N3705" s="990"/>
      <c r="O3705" s="878"/>
      <c r="P3705" s="878"/>
      <c r="Q3705" s="878"/>
      <c r="R3705" s="878"/>
      <c r="S3705" s="878"/>
      <c r="T3705" s="878"/>
      <c r="U3705" s="878"/>
      <c r="V3705" s="878"/>
      <c r="W3705" s="878"/>
      <c r="X3705" s="1015"/>
      <c r="Y3705" s="878"/>
      <c r="Z3705" s="975"/>
    </row>
    <row r="3706" spans="1:26">
      <c r="A3706" s="878"/>
      <c r="B3706" s="878"/>
      <c r="C3706" s="878"/>
      <c r="F3706" s="878"/>
      <c r="H3706" s="878"/>
      <c r="I3706" s="878"/>
      <c r="J3706" s="878"/>
      <c r="K3706" s="990"/>
      <c r="L3706" s="990"/>
      <c r="M3706" s="990"/>
      <c r="N3706" s="990"/>
      <c r="O3706" s="878"/>
      <c r="P3706" s="878"/>
      <c r="Q3706" s="878"/>
      <c r="R3706" s="878"/>
      <c r="S3706" s="878"/>
      <c r="T3706" s="878"/>
      <c r="U3706" s="878"/>
      <c r="V3706" s="878"/>
      <c r="W3706" s="878"/>
      <c r="X3706" s="1015"/>
      <c r="Y3706" s="878"/>
      <c r="Z3706" s="975"/>
    </row>
    <row r="3707" spans="1:26">
      <c r="A3707" s="878"/>
      <c r="B3707" s="878"/>
      <c r="C3707" s="878"/>
      <c r="F3707" s="878"/>
      <c r="H3707" s="878"/>
      <c r="I3707" s="878"/>
      <c r="J3707" s="878"/>
      <c r="K3707" s="990"/>
      <c r="L3707" s="990"/>
      <c r="M3707" s="990"/>
      <c r="N3707" s="990"/>
      <c r="O3707" s="878"/>
      <c r="P3707" s="878"/>
      <c r="Q3707" s="878"/>
      <c r="R3707" s="878"/>
      <c r="S3707" s="878"/>
      <c r="T3707" s="878"/>
      <c r="U3707" s="878"/>
      <c r="V3707" s="878"/>
      <c r="W3707" s="878"/>
      <c r="X3707" s="1015"/>
      <c r="Y3707" s="878"/>
      <c r="Z3707" s="975"/>
    </row>
    <row r="3708" spans="1:26">
      <c r="A3708" s="878"/>
      <c r="B3708" s="878"/>
      <c r="C3708" s="878"/>
      <c r="F3708" s="878"/>
      <c r="H3708" s="878"/>
      <c r="I3708" s="878"/>
      <c r="J3708" s="878"/>
      <c r="K3708" s="990"/>
      <c r="L3708" s="990"/>
      <c r="M3708" s="990"/>
      <c r="N3708" s="990"/>
      <c r="O3708" s="878"/>
      <c r="P3708" s="878"/>
      <c r="Q3708" s="878"/>
      <c r="R3708" s="878"/>
      <c r="S3708" s="878"/>
      <c r="T3708" s="878"/>
      <c r="U3708" s="878"/>
      <c r="V3708" s="878"/>
      <c r="W3708" s="878"/>
      <c r="X3708" s="1015"/>
      <c r="Y3708" s="878"/>
      <c r="Z3708" s="975"/>
    </row>
    <row r="3709" spans="1:26">
      <c r="A3709" s="878"/>
      <c r="B3709" s="878"/>
      <c r="C3709" s="878"/>
      <c r="F3709" s="878"/>
      <c r="H3709" s="878"/>
      <c r="I3709" s="878"/>
      <c r="J3709" s="878"/>
      <c r="K3709" s="990"/>
      <c r="L3709" s="990"/>
      <c r="M3709" s="990"/>
      <c r="N3709" s="990"/>
      <c r="O3709" s="878"/>
      <c r="P3709" s="878"/>
      <c r="Q3709" s="878"/>
      <c r="R3709" s="878"/>
      <c r="S3709" s="878"/>
      <c r="T3709" s="878"/>
      <c r="U3709" s="878"/>
      <c r="V3709" s="878"/>
      <c r="W3709" s="878"/>
      <c r="X3709" s="1015"/>
      <c r="Y3709" s="878"/>
      <c r="Z3709" s="975"/>
    </row>
    <row r="3710" spans="1:26">
      <c r="A3710" s="878"/>
      <c r="B3710" s="878"/>
      <c r="C3710" s="878"/>
      <c r="F3710" s="878"/>
      <c r="H3710" s="878"/>
      <c r="I3710" s="878"/>
      <c r="J3710" s="878"/>
      <c r="K3710" s="990"/>
      <c r="L3710" s="990"/>
      <c r="M3710" s="990"/>
      <c r="N3710" s="990"/>
      <c r="O3710" s="878"/>
      <c r="P3710" s="878"/>
      <c r="Q3710" s="878"/>
      <c r="R3710" s="878"/>
      <c r="S3710" s="878"/>
      <c r="T3710" s="878"/>
      <c r="U3710" s="878"/>
      <c r="V3710" s="878"/>
      <c r="W3710" s="878"/>
      <c r="X3710" s="1015"/>
      <c r="Y3710" s="878"/>
      <c r="Z3710" s="975"/>
    </row>
    <row r="3711" spans="1:26">
      <c r="A3711" s="878"/>
      <c r="B3711" s="878"/>
      <c r="C3711" s="878"/>
      <c r="F3711" s="878"/>
      <c r="H3711" s="878"/>
      <c r="I3711" s="878"/>
      <c r="J3711" s="878"/>
      <c r="K3711" s="990"/>
      <c r="L3711" s="990"/>
      <c r="M3711" s="990"/>
      <c r="N3711" s="990"/>
      <c r="O3711" s="878"/>
      <c r="P3711" s="878"/>
      <c r="Q3711" s="878"/>
      <c r="R3711" s="878"/>
      <c r="S3711" s="878"/>
      <c r="T3711" s="878"/>
      <c r="U3711" s="878"/>
      <c r="V3711" s="878"/>
      <c r="W3711" s="878"/>
      <c r="X3711" s="1015"/>
      <c r="Y3711" s="878"/>
      <c r="Z3711" s="975"/>
    </row>
    <row r="3712" spans="1:26">
      <c r="A3712" s="878"/>
      <c r="B3712" s="878"/>
      <c r="C3712" s="878"/>
      <c r="F3712" s="878"/>
      <c r="H3712" s="878"/>
      <c r="I3712" s="878"/>
      <c r="J3712" s="878"/>
      <c r="K3712" s="990"/>
      <c r="L3712" s="990"/>
      <c r="M3712" s="990"/>
      <c r="N3712" s="990"/>
      <c r="O3712" s="878"/>
      <c r="P3712" s="878"/>
      <c r="Q3712" s="878"/>
      <c r="R3712" s="878"/>
      <c r="S3712" s="878"/>
      <c r="T3712" s="878"/>
      <c r="U3712" s="878"/>
      <c r="V3712" s="878"/>
      <c r="W3712" s="878"/>
      <c r="X3712" s="1015"/>
      <c r="Y3712" s="878"/>
      <c r="Z3712" s="975"/>
    </row>
    <row r="3713" spans="1:26">
      <c r="A3713" s="878"/>
      <c r="B3713" s="878"/>
      <c r="C3713" s="878"/>
      <c r="F3713" s="878"/>
      <c r="H3713" s="878"/>
      <c r="I3713" s="878"/>
      <c r="J3713" s="878"/>
      <c r="K3713" s="990"/>
      <c r="L3713" s="990"/>
      <c r="M3713" s="990"/>
      <c r="N3713" s="990"/>
      <c r="O3713" s="878"/>
      <c r="P3713" s="878"/>
      <c r="Q3713" s="878"/>
      <c r="R3713" s="878"/>
      <c r="S3713" s="878"/>
      <c r="T3713" s="878"/>
      <c r="U3713" s="878"/>
      <c r="V3713" s="878"/>
      <c r="W3713" s="878"/>
      <c r="X3713" s="1015"/>
      <c r="Y3713" s="878"/>
      <c r="Z3713" s="975"/>
    </row>
    <row r="3714" spans="1:26">
      <c r="A3714" s="878"/>
      <c r="B3714" s="878"/>
      <c r="C3714" s="878"/>
      <c r="F3714" s="878"/>
      <c r="H3714" s="878"/>
      <c r="I3714" s="878"/>
      <c r="J3714" s="878"/>
      <c r="K3714" s="990"/>
      <c r="L3714" s="990"/>
      <c r="M3714" s="990"/>
      <c r="N3714" s="990"/>
      <c r="O3714" s="878"/>
      <c r="P3714" s="878"/>
      <c r="Q3714" s="878"/>
      <c r="R3714" s="878"/>
      <c r="S3714" s="878"/>
      <c r="T3714" s="878"/>
      <c r="U3714" s="878"/>
      <c r="V3714" s="878"/>
      <c r="W3714" s="878"/>
      <c r="X3714" s="1015"/>
      <c r="Y3714" s="878"/>
      <c r="Z3714" s="975"/>
    </row>
    <row r="3715" spans="1:26">
      <c r="A3715" s="878"/>
      <c r="B3715" s="878"/>
      <c r="C3715" s="878"/>
      <c r="F3715" s="878"/>
      <c r="H3715" s="878"/>
      <c r="I3715" s="878"/>
      <c r="J3715" s="878"/>
      <c r="K3715" s="990"/>
      <c r="L3715" s="990"/>
      <c r="M3715" s="990"/>
      <c r="N3715" s="990"/>
      <c r="O3715" s="878"/>
      <c r="P3715" s="878"/>
      <c r="Q3715" s="878"/>
      <c r="R3715" s="878"/>
      <c r="S3715" s="878"/>
      <c r="T3715" s="878"/>
      <c r="U3715" s="878"/>
      <c r="V3715" s="878"/>
      <c r="W3715" s="878"/>
      <c r="X3715" s="1015"/>
      <c r="Y3715" s="878"/>
      <c r="Z3715" s="975"/>
    </row>
    <row r="3716" spans="1:26">
      <c r="A3716" s="878"/>
      <c r="B3716" s="878"/>
      <c r="C3716" s="878"/>
      <c r="F3716" s="878"/>
      <c r="H3716" s="878"/>
      <c r="I3716" s="878"/>
      <c r="J3716" s="878"/>
      <c r="K3716" s="990"/>
      <c r="L3716" s="990"/>
      <c r="M3716" s="990"/>
      <c r="N3716" s="990"/>
      <c r="O3716" s="878"/>
      <c r="P3716" s="878"/>
      <c r="Q3716" s="878"/>
      <c r="R3716" s="878"/>
      <c r="S3716" s="878"/>
      <c r="T3716" s="878"/>
      <c r="U3716" s="878"/>
      <c r="V3716" s="878"/>
      <c r="W3716" s="878"/>
      <c r="X3716" s="1015"/>
      <c r="Y3716" s="878"/>
      <c r="Z3716" s="975"/>
    </row>
    <row r="3717" spans="1:26">
      <c r="A3717" s="878"/>
      <c r="B3717" s="878"/>
      <c r="C3717" s="878"/>
      <c r="F3717" s="878"/>
      <c r="H3717" s="878"/>
      <c r="I3717" s="878"/>
      <c r="J3717" s="878"/>
      <c r="K3717" s="990"/>
      <c r="L3717" s="990"/>
      <c r="M3717" s="990"/>
      <c r="N3717" s="990"/>
      <c r="O3717" s="878"/>
      <c r="P3717" s="878"/>
      <c r="Q3717" s="878"/>
      <c r="R3717" s="878"/>
      <c r="S3717" s="878"/>
      <c r="T3717" s="878"/>
      <c r="U3717" s="878"/>
      <c r="V3717" s="878"/>
      <c r="W3717" s="878"/>
      <c r="X3717" s="1015"/>
      <c r="Y3717" s="878"/>
      <c r="Z3717" s="975"/>
    </row>
    <row r="3718" spans="1:26">
      <c r="A3718" s="878"/>
      <c r="B3718" s="878"/>
      <c r="C3718" s="878"/>
      <c r="F3718" s="878"/>
      <c r="H3718" s="878"/>
      <c r="I3718" s="878"/>
      <c r="J3718" s="878"/>
      <c r="K3718" s="990"/>
      <c r="L3718" s="990"/>
      <c r="M3718" s="990"/>
      <c r="N3718" s="990"/>
      <c r="O3718" s="878"/>
      <c r="P3718" s="878"/>
      <c r="Q3718" s="878"/>
      <c r="R3718" s="878"/>
      <c r="S3718" s="878"/>
      <c r="T3718" s="878"/>
      <c r="U3718" s="878"/>
      <c r="V3718" s="878"/>
      <c r="W3718" s="878"/>
      <c r="X3718" s="1015"/>
      <c r="Y3718" s="878"/>
      <c r="Z3718" s="975"/>
    </row>
    <row r="3719" spans="1:26">
      <c r="A3719" s="878"/>
      <c r="B3719" s="878"/>
      <c r="C3719" s="878"/>
      <c r="F3719" s="878"/>
      <c r="H3719" s="878"/>
      <c r="I3719" s="878"/>
      <c r="J3719" s="878"/>
      <c r="K3719" s="990"/>
      <c r="L3719" s="990"/>
      <c r="M3719" s="990"/>
      <c r="N3719" s="990"/>
      <c r="O3719" s="878"/>
      <c r="P3719" s="878"/>
      <c r="Q3719" s="878"/>
      <c r="R3719" s="878"/>
      <c r="S3719" s="878"/>
      <c r="T3719" s="878"/>
      <c r="U3719" s="878"/>
      <c r="V3719" s="878"/>
      <c r="W3719" s="878"/>
      <c r="X3719" s="1015"/>
      <c r="Y3719" s="878"/>
      <c r="Z3719" s="975"/>
    </row>
    <row r="3720" spans="1:26">
      <c r="A3720" s="878"/>
      <c r="B3720" s="878"/>
      <c r="C3720" s="878"/>
      <c r="F3720" s="878"/>
      <c r="H3720" s="878"/>
      <c r="I3720" s="878"/>
      <c r="J3720" s="878"/>
      <c r="K3720" s="990"/>
      <c r="L3720" s="990"/>
      <c r="M3720" s="990"/>
      <c r="N3720" s="990"/>
      <c r="O3720" s="878"/>
      <c r="P3720" s="878"/>
      <c r="Q3720" s="878"/>
      <c r="R3720" s="878"/>
      <c r="S3720" s="878"/>
      <c r="T3720" s="878"/>
      <c r="U3720" s="878"/>
      <c r="V3720" s="878"/>
      <c r="W3720" s="878"/>
      <c r="X3720" s="1015"/>
      <c r="Y3720" s="878"/>
      <c r="Z3720" s="975"/>
    </row>
    <row r="3721" spans="1:26">
      <c r="A3721" s="878"/>
      <c r="B3721" s="878"/>
      <c r="C3721" s="878"/>
      <c r="F3721" s="878"/>
      <c r="H3721" s="878"/>
      <c r="I3721" s="878"/>
      <c r="J3721" s="878"/>
      <c r="K3721" s="990"/>
      <c r="L3721" s="990"/>
      <c r="M3721" s="990"/>
      <c r="N3721" s="990"/>
      <c r="O3721" s="878"/>
      <c r="P3721" s="878"/>
      <c r="Q3721" s="878"/>
      <c r="R3721" s="878"/>
      <c r="S3721" s="878"/>
      <c r="T3721" s="878"/>
      <c r="U3721" s="878"/>
      <c r="V3721" s="878"/>
      <c r="W3721" s="878"/>
      <c r="X3721" s="1015"/>
      <c r="Y3721" s="878"/>
      <c r="Z3721" s="975"/>
    </row>
    <row r="3722" spans="1:26">
      <c r="A3722" s="878"/>
      <c r="B3722" s="878"/>
      <c r="C3722" s="878"/>
      <c r="F3722" s="878"/>
      <c r="H3722" s="878"/>
      <c r="I3722" s="878"/>
      <c r="J3722" s="878"/>
      <c r="K3722" s="990"/>
      <c r="L3722" s="990"/>
      <c r="M3722" s="990"/>
      <c r="N3722" s="990"/>
      <c r="O3722" s="878"/>
      <c r="P3722" s="878"/>
      <c r="Q3722" s="878"/>
      <c r="R3722" s="878"/>
      <c r="S3722" s="878"/>
      <c r="T3722" s="878"/>
      <c r="U3722" s="878"/>
      <c r="V3722" s="878"/>
      <c r="W3722" s="878"/>
      <c r="X3722" s="1015"/>
      <c r="Y3722" s="878"/>
      <c r="Z3722" s="975"/>
    </row>
    <row r="3723" spans="1:26">
      <c r="A3723" s="878"/>
      <c r="B3723" s="878"/>
      <c r="C3723" s="878"/>
      <c r="F3723" s="878"/>
      <c r="H3723" s="878"/>
      <c r="I3723" s="878"/>
      <c r="J3723" s="878"/>
      <c r="K3723" s="990"/>
      <c r="L3723" s="990"/>
      <c r="M3723" s="990"/>
      <c r="N3723" s="990"/>
      <c r="O3723" s="878"/>
      <c r="P3723" s="878"/>
      <c r="Q3723" s="878"/>
      <c r="R3723" s="878"/>
      <c r="S3723" s="878"/>
      <c r="T3723" s="878"/>
      <c r="U3723" s="878"/>
      <c r="V3723" s="878"/>
      <c r="W3723" s="878"/>
      <c r="X3723" s="1015"/>
      <c r="Y3723" s="878"/>
      <c r="Z3723" s="975"/>
    </row>
    <row r="3724" spans="1:26">
      <c r="A3724" s="878"/>
      <c r="B3724" s="878"/>
      <c r="C3724" s="878"/>
      <c r="F3724" s="878"/>
      <c r="H3724" s="878"/>
      <c r="I3724" s="878"/>
      <c r="J3724" s="878"/>
      <c r="K3724" s="990"/>
      <c r="L3724" s="990"/>
      <c r="M3724" s="990"/>
      <c r="N3724" s="990"/>
      <c r="O3724" s="878"/>
      <c r="P3724" s="878"/>
      <c r="Q3724" s="878"/>
      <c r="R3724" s="878"/>
      <c r="S3724" s="878"/>
      <c r="T3724" s="878"/>
      <c r="U3724" s="878"/>
      <c r="V3724" s="878"/>
      <c r="W3724" s="878"/>
      <c r="X3724" s="1015"/>
      <c r="Y3724" s="878"/>
      <c r="Z3724" s="975"/>
    </row>
    <row r="3725" spans="1:26">
      <c r="A3725" s="878"/>
      <c r="B3725" s="878"/>
      <c r="C3725" s="878"/>
      <c r="F3725" s="878"/>
      <c r="H3725" s="878"/>
      <c r="I3725" s="878"/>
      <c r="J3725" s="878"/>
      <c r="K3725" s="990"/>
      <c r="L3725" s="990"/>
      <c r="M3725" s="990"/>
      <c r="N3725" s="990"/>
      <c r="O3725" s="878"/>
      <c r="P3725" s="878"/>
      <c r="Q3725" s="878"/>
      <c r="R3725" s="878"/>
      <c r="S3725" s="878"/>
      <c r="T3725" s="878"/>
      <c r="U3725" s="878"/>
      <c r="V3725" s="878"/>
      <c r="W3725" s="878"/>
      <c r="X3725" s="1015"/>
      <c r="Y3725" s="878"/>
      <c r="Z3725" s="975"/>
    </row>
    <row r="3726" spans="1:26">
      <c r="A3726" s="878"/>
      <c r="B3726" s="878"/>
      <c r="C3726" s="878"/>
      <c r="F3726" s="878"/>
      <c r="H3726" s="878"/>
      <c r="I3726" s="878"/>
      <c r="J3726" s="878"/>
      <c r="K3726" s="990"/>
      <c r="L3726" s="990"/>
      <c r="M3726" s="990"/>
      <c r="N3726" s="990"/>
      <c r="O3726" s="878"/>
      <c r="P3726" s="878"/>
      <c r="Q3726" s="878"/>
      <c r="R3726" s="878"/>
      <c r="S3726" s="878"/>
      <c r="T3726" s="878"/>
      <c r="U3726" s="878"/>
      <c r="V3726" s="878"/>
      <c r="W3726" s="878"/>
      <c r="X3726" s="1015"/>
      <c r="Y3726" s="878"/>
      <c r="Z3726" s="975"/>
    </row>
    <row r="3727" spans="1:26">
      <c r="A3727" s="878"/>
      <c r="B3727" s="878"/>
      <c r="C3727" s="878"/>
      <c r="F3727" s="878"/>
      <c r="H3727" s="878"/>
      <c r="I3727" s="878"/>
      <c r="J3727" s="878"/>
      <c r="K3727" s="990"/>
      <c r="L3727" s="990"/>
      <c r="M3727" s="990"/>
      <c r="N3727" s="990"/>
      <c r="O3727" s="878"/>
      <c r="P3727" s="878"/>
      <c r="Q3727" s="878"/>
      <c r="R3727" s="878"/>
      <c r="S3727" s="878"/>
      <c r="T3727" s="878"/>
      <c r="U3727" s="878"/>
      <c r="V3727" s="878"/>
      <c r="W3727" s="878"/>
      <c r="X3727" s="1015"/>
      <c r="Y3727" s="878"/>
      <c r="Z3727" s="975"/>
    </row>
    <row r="3728" spans="1:26">
      <c r="A3728" s="878"/>
      <c r="B3728" s="878"/>
      <c r="C3728" s="878"/>
      <c r="F3728" s="878"/>
      <c r="H3728" s="878"/>
      <c r="I3728" s="878"/>
      <c r="J3728" s="878"/>
      <c r="K3728" s="990"/>
      <c r="L3728" s="990"/>
      <c r="M3728" s="990"/>
      <c r="N3728" s="990"/>
      <c r="O3728" s="878"/>
      <c r="P3728" s="878"/>
      <c r="Q3728" s="878"/>
      <c r="R3728" s="878"/>
      <c r="S3728" s="878"/>
      <c r="T3728" s="878"/>
      <c r="U3728" s="878"/>
      <c r="V3728" s="878"/>
      <c r="W3728" s="878"/>
      <c r="X3728" s="1015"/>
      <c r="Y3728" s="878"/>
      <c r="Z3728" s="975"/>
    </row>
    <row r="3729" spans="1:26">
      <c r="A3729" s="878"/>
      <c r="B3729" s="878"/>
      <c r="C3729" s="878"/>
      <c r="F3729" s="878"/>
      <c r="H3729" s="878"/>
      <c r="I3729" s="878"/>
      <c r="J3729" s="878"/>
      <c r="K3729" s="990"/>
      <c r="L3729" s="990"/>
      <c r="M3729" s="990"/>
      <c r="N3729" s="990"/>
      <c r="O3729" s="878"/>
      <c r="P3729" s="878"/>
      <c r="Q3729" s="878"/>
      <c r="R3729" s="878"/>
      <c r="S3729" s="878"/>
      <c r="T3729" s="878"/>
      <c r="U3729" s="878"/>
      <c r="V3729" s="878"/>
      <c r="W3729" s="878"/>
      <c r="X3729" s="1015"/>
      <c r="Y3729" s="878"/>
      <c r="Z3729" s="975"/>
    </row>
    <row r="3730" spans="1:26">
      <c r="A3730" s="878"/>
      <c r="B3730" s="878"/>
      <c r="C3730" s="878"/>
      <c r="F3730" s="878"/>
      <c r="H3730" s="878"/>
      <c r="I3730" s="878"/>
      <c r="J3730" s="878"/>
      <c r="K3730" s="990"/>
      <c r="L3730" s="990"/>
      <c r="M3730" s="990"/>
      <c r="N3730" s="990"/>
      <c r="O3730" s="878"/>
      <c r="P3730" s="878"/>
      <c r="Q3730" s="878"/>
      <c r="R3730" s="878"/>
      <c r="S3730" s="878"/>
      <c r="T3730" s="878"/>
      <c r="U3730" s="878"/>
      <c r="V3730" s="878"/>
      <c r="W3730" s="878"/>
      <c r="X3730" s="1015"/>
      <c r="Y3730" s="878"/>
      <c r="Z3730" s="975"/>
    </row>
    <row r="3731" spans="1:26">
      <c r="A3731" s="878"/>
      <c r="B3731" s="878"/>
      <c r="C3731" s="878"/>
      <c r="F3731" s="878"/>
      <c r="H3731" s="878"/>
      <c r="I3731" s="878"/>
      <c r="J3731" s="878"/>
      <c r="K3731" s="990"/>
      <c r="L3731" s="990"/>
      <c r="M3731" s="990"/>
      <c r="N3731" s="990"/>
      <c r="O3731" s="878"/>
      <c r="P3731" s="878"/>
      <c r="Q3731" s="878"/>
      <c r="R3731" s="878"/>
      <c r="S3731" s="878"/>
      <c r="T3731" s="878"/>
      <c r="U3731" s="878"/>
      <c r="V3731" s="878"/>
      <c r="W3731" s="878"/>
      <c r="X3731" s="1015"/>
      <c r="Y3731" s="878"/>
      <c r="Z3731" s="975"/>
    </row>
    <row r="3732" spans="1:26">
      <c r="A3732" s="878"/>
      <c r="B3732" s="878"/>
      <c r="C3732" s="878"/>
      <c r="F3732" s="878"/>
      <c r="H3732" s="878"/>
      <c r="I3732" s="878"/>
      <c r="J3732" s="878"/>
      <c r="K3732" s="990"/>
      <c r="L3732" s="990"/>
      <c r="M3732" s="990"/>
      <c r="N3732" s="990"/>
      <c r="O3732" s="878"/>
      <c r="P3732" s="878"/>
      <c r="Q3732" s="878"/>
      <c r="R3732" s="878"/>
      <c r="S3732" s="878"/>
      <c r="T3732" s="878"/>
      <c r="U3732" s="878"/>
      <c r="V3732" s="878"/>
      <c r="W3732" s="878"/>
      <c r="X3732" s="1015"/>
      <c r="Y3732" s="878"/>
      <c r="Z3732" s="975"/>
    </row>
    <row r="3733" spans="1:26">
      <c r="A3733" s="878"/>
      <c r="B3733" s="878"/>
      <c r="C3733" s="878"/>
      <c r="F3733" s="878"/>
      <c r="H3733" s="878"/>
      <c r="I3733" s="878"/>
      <c r="J3733" s="878"/>
      <c r="K3733" s="990"/>
      <c r="L3733" s="990"/>
      <c r="M3733" s="990"/>
      <c r="N3733" s="990"/>
      <c r="O3733" s="878"/>
      <c r="P3733" s="878"/>
      <c r="Q3733" s="878"/>
      <c r="R3733" s="878"/>
      <c r="S3733" s="878"/>
      <c r="T3733" s="878"/>
      <c r="U3733" s="878"/>
      <c r="V3733" s="878"/>
      <c r="W3733" s="878"/>
      <c r="X3733" s="1015"/>
      <c r="Y3733" s="878"/>
      <c r="Z3733" s="975"/>
    </row>
    <row r="3734" spans="1:26">
      <c r="A3734" s="878"/>
      <c r="B3734" s="878"/>
      <c r="C3734" s="878"/>
      <c r="F3734" s="878"/>
      <c r="H3734" s="878"/>
      <c r="I3734" s="878"/>
      <c r="J3734" s="878"/>
      <c r="K3734" s="990"/>
      <c r="L3734" s="990"/>
      <c r="M3734" s="990"/>
      <c r="N3734" s="990"/>
      <c r="O3734" s="878"/>
      <c r="P3734" s="878"/>
      <c r="Q3734" s="878"/>
      <c r="R3734" s="878"/>
      <c r="S3734" s="878"/>
      <c r="T3734" s="878"/>
      <c r="U3734" s="878"/>
      <c r="V3734" s="878"/>
      <c r="W3734" s="878"/>
      <c r="X3734" s="1015"/>
      <c r="Y3734" s="878"/>
      <c r="Z3734" s="975"/>
    </row>
    <row r="3735" spans="1:26">
      <c r="A3735" s="878"/>
      <c r="B3735" s="878"/>
      <c r="C3735" s="878"/>
      <c r="F3735" s="878"/>
      <c r="H3735" s="878"/>
      <c r="I3735" s="878"/>
      <c r="J3735" s="878"/>
      <c r="K3735" s="990"/>
      <c r="L3735" s="990"/>
      <c r="M3735" s="990"/>
      <c r="N3735" s="990"/>
      <c r="O3735" s="878"/>
      <c r="P3735" s="878"/>
      <c r="Q3735" s="878"/>
      <c r="R3735" s="878"/>
      <c r="S3735" s="878"/>
      <c r="T3735" s="878"/>
      <c r="U3735" s="878"/>
      <c r="V3735" s="878"/>
      <c r="W3735" s="878"/>
      <c r="X3735" s="1015"/>
      <c r="Y3735" s="878"/>
      <c r="Z3735" s="975"/>
    </row>
    <row r="3736" spans="1:26">
      <c r="A3736" s="878"/>
      <c r="B3736" s="878"/>
      <c r="C3736" s="878"/>
      <c r="F3736" s="878"/>
      <c r="H3736" s="878"/>
      <c r="I3736" s="878"/>
      <c r="J3736" s="878"/>
      <c r="K3736" s="990"/>
      <c r="L3736" s="990"/>
      <c r="M3736" s="990"/>
      <c r="N3736" s="990"/>
      <c r="O3736" s="878"/>
      <c r="P3736" s="878"/>
      <c r="Q3736" s="878"/>
      <c r="R3736" s="878"/>
      <c r="S3736" s="878"/>
      <c r="T3736" s="878"/>
      <c r="U3736" s="878"/>
      <c r="V3736" s="878"/>
      <c r="W3736" s="878"/>
      <c r="X3736" s="1015"/>
      <c r="Y3736" s="878"/>
      <c r="Z3736" s="975"/>
    </row>
    <row r="3737" spans="1:26">
      <c r="A3737" s="878"/>
      <c r="B3737" s="878"/>
      <c r="C3737" s="878"/>
      <c r="F3737" s="878"/>
      <c r="H3737" s="878"/>
      <c r="I3737" s="878"/>
      <c r="J3737" s="878"/>
      <c r="K3737" s="990"/>
      <c r="L3737" s="990"/>
      <c r="M3737" s="990"/>
      <c r="N3737" s="990"/>
      <c r="O3737" s="878"/>
      <c r="P3737" s="878"/>
      <c r="Q3737" s="878"/>
      <c r="R3737" s="878"/>
      <c r="S3737" s="878"/>
      <c r="T3737" s="878"/>
      <c r="U3737" s="878"/>
      <c r="V3737" s="878"/>
      <c r="W3737" s="878"/>
      <c r="X3737" s="1015"/>
      <c r="Y3737" s="878"/>
      <c r="Z3737" s="975"/>
    </row>
    <row r="3738" spans="1:26">
      <c r="A3738" s="878"/>
      <c r="B3738" s="878"/>
      <c r="C3738" s="878"/>
      <c r="F3738" s="878"/>
      <c r="H3738" s="878"/>
      <c r="I3738" s="878"/>
      <c r="J3738" s="878"/>
      <c r="K3738" s="990"/>
      <c r="L3738" s="990"/>
      <c r="M3738" s="990"/>
      <c r="N3738" s="990"/>
      <c r="O3738" s="878"/>
      <c r="P3738" s="878"/>
      <c r="Q3738" s="878"/>
      <c r="R3738" s="878"/>
      <c r="S3738" s="878"/>
      <c r="T3738" s="878"/>
      <c r="U3738" s="878"/>
      <c r="V3738" s="878"/>
      <c r="W3738" s="878"/>
      <c r="X3738" s="1015"/>
      <c r="Y3738" s="878"/>
      <c r="Z3738" s="975"/>
    </row>
    <row r="3739" spans="1:26">
      <c r="A3739" s="878"/>
      <c r="B3739" s="878"/>
      <c r="C3739" s="878"/>
      <c r="F3739" s="878"/>
      <c r="H3739" s="878"/>
      <c r="I3739" s="878"/>
      <c r="J3739" s="878"/>
      <c r="K3739" s="990"/>
      <c r="L3739" s="990"/>
      <c r="M3739" s="990"/>
      <c r="N3739" s="990"/>
      <c r="O3739" s="878"/>
      <c r="P3739" s="878"/>
      <c r="Q3739" s="878"/>
      <c r="R3739" s="878"/>
      <c r="S3739" s="878"/>
      <c r="T3739" s="878"/>
      <c r="U3739" s="878"/>
      <c r="V3739" s="878"/>
      <c r="W3739" s="878"/>
      <c r="X3739" s="1015"/>
      <c r="Y3739" s="878"/>
      <c r="Z3739" s="975"/>
    </row>
    <row r="3740" spans="1:26">
      <c r="A3740" s="878"/>
      <c r="B3740" s="878"/>
      <c r="C3740" s="878"/>
      <c r="F3740" s="878"/>
      <c r="H3740" s="878"/>
      <c r="I3740" s="878"/>
      <c r="J3740" s="878"/>
      <c r="K3740" s="990"/>
      <c r="L3740" s="990"/>
      <c r="M3740" s="990"/>
      <c r="N3740" s="990"/>
      <c r="O3740" s="878"/>
      <c r="P3740" s="878"/>
      <c r="Q3740" s="878"/>
      <c r="R3740" s="878"/>
      <c r="S3740" s="878"/>
      <c r="T3740" s="878"/>
      <c r="U3740" s="878"/>
      <c r="V3740" s="878"/>
      <c r="W3740" s="878"/>
      <c r="X3740" s="1015"/>
      <c r="Y3740" s="878"/>
      <c r="Z3740" s="975"/>
    </row>
    <row r="3741" spans="1:26">
      <c r="A3741" s="878"/>
      <c r="B3741" s="878"/>
      <c r="C3741" s="878"/>
      <c r="F3741" s="878"/>
      <c r="H3741" s="878"/>
      <c r="I3741" s="878"/>
      <c r="J3741" s="878"/>
      <c r="K3741" s="990"/>
      <c r="L3741" s="990"/>
      <c r="M3741" s="990"/>
      <c r="N3741" s="990"/>
      <c r="O3741" s="878"/>
      <c r="P3741" s="878"/>
      <c r="Q3741" s="878"/>
      <c r="R3741" s="878"/>
      <c r="S3741" s="878"/>
      <c r="T3741" s="878"/>
      <c r="U3741" s="878"/>
      <c r="V3741" s="878"/>
      <c r="W3741" s="878"/>
      <c r="X3741" s="1015"/>
      <c r="Y3741" s="878"/>
      <c r="Z3741" s="975"/>
    </row>
    <row r="3742" spans="1:26">
      <c r="A3742" s="878"/>
      <c r="B3742" s="878"/>
      <c r="C3742" s="878"/>
      <c r="F3742" s="878"/>
      <c r="H3742" s="878"/>
      <c r="I3742" s="878"/>
      <c r="J3742" s="878"/>
      <c r="K3742" s="990"/>
      <c r="L3742" s="990"/>
      <c r="M3742" s="990"/>
      <c r="N3742" s="990"/>
      <c r="O3742" s="878"/>
      <c r="P3742" s="878"/>
      <c r="Q3742" s="878"/>
      <c r="R3742" s="878"/>
      <c r="S3742" s="878"/>
      <c r="T3742" s="878"/>
      <c r="U3742" s="878"/>
      <c r="V3742" s="878"/>
      <c r="W3742" s="878"/>
      <c r="X3742" s="1015"/>
      <c r="Y3742" s="878"/>
      <c r="Z3742" s="975"/>
    </row>
    <row r="3743" spans="1:26">
      <c r="A3743" s="878"/>
      <c r="B3743" s="878"/>
      <c r="C3743" s="878"/>
      <c r="F3743" s="878"/>
      <c r="H3743" s="878"/>
      <c r="I3743" s="878"/>
      <c r="J3743" s="878"/>
      <c r="K3743" s="990"/>
      <c r="L3743" s="990"/>
      <c r="M3743" s="990"/>
      <c r="N3743" s="990"/>
      <c r="O3743" s="878"/>
      <c r="P3743" s="878"/>
      <c r="Q3743" s="878"/>
      <c r="R3743" s="878"/>
      <c r="S3743" s="878"/>
      <c r="T3743" s="878"/>
      <c r="U3743" s="878"/>
      <c r="V3743" s="878"/>
      <c r="W3743" s="878"/>
      <c r="X3743" s="1015"/>
      <c r="Y3743" s="878"/>
      <c r="Z3743" s="975"/>
    </row>
    <row r="3744" spans="1:26">
      <c r="A3744" s="878"/>
      <c r="B3744" s="878"/>
      <c r="C3744" s="878"/>
      <c r="F3744" s="878"/>
      <c r="H3744" s="878"/>
      <c r="I3744" s="878"/>
      <c r="J3744" s="878"/>
      <c r="K3744" s="990"/>
      <c r="L3744" s="990"/>
      <c r="M3744" s="990"/>
      <c r="N3744" s="990"/>
      <c r="O3744" s="878"/>
      <c r="P3744" s="878"/>
      <c r="Q3744" s="878"/>
      <c r="R3744" s="878"/>
      <c r="S3744" s="878"/>
      <c r="T3744" s="878"/>
      <c r="U3744" s="878"/>
      <c r="V3744" s="878"/>
      <c r="W3744" s="878"/>
      <c r="X3744" s="1015"/>
      <c r="Y3744" s="878"/>
      <c r="Z3744" s="975"/>
    </row>
    <row r="3745" spans="1:26">
      <c r="A3745" s="878"/>
      <c r="B3745" s="878"/>
      <c r="C3745" s="878"/>
      <c r="F3745" s="878"/>
      <c r="H3745" s="878"/>
      <c r="I3745" s="878"/>
      <c r="J3745" s="878"/>
      <c r="K3745" s="990"/>
      <c r="L3745" s="990"/>
      <c r="M3745" s="990"/>
      <c r="N3745" s="990"/>
      <c r="O3745" s="878"/>
      <c r="P3745" s="878"/>
      <c r="Q3745" s="878"/>
      <c r="R3745" s="878"/>
      <c r="S3745" s="878"/>
      <c r="T3745" s="878"/>
      <c r="U3745" s="878"/>
      <c r="V3745" s="878"/>
      <c r="W3745" s="878"/>
      <c r="X3745" s="1015"/>
      <c r="Y3745" s="878"/>
      <c r="Z3745" s="975"/>
    </row>
    <row r="3746" spans="1:26">
      <c r="A3746" s="878"/>
      <c r="B3746" s="878"/>
      <c r="C3746" s="878"/>
      <c r="F3746" s="878"/>
      <c r="H3746" s="878"/>
      <c r="I3746" s="878"/>
      <c r="J3746" s="878"/>
      <c r="K3746" s="990"/>
      <c r="L3746" s="990"/>
      <c r="M3746" s="990"/>
      <c r="N3746" s="990"/>
      <c r="O3746" s="878"/>
      <c r="P3746" s="878"/>
      <c r="Q3746" s="878"/>
      <c r="R3746" s="878"/>
      <c r="S3746" s="878"/>
      <c r="T3746" s="878"/>
      <c r="U3746" s="878"/>
      <c r="V3746" s="878"/>
      <c r="W3746" s="878"/>
      <c r="X3746" s="1015"/>
      <c r="Y3746" s="878"/>
      <c r="Z3746" s="975"/>
    </row>
    <row r="3747" spans="1:26">
      <c r="A3747" s="878"/>
      <c r="B3747" s="878"/>
      <c r="C3747" s="878"/>
      <c r="F3747" s="878"/>
      <c r="H3747" s="878"/>
      <c r="I3747" s="878"/>
      <c r="J3747" s="878"/>
      <c r="K3747" s="990"/>
      <c r="L3747" s="990"/>
      <c r="M3747" s="990"/>
      <c r="N3747" s="990"/>
      <c r="O3747" s="878"/>
      <c r="P3747" s="878"/>
      <c r="Q3747" s="878"/>
      <c r="R3747" s="878"/>
      <c r="S3747" s="878"/>
      <c r="T3747" s="878"/>
      <c r="U3747" s="878"/>
      <c r="V3747" s="878"/>
      <c r="W3747" s="878"/>
      <c r="X3747" s="1015"/>
      <c r="Y3747" s="878"/>
      <c r="Z3747" s="975"/>
    </row>
    <row r="3748" spans="1:26">
      <c r="A3748" s="878"/>
      <c r="B3748" s="878"/>
      <c r="C3748" s="878"/>
      <c r="F3748" s="878"/>
      <c r="H3748" s="878"/>
      <c r="I3748" s="878"/>
      <c r="J3748" s="878"/>
      <c r="K3748" s="990"/>
      <c r="L3748" s="990"/>
      <c r="M3748" s="990"/>
      <c r="N3748" s="990"/>
      <c r="O3748" s="878"/>
      <c r="P3748" s="878"/>
      <c r="Q3748" s="878"/>
      <c r="R3748" s="878"/>
      <c r="S3748" s="878"/>
      <c r="T3748" s="878"/>
      <c r="U3748" s="878"/>
      <c r="V3748" s="878"/>
      <c r="W3748" s="878"/>
      <c r="X3748" s="1015"/>
      <c r="Y3748" s="878"/>
      <c r="Z3748" s="975"/>
    </row>
    <row r="3749" spans="1:26">
      <c r="A3749" s="878"/>
      <c r="B3749" s="878"/>
      <c r="C3749" s="878"/>
      <c r="F3749" s="878"/>
      <c r="H3749" s="878"/>
      <c r="I3749" s="878"/>
      <c r="J3749" s="878"/>
      <c r="K3749" s="990"/>
      <c r="L3749" s="990"/>
      <c r="M3749" s="990"/>
      <c r="N3749" s="990"/>
      <c r="O3749" s="878"/>
      <c r="P3749" s="878"/>
      <c r="Q3749" s="878"/>
      <c r="R3749" s="878"/>
      <c r="S3749" s="878"/>
      <c r="T3749" s="878"/>
      <c r="U3749" s="878"/>
      <c r="V3749" s="878"/>
      <c r="W3749" s="878"/>
      <c r="X3749" s="1015"/>
      <c r="Y3749" s="878"/>
      <c r="Z3749" s="975"/>
    </row>
    <row r="3750" spans="1:26">
      <c r="A3750" s="878"/>
      <c r="B3750" s="878"/>
      <c r="C3750" s="878"/>
      <c r="F3750" s="878"/>
      <c r="H3750" s="878"/>
      <c r="I3750" s="878"/>
      <c r="J3750" s="878"/>
      <c r="K3750" s="990"/>
      <c r="L3750" s="990"/>
      <c r="M3750" s="990"/>
      <c r="N3750" s="990"/>
      <c r="O3750" s="878"/>
      <c r="P3750" s="878"/>
      <c r="Q3750" s="878"/>
      <c r="R3750" s="878"/>
      <c r="S3750" s="878"/>
      <c r="T3750" s="878"/>
      <c r="U3750" s="878"/>
      <c r="V3750" s="878"/>
      <c r="W3750" s="878"/>
      <c r="X3750" s="1015"/>
      <c r="Y3750" s="878"/>
      <c r="Z3750" s="975"/>
    </row>
    <row r="3751" spans="1:26">
      <c r="A3751" s="878"/>
      <c r="B3751" s="878"/>
      <c r="C3751" s="878"/>
      <c r="F3751" s="878"/>
      <c r="H3751" s="878"/>
      <c r="I3751" s="878"/>
      <c r="J3751" s="878"/>
      <c r="K3751" s="990"/>
      <c r="L3751" s="990"/>
      <c r="M3751" s="990"/>
      <c r="N3751" s="990"/>
      <c r="O3751" s="878"/>
      <c r="P3751" s="878"/>
      <c r="Q3751" s="878"/>
      <c r="R3751" s="878"/>
      <c r="S3751" s="878"/>
      <c r="T3751" s="878"/>
      <c r="U3751" s="878"/>
      <c r="V3751" s="878"/>
      <c r="W3751" s="878"/>
      <c r="X3751" s="1015"/>
      <c r="Y3751" s="878"/>
      <c r="Z3751" s="975"/>
    </row>
    <row r="3752" spans="1:26">
      <c r="A3752" s="878"/>
      <c r="B3752" s="878"/>
      <c r="C3752" s="878"/>
      <c r="F3752" s="878"/>
      <c r="H3752" s="878"/>
      <c r="I3752" s="878"/>
      <c r="J3752" s="878"/>
      <c r="K3752" s="990"/>
      <c r="L3752" s="990"/>
      <c r="M3752" s="990"/>
      <c r="N3752" s="990"/>
      <c r="O3752" s="878"/>
      <c r="P3752" s="878"/>
      <c r="Q3752" s="878"/>
      <c r="R3752" s="878"/>
      <c r="S3752" s="878"/>
      <c r="T3752" s="878"/>
      <c r="U3752" s="878"/>
      <c r="V3752" s="878"/>
      <c r="W3752" s="878"/>
      <c r="X3752" s="1015"/>
      <c r="Y3752" s="878"/>
      <c r="Z3752" s="975"/>
    </row>
    <row r="3753" spans="1:26">
      <c r="A3753" s="878"/>
      <c r="B3753" s="878"/>
      <c r="C3753" s="878"/>
      <c r="F3753" s="878"/>
      <c r="H3753" s="878"/>
      <c r="I3753" s="878"/>
      <c r="J3753" s="878"/>
      <c r="K3753" s="990"/>
      <c r="L3753" s="990"/>
      <c r="M3753" s="990"/>
      <c r="N3753" s="990"/>
      <c r="O3753" s="878"/>
      <c r="P3753" s="878"/>
      <c r="Q3753" s="878"/>
      <c r="R3753" s="878"/>
      <c r="S3753" s="878"/>
      <c r="T3753" s="878"/>
      <c r="U3753" s="878"/>
      <c r="V3753" s="878"/>
      <c r="W3753" s="878"/>
      <c r="X3753" s="1015"/>
      <c r="Y3753" s="878"/>
      <c r="Z3753" s="975"/>
    </row>
    <row r="3754" spans="1:26">
      <c r="A3754" s="878"/>
      <c r="B3754" s="878"/>
      <c r="C3754" s="878"/>
      <c r="F3754" s="878"/>
      <c r="H3754" s="878"/>
      <c r="I3754" s="878"/>
      <c r="J3754" s="878"/>
      <c r="K3754" s="990"/>
      <c r="L3754" s="990"/>
      <c r="M3754" s="990"/>
      <c r="N3754" s="990"/>
      <c r="O3754" s="878"/>
      <c r="P3754" s="878"/>
      <c r="Q3754" s="878"/>
      <c r="R3754" s="878"/>
      <c r="S3754" s="878"/>
      <c r="T3754" s="878"/>
      <c r="U3754" s="878"/>
      <c r="V3754" s="878"/>
      <c r="W3754" s="878"/>
      <c r="X3754" s="1015"/>
      <c r="Y3754" s="878"/>
      <c r="Z3754" s="975"/>
    </row>
    <row r="3755" spans="1:26">
      <c r="A3755" s="878"/>
      <c r="B3755" s="878"/>
      <c r="C3755" s="878"/>
      <c r="F3755" s="878"/>
      <c r="H3755" s="878"/>
      <c r="I3755" s="878"/>
      <c r="J3755" s="878"/>
      <c r="K3755" s="990"/>
      <c r="L3755" s="990"/>
      <c r="M3755" s="990"/>
      <c r="N3755" s="990"/>
      <c r="O3755" s="878"/>
      <c r="P3755" s="878"/>
      <c r="Q3755" s="878"/>
      <c r="R3755" s="878"/>
      <c r="S3755" s="878"/>
      <c r="T3755" s="878"/>
      <c r="U3755" s="878"/>
      <c r="V3755" s="878"/>
      <c r="W3755" s="878"/>
      <c r="X3755" s="1015"/>
      <c r="Y3755" s="878"/>
      <c r="Z3755" s="975"/>
    </row>
    <row r="3756" spans="1:26">
      <c r="A3756" s="878"/>
      <c r="B3756" s="878"/>
      <c r="C3756" s="878"/>
      <c r="F3756" s="878"/>
      <c r="H3756" s="878"/>
      <c r="I3756" s="878"/>
      <c r="J3756" s="878"/>
      <c r="K3756" s="990"/>
      <c r="L3756" s="990"/>
      <c r="M3756" s="990"/>
      <c r="N3756" s="990"/>
      <c r="O3756" s="878"/>
      <c r="P3756" s="878"/>
      <c r="Q3756" s="878"/>
      <c r="R3756" s="878"/>
      <c r="S3756" s="878"/>
      <c r="T3756" s="878"/>
      <c r="U3756" s="878"/>
      <c r="V3756" s="878"/>
      <c r="W3756" s="878"/>
      <c r="X3756" s="1015"/>
      <c r="Y3756" s="878"/>
      <c r="Z3756" s="975"/>
    </row>
    <row r="3757" spans="1:26">
      <c r="A3757" s="878"/>
      <c r="B3757" s="878"/>
      <c r="C3757" s="878"/>
      <c r="F3757" s="878"/>
      <c r="H3757" s="878"/>
      <c r="I3757" s="878"/>
      <c r="J3757" s="878"/>
      <c r="K3757" s="990"/>
      <c r="L3757" s="990"/>
      <c r="M3757" s="990"/>
      <c r="N3757" s="990"/>
      <c r="O3757" s="878"/>
      <c r="P3757" s="878"/>
      <c r="Q3757" s="878"/>
      <c r="R3757" s="878"/>
      <c r="S3757" s="878"/>
      <c r="T3757" s="878"/>
      <c r="U3757" s="878"/>
      <c r="V3757" s="878"/>
      <c r="W3757" s="878"/>
      <c r="X3757" s="1015"/>
      <c r="Y3757" s="878"/>
      <c r="Z3757" s="975"/>
    </row>
    <row r="3758" spans="1:26">
      <c r="A3758" s="878"/>
      <c r="B3758" s="878"/>
      <c r="C3758" s="878"/>
      <c r="F3758" s="878"/>
      <c r="H3758" s="878"/>
      <c r="I3758" s="878"/>
      <c r="J3758" s="878"/>
      <c r="K3758" s="990"/>
      <c r="L3758" s="990"/>
      <c r="M3758" s="990"/>
      <c r="N3758" s="990"/>
      <c r="O3758" s="878"/>
      <c r="P3758" s="878"/>
      <c r="Q3758" s="878"/>
      <c r="R3758" s="878"/>
      <c r="S3758" s="878"/>
      <c r="T3758" s="878"/>
      <c r="U3758" s="878"/>
      <c r="V3758" s="878"/>
      <c r="W3758" s="878"/>
      <c r="X3758" s="1015"/>
      <c r="Y3758" s="878"/>
      <c r="Z3758" s="975"/>
    </row>
    <row r="3759" spans="1:26">
      <c r="A3759" s="878"/>
      <c r="B3759" s="878"/>
      <c r="C3759" s="878"/>
      <c r="F3759" s="878"/>
      <c r="H3759" s="878"/>
      <c r="I3759" s="878"/>
      <c r="J3759" s="878"/>
      <c r="K3759" s="990"/>
      <c r="L3759" s="990"/>
      <c r="M3759" s="990"/>
      <c r="N3759" s="990"/>
      <c r="O3759" s="878"/>
      <c r="P3759" s="878"/>
      <c r="Q3759" s="878"/>
      <c r="R3759" s="878"/>
      <c r="S3759" s="878"/>
      <c r="T3759" s="878"/>
      <c r="U3759" s="878"/>
      <c r="V3759" s="878"/>
      <c r="W3759" s="878"/>
      <c r="X3759" s="1015"/>
      <c r="Y3759" s="878"/>
      <c r="Z3759" s="975"/>
    </row>
    <row r="3760" spans="1:26">
      <c r="A3760" s="878"/>
      <c r="B3760" s="878"/>
      <c r="C3760" s="878"/>
      <c r="F3760" s="878"/>
      <c r="H3760" s="878"/>
      <c r="I3760" s="878"/>
      <c r="J3760" s="878"/>
      <c r="K3760" s="990"/>
      <c r="L3760" s="990"/>
      <c r="M3760" s="990"/>
      <c r="N3760" s="990"/>
      <c r="O3760" s="878"/>
      <c r="P3760" s="878"/>
      <c r="Q3760" s="878"/>
      <c r="R3760" s="878"/>
      <c r="S3760" s="878"/>
      <c r="T3760" s="878"/>
      <c r="U3760" s="878"/>
      <c r="V3760" s="878"/>
      <c r="W3760" s="878"/>
      <c r="X3760" s="1015"/>
      <c r="Y3760" s="878"/>
      <c r="Z3760" s="975"/>
    </row>
    <row r="3761" spans="1:26">
      <c r="A3761" s="878"/>
      <c r="B3761" s="878"/>
      <c r="C3761" s="878"/>
      <c r="F3761" s="878"/>
      <c r="H3761" s="878"/>
      <c r="I3761" s="878"/>
      <c r="J3761" s="878"/>
      <c r="K3761" s="990"/>
      <c r="L3761" s="990"/>
      <c r="M3761" s="990"/>
      <c r="N3761" s="990"/>
      <c r="O3761" s="878"/>
      <c r="P3761" s="878"/>
      <c r="Q3761" s="878"/>
      <c r="R3761" s="878"/>
      <c r="S3761" s="878"/>
      <c r="T3761" s="878"/>
      <c r="U3761" s="878"/>
      <c r="V3761" s="878"/>
      <c r="W3761" s="878"/>
      <c r="X3761" s="1015"/>
      <c r="Y3761" s="878"/>
      <c r="Z3761" s="975"/>
    </row>
    <row r="3762" spans="1:26">
      <c r="A3762" s="878"/>
      <c r="B3762" s="878"/>
      <c r="C3762" s="878"/>
      <c r="F3762" s="878"/>
      <c r="H3762" s="878"/>
      <c r="I3762" s="878"/>
      <c r="J3762" s="878"/>
      <c r="K3762" s="990"/>
      <c r="L3762" s="990"/>
      <c r="M3762" s="990"/>
      <c r="N3762" s="990"/>
      <c r="O3762" s="878"/>
      <c r="P3762" s="878"/>
      <c r="Q3762" s="878"/>
      <c r="R3762" s="878"/>
      <c r="S3762" s="878"/>
      <c r="T3762" s="878"/>
      <c r="U3762" s="878"/>
      <c r="V3762" s="878"/>
      <c r="W3762" s="878"/>
      <c r="X3762" s="1015"/>
      <c r="Y3762" s="878"/>
      <c r="Z3762" s="975"/>
    </row>
    <row r="3763" spans="1:26">
      <c r="A3763" s="878"/>
      <c r="B3763" s="878"/>
      <c r="C3763" s="878"/>
      <c r="F3763" s="878"/>
      <c r="H3763" s="878"/>
      <c r="I3763" s="878"/>
      <c r="J3763" s="878"/>
      <c r="K3763" s="990"/>
      <c r="L3763" s="990"/>
      <c r="M3763" s="990"/>
      <c r="N3763" s="990"/>
      <c r="O3763" s="878"/>
      <c r="P3763" s="878"/>
      <c r="Q3763" s="878"/>
      <c r="R3763" s="878"/>
      <c r="S3763" s="878"/>
      <c r="T3763" s="878"/>
      <c r="U3763" s="878"/>
      <c r="V3763" s="878"/>
      <c r="W3763" s="878"/>
      <c r="X3763" s="1015"/>
      <c r="Y3763" s="878"/>
      <c r="Z3763" s="975"/>
    </row>
    <row r="3764" spans="1:26">
      <c r="A3764" s="878"/>
      <c r="B3764" s="878"/>
      <c r="C3764" s="878"/>
      <c r="F3764" s="878"/>
      <c r="H3764" s="878"/>
      <c r="I3764" s="878"/>
      <c r="J3764" s="878"/>
      <c r="K3764" s="990"/>
      <c r="L3764" s="990"/>
      <c r="M3764" s="990"/>
      <c r="N3764" s="990"/>
      <c r="O3764" s="878"/>
      <c r="P3764" s="878"/>
      <c r="Q3764" s="878"/>
      <c r="R3764" s="878"/>
      <c r="S3764" s="878"/>
      <c r="T3764" s="878"/>
      <c r="U3764" s="878"/>
      <c r="V3764" s="878"/>
      <c r="W3764" s="878"/>
      <c r="X3764" s="1015"/>
      <c r="Y3764" s="878"/>
      <c r="Z3764" s="975"/>
    </row>
    <row r="3765" spans="1:26">
      <c r="A3765" s="878"/>
      <c r="B3765" s="878"/>
      <c r="C3765" s="878"/>
      <c r="F3765" s="878"/>
      <c r="H3765" s="878"/>
      <c r="I3765" s="878"/>
      <c r="J3765" s="878"/>
      <c r="K3765" s="990"/>
      <c r="L3765" s="990"/>
      <c r="M3765" s="990"/>
      <c r="N3765" s="990"/>
      <c r="O3765" s="878"/>
      <c r="P3765" s="878"/>
      <c r="Q3765" s="878"/>
      <c r="R3765" s="878"/>
      <c r="S3765" s="878"/>
      <c r="T3765" s="878"/>
      <c r="U3765" s="878"/>
      <c r="V3765" s="878"/>
      <c r="W3765" s="878"/>
      <c r="X3765" s="1015"/>
      <c r="Y3765" s="878"/>
      <c r="Z3765" s="975"/>
    </row>
    <row r="3766" spans="1:26">
      <c r="A3766" s="878"/>
      <c r="B3766" s="878"/>
      <c r="C3766" s="878"/>
      <c r="F3766" s="878"/>
      <c r="H3766" s="878"/>
      <c r="I3766" s="878"/>
      <c r="J3766" s="878"/>
      <c r="K3766" s="990"/>
      <c r="L3766" s="990"/>
      <c r="M3766" s="990"/>
      <c r="N3766" s="990"/>
      <c r="O3766" s="878"/>
      <c r="P3766" s="878"/>
      <c r="Q3766" s="878"/>
      <c r="R3766" s="878"/>
      <c r="S3766" s="878"/>
      <c r="T3766" s="878"/>
      <c r="U3766" s="878"/>
      <c r="V3766" s="878"/>
      <c r="W3766" s="878"/>
      <c r="X3766" s="1015"/>
      <c r="Y3766" s="878"/>
      <c r="Z3766" s="975"/>
    </row>
    <row r="3767" spans="1:26">
      <c r="A3767" s="878"/>
      <c r="B3767" s="878"/>
      <c r="C3767" s="878"/>
      <c r="F3767" s="878"/>
      <c r="H3767" s="878"/>
      <c r="I3767" s="878"/>
      <c r="J3767" s="878"/>
      <c r="K3767" s="990"/>
      <c r="L3767" s="990"/>
      <c r="M3767" s="990"/>
      <c r="N3767" s="990"/>
      <c r="O3767" s="878"/>
      <c r="P3767" s="878"/>
      <c r="Q3767" s="878"/>
      <c r="R3767" s="878"/>
      <c r="S3767" s="878"/>
      <c r="T3767" s="878"/>
      <c r="U3767" s="878"/>
      <c r="V3767" s="878"/>
      <c r="W3767" s="878"/>
      <c r="X3767" s="1015"/>
      <c r="Y3767" s="878"/>
      <c r="Z3767" s="975"/>
    </row>
    <row r="3768" spans="1:26">
      <c r="A3768" s="878"/>
      <c r="B3768" s="878"/>
      <c r="C3768" s="878"/>
      <c r="F3768" s="878"/>
      <c r="H3768" s="878"/>
      <c r="I3768" s="878"/>
      <c r="J3768" s="878"/>
      <c r="K3768" s="990"/>
      <c r="L3768" s="990"/>
      <c r="M3768" s="990"/>
      <c r="N3768" s="990"/>
      <c r="O3768" s="878"/>
      <c r="P3768" s="878"/>
      <c r="Q3768" s="878"/>
      <c r="R3768" s="878"/>
      <c r="S3768" s="878"/>
      <c r="T3768" s="878"/>
      <c r="U3768" s="878"/>
      <c r="V3768" s="878"/>
      <c r="W3768" s="878"/>
      <c r="X3768" s="1015"/>
      <c r="Y3768" s="878"/>
      <c r="Z3768" s="975"/>
    </row>
    <row r="3769" spans="1:26">
      <c r="A3769" s="878"/>
      <c r="B3769" s="878"/>
      <c r="C3769" s="878"/>
      <c r="F3769" s="878"/>
      <c r="H3769" s="878"/>
      <c r="I3769" s="878"/>
      <c r="J3769" s="878"/>
      <c r="K3769" s="990"/>
      <c r="L3769" s="990"/>
      <c r="M3769" s="990"/>
      <c r="N3769" s="990"/>
      <c r="O3769" s="878"/>
      <c r="P3769" s="878"/>
      <c r="Q3769" s="878"/>
      <c r="R3769" s="878"/>
      <c r="S3769" s="878"/>
      <c r="T3769" s="878"/>
      <c r="U3769" s="878"/>
      <c r="V3769" s="878"/>
      <c r="W3769" s="878"/>
      <c r="X3769" s="1015"/>
      <c r="Y3769" s="878"/>
      <c r="Z3769" s="975"/>
    </row>
    <row r="3770" spans="1:26">
      <c r="A3770" s="878"/>
      <c r="B3770" s="878"/>
      <c r="C3770" s="878"/>
      <c r="F3770" s="878"/>
      <c r="H3770" s="878"/>
      <c r="I3770" s="878"/>
      <c r="J3770" s="878"/>
      <c r="K3770" s="990"/>
      <c r="L3770" s="990"/>
      <c r="M3770" s="990"/>
      <c r="N3770" s="990"/>
      <c r="O3770" s="878"/>
      <c r="P3770" s="878"/>
      <c r="Q3770" s="878"/>
      <c r="R3770" s="878"/>
      <c r="S3770" s="878"/>
      <c r="T3770" s="878"/>
      <c r="U3770" s="878"/>
      <c r="V3770" s="878"/>
      <c r="W3770" s="878"/>
      <c r="X3770" s="1015"/>
      <c r="Y3770" s="878"/>
      <c r="Z3770" s="975"/>
    </row>
    <row r="3771" spans="1:26">
      <c r="A3771" s="878"/>
      <c r="B3771" s="878"/>
      <c r="C3771" s="878"/>
      <c r="F3771" s="878"/>
      <c r="H3771" s="878"/>
      <c r="I3771" s="878"/>
      <c r="J3771" s="878"/>
      <c r="K3771" s="990"/>
      <c r="L3771" s="990"/>
      <c r="M3771" s="990"/>
      <c r="N3771" s="990"/>
      <c r="O3771" s="878"/>
      <c r="P3771" s="878"/>
      <c r="Q3771" s="878"/>
      <c r="R3771" s="878"/>
      <c r="S3771" s="878"/>
      <c r="T3771" s="878"/>
      <c r="U3771" s="878"/>
      <c r="V3771" s="878"/>
      <c r="W3771" s="878"/>
      <c r="X3771" s="1015"/>
      <c r="Y3771" s="878"/>
      <c r="Z3771" s="975"/>
    </row>
    <row r="3772" spans="1:26">
      <c r="A3772" s="878"/>
      <c r="B3772" s="878"/>
      <c r="C3772" s="878"/>
      <c r="F3772" s="878"/>
      <c r="H3772" s="878"/>
      <c r="I3772" s="878"/>
      <c r="J3772" s="878"/>
      <c r="K3772" s="990"/>
      <c r="L3772" s="990"/>
      <c r="M3772" s="990"/>
      <c r="N3772" s="990"/>
      <c r="O3772" s="878"/>
      <c r="P3772" s="878"/>
      <c r="Q3772" s="878"/>
      <c r="R3772" s="878"/>
      <c r="S3772" s="878"/>
      <c r="T3772" s="878"/>
      <c r="U3772" s="878"/>
      <c r="V3772" s="878"/>
      <c r="W3772" s="878"/>
      <c r="X3772" s="1015"/>
      <c r="Y3772" s="878"/>
      <c r="Z3772" s="975"/>
    </row>
    <row r="3773" spans="1:26">
      <c r="A3773" s="878"/>
      <c r="B3773" s="878"/>
      <c r="C3773" s="878"/>
      <c r="F3773" s="878"/>
      <c r="H3773" s="878"/>
      <c r="I3773" s="878"/>
      <c r="J3773" s="878"/>
      <c r="K3773" s="990"/>
      <c r="L3773" s="990"/>
      <c r="M3773" s="990"/>
      <c r="N3773" s="990"/>
      <c r="O3773" s="878"/>
      <c r="P3773" s="878"/>
      <c r="Q3773" s="878"/>
      <c r="R3773" s="878"/>
      <c r="S3773" s="878"/>
      <c r="T3773" s="878"/>
      <c r="U3773" s="878"/>
      <c r="V3773" s="878"/>
      <c r="W3773" s="878"/>
      <c r="X3773" s="1015"/>
      <c r="Y3773" s="878"/>
      <c r="Z3773" s="975"/>
    </row>
    <row r="3774" spans="1:26">
      <c r="A3774" s="878"/>
      <c r="B3774" s="878"/>
      <c r="C3774" s="878"/>
      <c r="F3774" s="878"/>
      <c r="H3774" s="878"/>
      <c r="I3774" s="878"/>
      <c r="J3774" s="878"/>
      <c r="K3774" s="990"/>
      <c r="L3774" s="990"/>
      <c r="M3774" s="990"/>
      <c r="N3774" s="990"/>
      <c r="O3774" s="878"/>
      <c r="P3774" s="878"/>
      <c r="Q3774" s="878"/>
      <c r="R3774" s="878"/>
      <c r="S3774" s="878"/>
      <c r="T3774" s="878"/>
      <c r="U3774" s="878"/>
      <c r="V3774" s="878"/>
      <c r="W3774" s="878"/>
      <c r="X3774" s="1015"/>
      <c r="Y3774" s="878"/>
      <c r="Z3774" s="975"/>
    </row>
    <row r="3775" spans="1:26">
      <c r="A3775" s="878"/>
      <c r="B3775" s="878"/>
      <c r="C3775" s="878"/>
      <c r="F3775" s="878"/>
      <c r="H3775" s="878"/>
      <c r="I3775" s="878"/>
      <c r="J3775" s="878"/>
      <c r="K3775" s="990"/>
      <c r="L3775" s="990"/>
      <c r="M3775" s="990"/>
      <c r="N3775" s="990"/>
      <c r="O3775" s="878"/>
      <c r="P3775" s="878"/>
      <c r="Q3775" s="878"/>
      <c r="R3775" s="878"/>
      <c r="S3775" s="878"/>
      <c r="T3775" s="878"/>
      <c r="U3775" s="878"/>
      <c r="V3775" s="878"/>
      <c r="W3775" s="878"/>
      <c r="X3775" s="1015"/>
      <c r="Y3775" s="878"/>
      <c r="Z3775" s="975"/>
    </row>
    <row r="3776" spans="1:26">
      <c r="A3776" s="878"/>
      <c r="B3776" s="878"/>
      <c r="C3776" s="878"/>
      <c r="F3776" s="878"/>
      <c r="H3776" s="878"/>
      <c r="I3776" s="878"/>
      <c r="J3776" s="878"/>
      <c r="K3776" s="990"/>
      <c r="L3776" s="990"/>
      <c r="M3776" s="990"/>
      <c r="N3776" s="990"/>
      <c r="O3776" s="878"/>
      <c r="P3776" s="878"/>
      <c r="Q3776" s="878"/>
      <c r="R3776" s="878"/>
      <c r="S3776" s="878"/>
      <c r="T3776" s="878"/>
      <c r="U3776" s="878"/>
      <c r="V3776" s="878"/>
      <c r="W3776" s="878"/>
      <c r="X3776" s="1015"/>
      <c r="Y3776" s="878"/>
      <c r="Z3776" s="975"/>
    </row>
    <row r="3777" spans="1:26">
      <c r="A3777" s="878"/>
      <c r="B3777" s="878"/>
      <c r="C3777" s="878"/>
      <c r="F3777" s="878"/>
      <c r="H3777" s="878"/>
      <c r="I3777" s="878"/>
      <c r="J3777" s="878"/>
      <c r="K3777" s="990"/>
      <c r="L3777" s="990"/>
      <c r="M3777" s="990"/>
      <c r="N3777" s="990"/>
      <c r="O3777" s="878"/>
      <c r="P3777" s="878"/>
      <c r="Q3777" s="878"/>
      <c r="R3777" s="878"/>
      <c r="S3777" s="878"/>
      <c r="T3777" s="878"/>
      <c r="U3777" s="878"/>
      <c r="V3777" s="878"/>
      <c r="W3777" s="878"/>
      <c r="X3777" s="1015"/>
      <c r="Y3777" s="878"/>
      <c r="Z3777" s="975"/>
    </row>
    <row r="3778" spans="1:26">
      <c r="A3778" s="878"/>
      <c r="B3778" s="878"/>
      <c r="C3778" s="878"/>
      <c r="F3778" s="878"/>
      <c r="H3778" s="878"/>
      <c r="I3778" s="878"/>
      <c r="J3778" s="878"/>
      <c r="K3778" s="990"/>
      <c r="L3778" s="990"/>
      <c r="M3778" s="990"/>
      <c r="N3778" s="990"/>
      <c r="O3778" s="878"/>
      <c r="P3778" s="878"/>
      <c r="Q3778" s="878"/>
      <c r="R3778" s="878"/>
      <c r="S3778" s="878"/>
      <c r="T3778" s="878"/>
      <c r="U3778" s="878"/>
      <c r="V3778" s="878"/>
      <c r="W3778" s="878"/>
      <c r="X3778" s="1015"/>
      <c r="Y3778" s="878"/>
      <c r="Z3778" s="975"/>
    </row>
    <row r="3779" spans="1:26">
      <c r="A3779" s="878"/>
      <c r="B3779" s="878"/>
      <c r="C3779" s="878"/>
      <c r="F3779" s="878"/>
      <c r="H3779" s="878"/>
      <c r="I3779" s="878"/>
      <c r="J3779" s="878"/>
      <c r="K3779" s="990"/>
      <c r="L3779" s="990"/>
      <c r="M3779" s="990"/>
      <c r="N3779" s="990"/>
      <c r="O3779" s="878"/>
      <c r="P3779" s="878"/>
      <c r="Q3779" s="878"/>
      <c r="R3779" s="878"/>
      <c r="S3779" s="878"/>
      <c r="T3779" s="878"/>
      <c r="U3779" s="878"/>
      <c r="V3779" s="878"/>
      <c r="W3779" s="878"/>
      <c r="X3779" s="1015"/>
      <c r="Y3779" s="878"/>
      <c r="Z3779" s="975"/>
    </row>
    <row r="3780" spans="1:26">
      <c r="A3780" s="878"/>
      <c r="B3780" s="878"/>
      <c r="C3780" s="878"/>
      <c r="F3780" s="878"/>
      <c r="H3780" s="878"/>
      <c r="I3780" s="878"/>
      <c r="J3780" s="878"/>
      <c r="K3780" s="990"/>
      <c r="L3780" s="990"/>
      <c r="M3780" s="990"/>
      <c r="N3780" s="990"/>
      <c r="O3780" s="878"/>
      <c r="P3780" s="878"/>
      <c r="Q3780" s="878"/>
      <c r="R3780" s="878"/>
      <c r="S3780" s="878"/>
      <c r="T3780" s="878"/>
      <c r="U3780" s="878"/>
      <c r="V3780" s="878"/>
      <c r="W3780" s="878"/>
      <c r="X3780" s="1015"/>
      <c r="Y3780" s="878"/>
      <c r="Z3780" s="975"/>
    </row>
    <row r="3781" spans="1:26">
      <c r="A3781" s="878"/>
      <c r="B3781" s="878"/>
      <c r="C3781" s="878"/>
      <c r="F3781" s="878"/>
      <c r="H3781" s="878"/>
      <c r="I3781" s="878"/>
      <c r="J3781" s="878"/>
      <c r="K3781" s="990"/>
      <c r="L3781" s="990"/>
      <c r="M3781" s="990"/>
      <c r="N3781" s="990"/>
      <c r="O3781" s="878"/>
      <c r="P3781" s="878"/>
      <c r="Q3781" s="878"/>
      <c r="R3781" s="878"/>
      <c r="S3781" s="878"/>
      <c r="T3781" s="878"/>
      <c r="U3781" s="878"/>
      <c r="V3781" s="878"/>
      <c r="W3781" s="878"/>
      <c r="X3781" s="1015"/>
      <c r="Y3781" s="878"/>
      <c r="Z3781" s="975"/>
    </row>
    <row r="3782" spans="1:26">
      <c r="A3782" s="878"/>
      <c r="B3782" s="878"/>
      <c r="C3782" s="878"/>
      <c r="F3782" s="878"/>
      <c r="H3782" s="878"/>
      <c r="I3782" s="878"/>
      <c r="J3782" s="878"/>
      <c r="K3782" s="990"/>
      <c r="L3782" s="990"/>
      <c r="M3782" s="990"/>
      <c r="N3782" s="990"/>
      <c r="O3782" s="878"/>
      <c r="P3782" s="878"/>
      <c r="Q3782" s="878"/>
      <c r="R3782" s="878"/>
      <c r="S3782" s="878"/>
      <c r="T3782" s="878"/>
      <c r="U3782" s="878"/>
      <c r="V3782" s="878"/>
      <c r="W3782" s="878"/>
      <c r="X3782" s="1015"/>
      <c r="Y3782" s="878"/>
      <c r="Z3782" s="975"/>
    </row>
    <row r="3783" spans="1:26">
      <c r="A3783" s="878"/>
      <c r="B3783" s="878"/>
      <c r="C3783" s="878"/>
      <c r="F3783" s="878"/>
      <c r="H3783" s="878"/>
      <c r="I3783" s="878"/>
      <c r="J3783" s="878"/>
      <c r="K3783" s="990"/>
      <c r="L3783" s="990"/>
      <c r="M3783" s="990"/>
      <c r="N3783" s="990"/>
      <c r="O3783" s="878"/>
      <c r="P3783" s="878"/>
      <c r="Q3783" s="878"/>
      <c r="R3783" s="878"/>
      <c r="S3783" s="878"/>
      <c r="T3783" s="878"/>
      <c r="U3783" s="878"/>
      <c r="V3783" s="878"/>
      <c r="W3783" s="878"/>
      <c r="X3783" s="1015"/>
      <c r="Y3783" s="878"/>
      <c r="Z3783" s="975"/>
    </row>
    <row r="3784" spans="1:26">
      <c r="A3784" s="878"/>
      <c r="B3784" s="878"/>
      <c r="C3784" s="878"/>
      <c r="F3784" s="878"/>
      <c r="H3784" s="878"/>
      <c r="I3784" s="878"/>
      <c r="J3784" s="878"/>
      <c r="K3784" s="990"/>
      <c r="L3784" s="990"/>
      <c r="M3784" s="990"/>
      <c r="N3784" s="990"/>
      <c r="O3784" s="878"/>
      <c r="P3784" s="878"/>
      <c r="Q3784" s="878"/>
      <c r="R3784" s="878"/>
      <c r="S3784" s="878"/>
      <c r="T3784" s="878"/>
      <c r="U3784" s="878"/>
      <c r="V3784" s="878"/>
      <c r="W3784" s="878"/>
      <c r="X3784" s="1015"/>
      <c r="Y3784" s="878"/>
      <c r="Z3784" s="975"/>
    </row>
    <row r="3785" spans="1:26">
      <c r="A3785" s="878"/>
      <c r="B3785" s="878"/>
      <c r="C3785" s="878"/>
      <c r="F3785" s="878"/>
      <c r="H3785" s="878"/>
      <c r="I3785" s="878"/>
      <c r="J3785" s="878"/>
      <c r="K3785" s="990"/>
      <c r="L3785" s="990"/>
      <c r="M3785" s="990"/>
      <c r="N3785" s="990"/>
      <c r="O3785" s="878"/>
      <c r="P3785" s="878"/>
      <c r="Q3785" s="878"/>
      <c r="R3785" s="878"/>
      <c r="S3785" s="878"/>
      <c r="T3785" s="878"/>
      <c r="U3785" s="878"/>
      <c r="V3785" s="878"/>
      <c r="W3785" s="878"/>
      <c r="X3785" s="1015"/>
      <c r="Y3785" s="878"/>
      <c r="Z3785" s="975"/>
    </row>
    <row r="3786" spans="1:26">
      <c r="A3786" s="878"/>
      <c r="B3786" s="878"/>
      <c r="C3786" s="878"/>
      <c r="F3786" s="878"/>
      <c r="H3786" s="878"/>
      <c r="I3786" s="878"/>
      <c r="J3786" s="878"/>
      <c r="K3786" s="990"/>
      <c r="L3786" s="990"/>
      <c r="M3786" s="990"/>
      <c r="N3786" s="990"/>
      <c r="O3786" s="878"/>
      <c r="P3786" s="878"/>
      <c r="Q3786" s="878"/>
      <c r="R3786" s="878"/>
      <c r="S3786" s="878"/>
      <c r="T3786" s="878"/>
      <c r="U3786" s="878"/>
      <c r="V3786" s="878"/>
      <c r="W3786" s="878"/>
      <c r="X3786" s="1015"/>
      <c r="Y3786" s="878"/>
      <c r="Z3786" s="975"/>
    </row>
    <row r="3787" spans="1:26">
      <c r="A3787" s="878"/>
      <c r="B3787" s="878"/>
      <c r="C3787" s="878"/>
      <c r="F3787" s="878"/>
      <c r="H3787" s="878"/>
      <c r="I3787" s="878"/>
      <c r="J3787" s="878"/>
      <c r="K3787" s="990"/>
      <c r="L3787" s="990"/>
      <c r="M3787" s="990"/>
      <c r="N3787" s="990"/>
      <c r="O3787" s="878"/>
      <c r="P3787" s="878"/>
      <c r="Q3787" s="878"/>
      <c r="R3787" s="878"/>
      <c r="S3787" s="878"/>
      <c r="T3787" s="878"/>
      <c r="U3787" s="878"/>
      <c r="V3787" s="878"/>
      <c r="W3787" s="878"/>
      <c r="X3787" s="1015"/>
      <c r="Y3787" s="878"/>
      <c r="Z3787" s="975"/>
    </row>
    <row r="3788" spans="1:26">
      <c r="A3788" s="878"/>
      <c r="B3788" s="878"/>
      <c r="C3788" s="878"/>
      <c r="F3788" s="878"/>
      <c r="H3788" s="878"/>
      <c r="I3788" s="878"/>
      <c r="J3788" s="878"/>
      <c r="K3788" s="990"/>
      <c r="L3788" s="990"/>
      <c r="M3788" s="990"/>
      <c r="N3788" s="990"/>
      <c r="O3788" s="878"/>
      <c r="P3788" s="878"/>
      <c r="Q3788" s="878"/>
      <c r="R3788" s="878"/>
      <c r="S3788" s="878"/>
      <c r="T3788" s="878"/>
      <c r="U3788" s="878"/>
      <c r="V3788" s="878"/>
      <c r="W3788" s="878"/>
      <c r="X3788" s="1015"/>
      <c r="Y3788" s="878"/>
      <c r="Z3788" s="975"/>
    </row>
    <row r="3789" spans="1:26">
      <c r="A3789" s="878"/>
      <c r="B3789" s="878"/>
      <c r="C3789" s="878"/>
      <c r="F3789" s="878"/>
      <c r="H3789" s="878"/>
      <c r="I3789" s="878"/>
      <c r="J3789" s="878"/>
      <c r="K3789" s="990"/>
      <c r="L3789" s="990"/>
      <c r="M3789" s="990"/>
      <c r="N3789" s="990"/>
      <c r="O3789" s="878"/>
      <c r="P3789" s="878"/>
      <c r="Q3789" s="878"/>
      <c r="R3789" s="878"/>
      <c r="S3789" s="878"/>
      <c r="T3789" s="878"/>
      <c r="U3789" s="878"/>
      <c r="V3789" s="878"/>
      <c r="W3789" s="878"/>
      <c r="X3789" s="1015"/>
      <c r="Y3789" s="878"/>
      <c r="Z3789" s="975"/>
    </row>
    <row r="3790" spans="1:26">
      <c r="A3790" s="878"/>
      <c r="B3790" s="878"/>
      <c r="C3790" s="878"/>
      <c r="F3790" s="878"/>
      <c r="H3790" s="878"/>
      <c r="I3790" s="878"/>
      <c r="J3790" s="878"/>
      <c r="K3790" s="990"/>
      <c r="L3790" s="990"/>
      <c r="M3790" s="990"/>
      <c r="N3790" s="990"/>
      <c r="O3790" s="878"/>
      <c r="P3790" s="878"/>
      <c r="Q3790" s="878"/>
      <c r="R3790" s="878"/>
      <c r="S3790" s="878"/>
      <c r="T3790" s="878"/>
      <c r="U3790" s="878"/>
      <c r="V3790" s="878"/>
      <c r="W3790" s="878"/>
      <c r="X3790" s="1015"/>
      <c r="Y3790" s="878"/>
      <c r="Z3790" s="975"/>
    </row>
    <row r="3791" spans="1:26">
      <c r="A3791" s="878"/>
      <c r="B3791" s="878"/>
      <c r="C3791" s="878"/>
      <c r="F3791" s="878"/>
      <c r="H3791" s="878"/>
      <c r="I3791" s="878"/>
      <c r="J3791" s="878"/>
      <c r="K3791" s="990"/>
      <c r="L3791" s="990"/>
      <c r="M3791" s="990"/>
      <c r="N3791" s="990"/>
      <c r="O3791" s="878"/>
      <c r="P3791" s="878"/>
      <c r="Q3791" s="878"/>
      <c r="R3791" s="878"/>
      <c r="S3791" s="878"/>
      <c r="T3791" s="878"/>
      <c r="U3791" s="878"/>
      <c r="V3791" s="878"/>
      <c r="W3791" s="878"/>
      <c r="X3791" s="1015"/>
      <c r="Y3791" s="878"/>
      <c r="Z3791" s="975"/>
    </row>
    <row r="3792" spans="1:26">
      <c r="A3792" s="878"/>
      <c r="B3792" s="878"/>
      <c r="C3792" s="878"/>
      <c r="F3792" s="878"/>
      <c r="H3792" s="878"/>
      <c r="I3792" s="878"/>
      <c r="J3792" s="878"/>
      <c r="K3792" s="990"/>
      <c r="L3792" s="990"/>
      <c r="M3792" s="990"/>
      <c r="N3792" s="990"/>
      <c r="O3792" s="878"/>
      <c r="P3792" s="878"/>
      <c r="Q3792" s="878"/>
      <c r="R3792" s="878"/>
      <c r="S3792" s="878"/>
      <c r="T3792" s="878"/>
      <c r="U3792" s="878"/>
      <c r="V3792" s="878"/>
      <c r="W3792" s="878"/>
      <c r="X3792" s="1015"/>
      <c r="Y3792" s="878"/>
      <c r="Z3792" s="975"/>
    </row>
    <row r="3793" spans="1:26">
      <c r="A3793" s="878"/>
      <c r="B3793" s="878"/>
      <c r="C3793" s="878"/>
      <c r="F3793" s="878"/>
      <c r="H3793" s="878"/>
      <c r="I3793" s="878"/>
      <c r="J3793" s="878"/>
      <c r="K3793" s="990"/>
      <c r="L3793" s="990"/>
      <c r="M3793" s="990"/>
      <c r="N3793" s="990"/>
      <c r="O3793" s="878"/>
      <c r="P3793" s="878"/>
      <c r="Q3793" s="878"/>
      <c r="R3793" s="878"/>
      <c r="S3793" s="878"/>
      <c r="T3793" s="878"/>
      <c r="U3793" s="878"/>
      <c r="V3793" s="878"/>
      <c r="W3793" s="878"/>
      <c r="X3793" s="1015"/>
      <c r="Y3793" s="878"/>
      <c r="Z3793" s="975"/>
    </row>
    <row r="3794" spans="1:26">
      <c r="A3794" s="878"/>
      <c r="B3794" s="878"/>
      <c r="C3794" s="878"/>
      <c r="F3794" s="878"/>
      <c r="H3794" s="878"/>
      <c r="I3794" s="878"/>
      <c r="J3794" s="878"/>
      <c r="K3794" s="990"/>
      <c r="L3794" s="990"/>
      <c r="M3794" s="990"/>
      <c r="N3794" s="990"/>
      <c r="O3794" s="878"/>
      <c r="P3794" s="878"/>
      <c r="Q3794" s="878"/>
      <c r="R3794" s="878"/>
      <c r="S3794" s="878"/>
      <c r="T3794" s="878"/>
      <c r="U3794" s="878"/>
      <c r="V3794" s="878"/>
      <c r="W3794" s="878"/>
      <c r="X3794" s="1015"/>
      <c r="Y3794" s="878"/>
      <c r="Z3794" s="975"/>
    </row>
    <row r="3795" spans="1:26">
      <c r="A3795" s="878"/>
      <c r="B3795" s="878"/>
      <c r="C3795" s="878"/>
      <c r="F3795" s="878"/>
      <c r="H3795" s="878"/>
      <c r="I3795" s="878"/>
      <c r="J3795" s="878"/>
      <c r="K3795" s="990"/>
      <c r="L3795" s="990"/>
      <c r="M3795" s="990"/>
      <c r="N3795" s="990"/>
      <c r="O3795" s="878"/>
      <c r="P3795" s="878"/>
      <c r="Q3795" s="878"/>
      <c r="R3795" s="878"/>
      <c r="S3795" s="878"/>
      <c r="T3795" s="878"/>
      <c r="U3795" s="878"/>
      <c r="V3795" s="878"/>
      <c r="W3795" s="878"/>
      <c r="X3795" s="1015"/>
      <c r="Y3795" s="878"/>
      <c r="Z3795" s="975"/>
    </row>
    <row r="3796" spans="1:26">
      <c r="A3796" s="878"/>
      <c r="B3796" s="878"/>
      <c r="C3796" s="878"/>
      <c r="F3796" s="878"/>
      <c r="H3796" s="878"/>
      <c r="I3796" s="878"/>
      <c r="J3796" s="878"/>
      <c r="K3796" s="990"/>
      <c r="L3796" s="990"/>
      <c r="M3796" s="990"/>
      <c r="N3796" s="990"/>
      <c r="O3796" s="878"/>
      <c r="P3796" s="878"/>
      <c r="Q3796" s="878"/>
      <c r="R3796" s="878"/>
      <c r="S3796" s="878"/>
      <c r="T3796" s="878"/>
      <c r="U3796" s="878"/>
      <c r="V3796" s="878"/>
      <c r="W3796" s="878"/>
      <c r="X3796" s="1015"/>
      <c r="Y3796" s="878"/>
      <c r="Z3796" s="975"/>
    </row>
    <row r="3797" spans="1:26">
      <c r="A3797" s="878"/>
      <c r="B3797" s="878"/>
      <c r="C3797" s="878"/>
      <c r="F3797" s="878"/>
      <c r="H3797" s="878"/>
      <c r="I3797" s="878"/>
      <c r="J3797" s="878"/>
      <c r="K3797" s="990"/>
      <c r="L3797" s="990"/>
      <c r="M3797" s="990"/>
      <c r="N3797" s="990"/>
      <c r="O3797" s="878"/>
      <c r="P3797" s="878"/>
      <c r="Q3797" s="878"/>
      <c r="R3797" s="878"/>
      <c r="S3797" s="878"/>
      <c r="T3797" s="878"/>
      <c r="U3797" s="878"/>
      <c r="V3797" s="878"/>
      <c r="W3797" s="878"/>
      <c r="X3797" s="1015"/>
      <c r="Y3797" s="878"/>
      <c r="Z3797" s="975"/>
    </row>
    <row r="3798" spans="1:26">
      <c r="A3798" s="878"/>
      <c r="B3798" s="878"/>
      <c r="C3798" s="878"/>
      <c r="F3798" s="878"/>
      <c r="H3798" s="878"/>
      <c r="I3798" s="878"/>
      <c r="J3798" s="878"/>
      <c r="K3798" s="990"/>
      <c r="L3798" s="990"/>
      <c r="M3798" s="990"/>
      <c r="N3798" s="990"/>
      <c r="O3798" s="878"/>
      <c r="P3798" s="878"/>
      <c r="Q3798" s="878"/>
      <c r="R3798" s="878"/>
      <c r="S3798" s="878"/>
      <c r="T3798" s="878"/>
      <c r="U3798" s="878"/>
      <c r="V3798" s="878"/>
      <c r="W3798" s="878"/>
      <c r="X3798" s="1015"/>
      <c r="Y3798" s="878"/>
      <c r="Z3798" s="975"/>
    </row>
    <row r="3799" spans="1:26">
      <c r="A3799" s="878"/>
      <c r="B3799" s="878"/>
      <c r="C3799" s="878"/>
      <c r="F3799" s="878"/>
      <c r="H3799" s="878"/>
      <c r="I3799" s="878"/>
      <c r="J3799" s="878"/>
      <c r="K3799" s="990"/>
      <c r="L3799" s="990"/>
      <c r="M3799" s="990"/>
      <c r="N3799" s="990"/>
      <c r="O3799" s="878"/>
      <c r="P3799" s="878"/>
      <c r="Q3799" s="878"/>
      <c r="R3799" s="878"/>
      <c r="S3799" s="878"/>
      <c r="T3799" s="878"/>
      <c r="U3799" s="878"/>
      <c r="V3799" s="878"/>
      <c r="W3799" s="878"/>
      <c r="X3799" s="1015"/>
      <c r="Y3799" s="878"/>
      <c r="Z3799" s="975"/>
    </row>
    <row r="3800" spans="1:26">
      <c r="A3800" s="878"/>
      <c r="B3800" s="878"/>
      <c r="C3800" s="878"/>
      <c r="F3800" s="878"/>
      <c r="H3800" s="878"/>
      <c r="I3800" s="878"/>
      <c r="J3800" s="878"/>
      <c r="K3800" s="990"/>
      <c r="L3800" s="990"/>
      <c r="M3800" s="990"/>
      <c r="N3800" s="990"/>
      <c r="O3800" s="878"/>
      <c r="P3800" s="878"/>
      <c r="Q3800" s="878"/>
      <c r="R3800" s="878"/>
      <c r="S3800" s="878"/>
      <c r="T3800" s="878"/>
      <c r="U3800" s="878"/>
      <c r="V3800" s="878"/>
      <c r="W3800" s="878"/>
      <c r="X3800" s="1015"/>
      <c r="Y3800" s="878"/>
      <c r="Z3800" s="975"/>
    </row>
    <row r="3801" spans="1:26">
      <c r="A3801" s="878"/>
      <c r="B3801" s="878"/>
      <c r="C3801" s="878"/>
      <c r="F3801" s="878"/>
      <c r="H3801" s="878"/>
      <c r="I3801" s="878"/>
      <c r="J3801" s="878"/>
      <c r="K3801" s="990"/>
      <c r="L3801" s="990"/>
      <c r="M3801" s="990"/>
      <c r="N3801" s="990"/>
      <c r="O3801" s="878"/>
      <c r="P3801" s="878"/>
      <c r="Q3801" s="878"/>
      <c r="R3801" s="878"/>
      <c r="S3801" s="878"/>
      <c r="T3801" s="878"/>
      <c r="U3801" s="878"/>
      <c r="V3801" s="878"/>
      <c r="W3801" s="878"/>
      <c r="X3801" s="1015"/>
      <c r="Y3801" s="878"/>
      <c r="Z3801" s="975"/>
    </row>
    <row r="3802" spans="1:26">
      <c r="A3802" s="878"/>
      <c r="B3802" s="878"/>
      <c r="C3802" s="878"/>
      <c r="F3802" s="878"/>
      <c r="H3802" s="878"/>
      <c r="I3802" s="878"/>
      <c r="J3802" s="878"/>
      <c r="K3802" s="990"/>
      <c r="L3802" s="990"/>
      <c r="M3802" s="990"/>
      <c r="N3802" s="990"/>
      <c r="O3802" s="878"/>
      <c r="P3802" s="878"/>
      <c r="Q3802" s="878"/>
      <c r="R3802" s="878"/>
      <c r="S3802" s="878"/>
      <c r="T3802" s="878"/>
      <c r="U3802" s="878"/>
      <c r="V3802" s="878"/>
      <c r="W3802" s="878"/>
      <c r="X3802" s="1015"/>
      <c r="Y3802" s="878"/>
      <c r="Z3802" s="975"/>
    </row>
    <row r="3803" spans="1:26">
      <c r="A3803" s="878"/>
      <c r="B3803" s="878"/>
      <c r="C3803" s="878"/>
      <c r="F3803" s="878"/>
      <c r="H3803" s="878"/>
      <c r="I3803" s="878"/>
      <c r="J3803" s="878"/>
      <c r="K3803" s="990"/>
      <c r="L3803" s="990"/>
      <c r="M3803" s="990"/>
      <c r="N3803" s="990"/>
      <c r="O3803" s="878"/>
      <c r="P3803" s="878"/>
      <c r="Q3803" s="878"/>
      <c r="R3803" s="878"/>
      <c r="S3803" s="878"/>
      <c r="T3803" s="878"/>
      <c r="U3803" s="878"/>
      <c r="V3803" s="878"/>
      <c r="W3803" s="878"/>
      <c r="X3803" s="1015"/>
      <c r="Y3803" s="878"/>
      <c r="Z3803" s="975"/>
    </row>
    <row r="3804" spans="1:26">
      <c r="A3804" s="878"/>
      <c r="B3804" s="878"/>
      <c r="C3804" s="878"/>
      <c r="F3804" s="878"/>
      <c r="H3804" s="878"/>
      <c r="I3804" s="878"/>
      <c r="J3804" s="878"/>
      <c r="K3804" s="990"/>
      <c r="L3804" s="990"/>
      <c r="M3804" s="990"/>
      <c r="N3804" s="990"/>
      <c r="O3804" s="878"/>
      <c r="P3804" s="878"/>
      <c r="Q3804" s="878"/>
      <c r="R3804" s="878"/>
      <c r="S3804" s="878"/>
      <c r="T3804" s="878"/>
      <c r="U3804" s="878"/>
      <c r="V3804" s="878"/>
      <c r="W3804" s="878"/>
      <c r="X3804" s="1015"/>
      <c r="Y3804" s="878"/>
      <c r="Z3804" s="975"/>
    </row>
    <row r="3805" spans="1:26">
      <c r="A3805" s="878"/>
      <c r="B3805" s="878"/>
      <c r="C3805" s="878"/>
      <c r="F3805" s="878"/>
      <c r="H3805" s="878"/>
      <c r="I3805" s="878"/>
      <c r="J3805" s="878"/>
      <c r="K3805" s="990"/>
      <c r="L3805" s="990"/>
      <c r="M3805" s="990"/>
      <c r="N3805" s="990"/>
      <c r="O3805" s="878"/>
      <c r="P3805" s="878"/>
      <c r="Q3805" s="878"/>
      <c r="R3805" s="878"/>
      <c r="S3805" s="878"/>
      <c r="T3805" s="878"/>
      <c r="U3805" s="878"/>
      <c r="V3805" s="878"/>
      <c r="W3805" s="878"/>
      <c r="X3805" s="1015"/>
      <c r="Y3805" s="878"/>
      <c r="Z3805" s="975"/>
    </row>
    <row r="3806" spans="1:26">
      <c r="A3806" s="878"/>
      <c r="B3806" s="878"/>
      <c r="C3806" s="878"/>
      <c r="F3806" s="878"/>
      <c r="H3806" s="878"/>
      <c r="I3806" s="878"/>
      <c r="J3806" s="878"/>
      <c r="K3806" s="990"/>
      <c r="L3806" s="990"/>
      <c r="M3806" s="990"/>
      <c r="N3806" s="990"/>
      <c r="O3806" s="878"/>
      <c r="P3806" s="878"/>
      <c r="Q3806" s="878"/>
      <c r="R3806" s="878"/>
      <c r="S3806" s="878"/>
      <c r="T3806" s="878"/>
      <c r="U3806" s="878"/>
      <c r="V3806" s="878"/>
      <c r="W3806" s="878"/>
      <c r="X3806" s="1015"/>
      <c r="Y3806" s="878"/>
      <c r="Z3806" s="975"/>
    </row>
    <row r="3807" spans="1:26">
      <c r="A3807" s="878"/>
      <c r="B3807" s="878"/>
      <c r="C3807" s="878"/>
      <c r="F3807" s="878"/>
      <c r="H3807" s="878"/>
      <c r="I3807" s="878"/>
      <c r="J3807" s="878"/>
      <c r="K3807" s="990"/>
      <c r="L3807" s="990"/>
      <c r="M3807" s="990"/>
      <c r="N3807" s="990"/>
      <c r="O3807" s="878"/>
      <c r="P3807" s="878"/>
      <c r="Q3807" s="878"/>
      <c r="R3807" s="878"/>
      <c r="S3807" s="878"/>
      <c r="T3807" s="878"/>
      <c r="U3807" s="878"/>
      <c r="V3807" s="878"/>
      <c r="W3807" s="878"/>
      <c r="X3807" s="1015"/>
      <c r="Y3807" s="878"/>
      <c r="Z3807" s="975"/>
    </row>
    <row r="3808" spans="1:26">
      <c r="A3808" s="878"/>
      <c r="B3808" s="878"/>
      <c r="C3808" s="878"/>
      <c r="F3808" s="878"/>
      <c r="H3808" s="878"/>
      <c r="I3808" s="878"/>
      <c r="J3808" s="878"/>
      <c r="K3808" s="990"/>
      <c r="L3808" s="990"/>
      <c r="M3808" s="990"/>
      <c r="N3808" s="990"/>
      <c r="O3808" s="878"/>
      <c r="P3808" s="878"/>
      <c r="Q3808" s="878"/>
      <c r="R3808" s="878"/>
      <c r="S3808" s="878"/>
      <c r="T3808" s="878"/>
      <c r="U3808" s="878"/>
      <c r="V3808" s="878"/>
      <c r="W3808" s="878"/>
      <c r="X3808" s="1015"/>
      <c r="Y3808" s="878"/>
      <c r="Z3808" s="975"/>
    </row>
    <row r="3809" spans="1:26">
      <c r="A3809" s="878"/>
      <c r="B3809" s="878"/>
      <c r="C3809" s="878"/>
      <c r="F3809" s="878"/>
      <c r="H3809" s="878"/>
      <c r="I3809" s="878"/>
      <c r="J3809" s="878"/>
      <c r="K3809" s="990"/>
      <c r="L3809" s="990"/>
      <c r="M3809" s="990"/>
      <c r="N3809" s="990"/>
      <c r="O3809" s="878"/>
      <c r="P3809" s="878"/>
      <c r="Q3809" s="878"/>
      <c r="R3809" s="878"/>
      <c r="S3809" s="878"/>
      <c r="T3809" s="878"/>
      <c r="U3809" s="878"/>
      <c r="V3809" s="878"/>
      <c r="W3809" s="878"/>
      <c r="X3809" s="1015"/>
      <c r="Y3809" s="878"/>
      <c r="Z3809" s="975"/>
    </row>
    <row r="3810" spans="1:26">
      <c r="A3810" s="878"/>
      <c r="B3810" s="878"/>
      <c r="C3810" s="878"/>
      <c r="F3810" s="878"/>
      <c r="H3810" s="878"/>
      <c r="I3810" s="878"/>
      <c r="J3810" s="878"/>
      <c r="K3810" s="990"/>
      <c r="L3810" s="990"/>
      <c r="M3810" s="990"/>
      <c r="N3810" s="990"/>
      <c r="O3810" s="878"/>
      <c r="P3810" s="878"/>
      <c r="Q3810" s="878"/>
      <c r="R3810" s="878"/>
      <c r="S3810" s="878"/>
      <c r="T3810" s="878"/>
      <c r="U3810" s="878"/>
      <c r="V3810" s="878"/>
      <c r="W3810" s="878"/>
      <c r="X3810" s="1015"/>
      <c r="Y3810" s="878"/>
      <c r="Z3810" s="975"/>
    </row>
    <row r="3811" spans="1:26">
      <c r="A3811" s="878"/>
      <c r="B3811" s="878"/>
      <c r="C3811" s="878"/>
      <c r="F3811" s="878"/>
      <c r="H3811" s="878"/>
      <c r="I3811" s="878"/>
      <c r="J3811" s="878"/>
      <c r="K3811" s="990"/>
      <c r="L3811" s="990"/>
      <c r="M3811" s="990"/>
      <c r="N3811" s="990"/>
      <c r="O3811" s="878"/>
      <c r="P3811" s="878"/>
      <c r="Q3811" s="878"/>
      <c r="R3811" s="878"/>
      <c r="S3811" s="878"/>
      <c r="T3811" s="878"/>
      <c r="U3811" s="878"/>
      <c r="V3811" s="878"/>
      <c r="W3811" s="878"/>
      <c r="X3811" s="1015"/>
      <c r="Y3811" s="878"/>
      <c r="Z3811" s="975"/>
    </row>
    <row r="3812" spans="1:26">
      <c r="A3812" s="878"/>
      <c r="B3812" s="878"/>
      <c r="C3812" s="878"/>
      <c r="F3812" s="878"/>
      <c r="H3812" s="878"/>
      <c r="I3812" s="878"/>
      <c r="J3812" s="878"/>
      <c r="K3812" s="990"/>
      <c r="L3812" s="990"/>
      <c r="M3812" s="990"/>
      <c r="N3812" s="990"/>
      <c r="O3812" s="878"/>
      <c r="P3812" s="878"/>
      <c r="Q3812" s="878"/>
      <c r="R3812" s="878"/>
      <c r="S3812" s="878"/>
      <c r="T3812" s="878"/>
      <c r="U3812" s="878"/>
      <c r="V3812" s="878"/>
      <c r="W3812" s="878"/>
      <c r="X3812" s="1015"/>
      <c r="Y3812" s="878"/>
      <c r="Z3812" s="975"/>
    </row>
    <row r="3813" spans="1:26">
      <c r="A3813" s="878"/>
      <c r="B3813" s="878"/>
      <c r="C3813" s="878"/>
      <c r="F3813" s="878"/>
      <c r="H3813" s="878"/>
      <c r="I3813" s="878"/>
      <c r="J3813" s="878"/>
      <c r="K3813" s="990"/>
      <c r="L3813" s="990"/>
      <c r="M3813" s="990"/>
      <c r="N3813" s="990"/>
      <c r="O3813" s="878"/>
      <c r="P3813" s="878"/>
      <c r="Q3813" s="878"/>
      <c r="R3813" s="878"/>
      <c r="S3813" s="878"/>
      <c r="T3813" s="878"/>
      <c r="U3813" s="878"/>
      <c r="V3813" s="878"/>
      <c r="W3813" s="878"/>
      <c r="X3813" s="1015"/>
      <c r="Y3813" s="878"/>
      <c r="Z3813" s="975"/>
    </row>
    <row r="3814" spans="1:26">
      <c r="A3814" s="878"/>
      <c r="B3814" s="878"/>
      <c r="C3814" s="878"/>
      <c r="F3814" s="878"/>
      <c r="H3814" s="878"/>
      <c r="I3814" s="878"/>
      <c r="J3814" s="878"/>
      <c r="K3814" s="990"/>
      <c r="L3814" s="990"/>
      <c r="M3814" s="990"/>
      <c r="N3814" s="990"/>
      <c r="O3814" s="878"/>
      <c r="P3814" s="878"/>
      <c r="Q3814" s="878"/>
      <c r="R3814" s="878"/>
      <c r="S3814" s="878"/>
      <c r="T3814" s="878"/>
      <c r="U3814" s="878"/>
      <c r="V3814" s="878"/>
      <c r="W3814" s="878"/>
      <c r="X3814" s="1015"/>
      <c r="Y3814" s="878"/>
      <c r="Z3814" s="975"/>
    </row>
    <row r="3815" spans="1:26">
      <c r="A3815" s="878"/>
      <c r="B3815" s="878"/>
      <c r="C3815" s="878"/>
      <c r="F3815" s="878"/>
      <c r="H3815" s="878"/>
      <c r="I3815" s="878"/>
      <c r="J3815" s="878"/>
      <c r="K3815" s="990"/>
      <c r="L3815" s="990"/>
      <c r="M3815" s="990"/>
      <c r="N3815" s="990"/>
      <c r="O3815" s="878"/>
      <c r="P3815" s="878"/>
      <c r="Q3815" s="878"/>
      <c r="R3815" s="878"/>
      <c r="S3815" s="878"/>
      <c r="T3815" s="878"/>
      <c r="U3815" s="878"/>
      <c r="V3815" s="878"/>
      <c r="W3815" s="878"/>
      <c r="X3815" s="1015"/>
      <c r="Y3815" s="878"/>
      <c r="Z3815" s="975"/>
    </row>
    <row r="3816" spans="1:26">
      <c r="A3816" s="878"/>
      <c r="B3816" s="878"/>
      <c r="C3816" s="878"/>
      <c r="F3816" s="878"/>
      <c r="H3816" s="878"/>
      <c r="I3816" s="878"/>
      <c r="J3816" s="878"/>
      <c r="K3816" s="990"/>
      <c r="L3816" s="990"/>
      <c r="M3816" s="990"/>
      <c r="N3816" s="990"/>
      <c r="O3816" s="878"/>
      <c r="P3816" s="878"/>
      <c r="Q3816" s="878"/>
      <c r="R3816" s="878"/>
      <c r="S3816" s="878"/>
      <c r="T3816" s="878"/>
      <c r="U3816" s="878"/>
      <c r="V3816" s="878"/>
      <c r="W3816" s="878"/>
      <c r="X3816" s="1015"/>
      <c r="Y3816" s="878"/>
      <c r="Z3816" s="975"/>
    </row>
    <row r="3817" spans="1:26">
      <c r="A3817" s="878"/>
      <c r="B3817" s="878"/>
      <c r="C3817" s="878"/>
      <c r="F3817" s="878"/>
      <c r="H3817" s="878"/>
      <c r="I3817" s="878"/>
      <c r="J3817" s="878"/>
      <c r="K3817" s="990"/>
      <c r="L3817" s="990"/>
      <c r="M3817" s="990"/>
      <c r="N3817" s="990"/>
      <c r="O3817" s="878"/>
      <c r="P3817" s="878"/>
      <c r="Q3817" s="878"/>
      <c r="R3817" s="878"/>
      <c r="S3817" s="878"/>
      <c r="T3817" s="878"/>
      <c r="U3817" s="878"/>
      <c r="V3817" s="878"/>
      <c r="W3817" s="878"/>
      <c r="X3817" s="1015"/>
      <c r="Y3817" s="878"/>
      <c r="Z3817" s="975"/>
    </row>
    <row r="3818" spans="1:26">
      <c r="A3818" s="878"/>
      <c r="B3818" s="878"/>
      <c r="C3818" s="878"/>
      <c r="F3818" s="878"/>
      <c r="H3818" s="878"/>
      <c r="I3818" s="878"/>
      <c r="J3818" s="878"/>
      <c r="K3818" s="990"/>
      <c r="L3818" s="990"/>
      <c r="M3818" s="990"/>
      <c r="N3818" s="990"/>
      <c r="O3818" s="878"/>
      <c r="P3818" s="878"/>
      <c r="Q3818" s="878"/>
      <c r="R3818" s="878"/>
      <c r="S3818" s="878"/>
      <c r="T3818" s="878"/>
      <c r="U3818" s="878"/>
      <c r="V3818" s="878"/>
      <c r="W3818" s="878"/>
      <c r="X3818" s="1015"/>
      <c r="Y3818" s="878"/>
      <c r="Z3818" s="975"/>
    </row>
    <row r="3819" spans="1:26">
      <c r="A3819" s="878"/>
      <c r="B3819" s="878"/>
      <c r="C3819" s="878"/>
      <c r="F3819" s="878"/>
      <c r="H3819" s="878"/>
      <c r="I3819" s="878"/>
      <c r="J3819" s="878"/>
      <c r="K3819" s="990"/>
      <c r="L3819" s="990"/>
      <c r="M3819" s="990"/>
      <c r="N3819" s="990"/>
      <c r="O3819" s="878"/>
      <c r="P3819" s="878"/>
      <c r="Q3819" s="878"/>
      <c r="R3819" s="878"/>
      <c r="S3819" s="878"/>
      <c r="T3819" s="878"/>
      <c r="U3819" s="878"/>
      <c r="V3819" s="878"/>
      <c r="W3819" s="878"/>
      <c r="X3819" s="1015"/>
      <c r="Y3819" s="878"/>
      <c r="Z3819" s="975"/>
    </row>
    <row r="3820" spans="1:26">
      <c r="A3820" s="878"/>
      <c r="B3820" s="878"/>
      <c r="C3820" s="878"/>
      <c r="F3820" s="878"/>
      <c r="H3820" s="878"/>
      <c r="I3820" s="878"/>
      <c r="J3820" s="878"/>
      <c r="K3820" s="990"/>
      <c r="L3820" s="990"/>
      <c r="M3820" s="990"/>
      <c r="N3820" s="990"/>
      <c r="O3820" s="878"/>
      <c r="P3820" s="878"/>
      <c r="Q3820" s="878"/>
      <c r="R3820" s="878"/>
      <c r="S3820" s="878"/>
      <c r="T3820" s="878"/>
      <c r="U3820" s="878"/>
      <c r="V3820" s="878"/>
      <c r="W3820" s="878"/>
      <c r="X3820" s="1015"/>
      <c r="Y3820" s="878"/>
      <c r="Z3820" s="975"/>
    </row>
    <row r="3821" spans="1:26">
      <c r="A3821" s="878"/>
      <c r="B3821" s="878"/>
      <c r="C3821" s="878"/>
      <c r="F3821" s="878"/>
      <c r="H3821" s="878"/>
      <c r="I3821" s="878"/>
      <c r="J3821" s="878"/>
      <c r="K3821" s="990"/>
      <c r="L3821" s="990"/>
      <c r="M3821" s="990"/>
      <c r="N3821" s="990"/>
      <c r="O3821" s="878"/>
      <c r="P3821" s="878"/>
      <c r="Q3821" s="878"/>
      <c r="R3821" s="878"/>
      <c r="S3821" s="878"/>
      <c r="T3821" s="878"/>
      <c r="U3821" s="878"/>
      <c r="V3821" s="878"/>
      <c r="W3821" s="878"/>
      <c r="X3821" s="1015"/>
      <c r="Y3821" s="878"/>
      <c r="Z3821" s="975"/>
    </row>
    <row r="3822" spans="1:26">
      <c r="A3822" s="878"/>
      <c r="B3822" s="878"/>
      <c r="C3822" s="878"/>
      <c r="F3822" s="878"/>
      <c r="H3822" s="878"/>
      <c r="I3822" s="878"/>
      <c r="J3822" s="878"/>
      <c r="K3822" s="990"/>
      <c r="L3822" s="990"/>
      <c r="M3822" s="990"/>
      <c r="N3822" s="990"/>
      <c r="O3822" s="878"/>
      <c r="P3822" s="878"/>
      <c r="Q3822" s="878"/>
      <c r="R3822" s="878"/>
      <c r="S3822" s="878"/>
      <c r="T3822" s="878"/>
      <c r="U3822" s="878"/>
      <c r="V3822" s="878"/>
      <c r="W3822" s="878"/>
      <c r="X3822" s="1015"/>
      <c r="Y3822" s="878"/>
      <c r="Z3822" s="975"/>
    </row>
    <row r="3823" spans="1:26">
      <c r="A3823" s="878"/>
      <c r="B3823" s="878"/>
      <c r="C3823" s="878"/>
      <c r="F3823" s="878"/>
      <c r="H3823" s="878"/>
      <c r="I3823" s="878"/>
      <c r="J3823" s="878"/>
      <c r="K3823" s="990"/>
      <c r="L3823" s="990"/>
      <c r="M3823" s="990"/>
      <c r="N3823" s="990"/>
      <c r="O3823" s="878"/>
      <c r="P3823" s="878"/>
      <c r="Q3823" s="878"/>
      <c r="R3823" s="878"/>
      <c r="S3823" s="878"/>
      <c r="T3823" s="878"/>
      <c r="U3823" s="878"/>
      <c r="V3823" s="878"/>
      <c r="W3823" s="878"/>
      <c r="X3823" s="1015"/>
      <c r="Y3823" s="878"/>
      <c r="Z3823" s="975"/>
    </row>
    <row r="3824" spans="1:26">
      <c r="A3824" s="878"/>
      <c r="B3824" s="878"/>
      <c r="C3824" s="878"/>
      <c r="F3824" s="878"/>
      <c r="H3824" s="878"/>
      <c r="I3824" s="878"/>
      <c r="J3824" s="878"/>
      <c r="K3824" s="990"/>
      <c r="L3824" s="990"/>
      <c r="M3824" s="990"/>
      <c r="N3824" s="990"/>
      <c r="O3824" s="878"/>
      <c r="P3824" s="878"/>
      <c r="Q3824" s="878"/>
      <c r="R3824" s="878"/>
      <c r="S3824" s="878"/>
      <c r="T3824" s="878"/>
      <c r="U3824" s="878"/>
      <c r="V3824" s="878"/>
      <c r="W3824" s="878"/>
      <c r="X3824" s="1015"/>
      <c r="Y3824" s="878"/>
      <c r="Z3824" s="975"/>
    </row>
    <row r="3825" spans="1:26">
      <c r="A3825" s="878"/>
      <c r="B3825" s="878"/>
      <c r="C3825" s="878"/>
      <c r="F3825" s="878"/>
      <c r="H3825" s="878"/>
      <c r="I3825" s="878"/>
      <c r="J3825" s="878"/>
      <c r="K3825" s="990"/>
      <c r="L3825" s="990"/>
      <c r="M3825" s="990"/>
      <c r="N3825" s="990"/>
      <c r="O3825" s="878"/>
      <c r="P3825" s="878"/>
      <c r="Q3825" s="878"/>
      <c r="R3825" s="878"/>
      <c r="S3825" s="878"/>
      <c r="T3825" s="878"/>
      <c r="U3825" s="878"/>
      <c r="V3825" s="878"/>
      <c r="W3825" s="878"/>
      <c r="X3825" s="1015"/>
      <c r="Y3825" s="878"/>
      <c r="Z3825" s="975"/>
    </row>
    <row r="3826" spans="1:26">
      <c r="A3826" s="878"/>
      <c r="B3826" s="878"/>
      <c r="C3826" s="878"/>
      <c r="F3826" s="878"/>
      <c r="H3826" s="878"/>
      <c r="I3826" s="878"/>
      <c r="J3826" s="878"/>
      <c r="K3826" s="990"/>
      <c r="L3826" s="990"/>
      <c r="M3826" s="990"/>
      <c r="N3826" s="990"/>
      <c r="O3826" s="878"/>
      <c r="P3826" s="878"/>
      <c r="Q3826" s="878"/>
      <c r="R3826" s="878"/>
      <c r="S3826" s="878"/>
      <c r="T3826" s="878"/>
      <c r="U3826" s="878"/>
      <c r="V3826" s="878"/>
      <c r="W3826" s="878"/>
      <c r="X3826" s="1015"/>
      <c r="Y3826" s="878"/>
      <c r="Z3826" s="975"/>
    </row>
    <row r="3827" spans="1:26">
      <c r="A3827" s="878"/>
      <c r="B3827" s="878"/>
      <c r="C3827" s="878"/>
      <c r="F3827" s="878"/>
      <c r="H3827" s="878"/>
      <c r="I3827" s="878"/>
      <c r="J3827" s="878"/>
      <c r="K3827" s="990"/>
      <c r="L3827" s="990"/>
      <c r="M3827" s="990"/>
      <c r="N3827" s="990"/>
      <c r="O3827" s="878"/>
      <c r="P3827" s="878"/>
      <c r="Q3827" s="878"/>
      <c r="R3827" s="878"/>
      <c r="S3827" s="878"/>
      <c r="T3827" s="878"/>
      <c r="U3827" s="878"/>
      <c r="V3827" s="878"/>
      <c r="W3827" s="878"/>
      <c r="X3827" s="1015"/>
      <c r="Y3827" s="878"/>
      <c r="Z3827" s="975"/>
    </row>
    <row r="3828" spans="1:26">
      <c r="A3828" s="878"/>
      <c r="B3828" s="878"/>
      <c r="C3828" s="878"/>
      <c r="F3828" s="878"/>
      <c r="H3828" s="878"/>
      <c r="I3828" s="878"/>
      <c r="J3828" s="878"/>
      <c r="K3828" s="990"/>
      <c r="L3828" s="990"/>
      <c r="M3828" s="990"/>
      <c r="N3828" s="990"/>
      <c r="O3828" s="878"/>
      <c r="P3828" s="878"/>
      <c r="Q3828" s="878"/>
      <c r="R3828" s="878"/>
      <c r="S3828" s="878"/>
      <c r="T3828" s="878"/>
      <c r="U3828" s="878"/>
      <c r="V3828" s="878"/>
      <c r="W3828" s="878"/>
      <c r="X3828" s="1015"/>
      <c r="Y3828" s="878"/>
      <c r="Z3828" s="975"/>
    </row>
    <row r="3829" spans="1:26">
      <c r="A3829" s="878"/>
      <c r="B3829" s="878"/>
      <c r="C3829" s="878"/>
      <c r="F3829" s="878"/>
      <c r="H3829" s="878"/>
      <c r="I3829" s="878"/>
      <c r="J3829" s="878"/>
      <c r="K3829" s="990"/>
      <c r="L3829" s="990"/>
      <c r="M3829" s="990"/>
      <c r="N3829" s="990"/>
      <c r="O3829" s="878"/>
      <c r="P3829" s="878"/>
      <c r="Q3829" s="878"/>
      <c r="R3829" s="878"/>
      <c r="S3829" s="878"/>
      <c r="T3829" s="878"/>
      <c r="U3829" s="878"/>
      <c r="V3829" s="878"/>
      <c r="W3829" s="878"/>
      <c r="X3829" s="1015"/>
      <c r="Y3829" s="878"/>
      <c r="Z3829" s="975"/>
    </row>
    <row r="3830" spans="1:26">
      <c r="A3830" s="878"/>
      <c r="B3830" s="878"/>
      <c r="C3830" s="878"/>
      <c r="F3830" s="878"/>
      <c r="H3830" s="878"/>
      <c r="I3830" s="878"/>
      <c r="J3830" s="878"/>
      <c r="K3830" s="990"/>
      <c r="L3830" s="990"/>
      <c r="M3830" s="990"/>
      <c r="N3830" s="990"/>
      <c r="O3830" s="878"/>
      <c r="P3830" s="878"/>
      <c r="Q3830" s="878"/>
      <c r="R3830" s="878"/>
      <c r="S3830" s="878"/>
      <c r="T3830" s="878"/>
      <c r="U3830" s="878"/>
      <c r="V3830" s="878"/>
      <c r="W3830" s="878"/>
      <c r="X3830" s="1015"/>
      <c r="Y3830" s="878"/>
      <c r="Z3830" s="975"/>
    </row>
    <row r="3831" spans="1:26">
      <c r="A3831" s="878"/>
      <c r="B3831" s="878"/>
      <c r="C3831" s="878"/>
      <c r="F3831" s="878"/>
      <c r="H3831" s="878"/>
      <c r="I3831" s="878"/>
      <c r="J3831" s="878"/>
      <c r="K3831" s="990"/>
      <c r="L3831" s="990"/>
      <c r="M3831" s="990"/>
      <c r="N3831" s="990"/>
      <c r="O3831" s="878"/>
      <c r="P3831" s="878"/>
      <c r="Q3831" s="878"/>
      <c r="R3831" s="878"/>
      <c r="S3831" s="878"/>
      <c r="T3831" s="878"/>
      <c r="U3831" s="878"/>
      <c r="V3831" s="878"/>
      <c r="W3831" s="878"/>
      <c r="X3831" s="1015"/>
      <c r="Y3831" s="878"/>
      <c r="Z3831" s="975"/>
    </row>
    <row r="3832" spans="1:26">
      <c r="A3832" s="878"/>
      <c r="B3832" s="878"/>
      <c r="C3832" s="878"/>
      <c r="F3832" s="878"/>
      <c r="H3832" s="878"/>
      <c r="I3832" s="878"/>
      <c r="J3832" s="878"/>
      <c r="K3832" s="990"/>
      <c r="L3832" s="990"/>
      <c r="M3832" s="990"/>
      <c r="N3832" s="990"/>
      <c r="O3832" s="878"/>
      <c r="P3832" s="878"/>
      <c r="Q3832" s="878"/>
      <c r="R3832" s="878"/>
      <c r="S3832" s="878"/>
      <c r="T3832" s="878"/>
      <c r="U3832" s="878"/>
      <c r="V3832" s="878"/>
      <c r="W3832" s="878"/>
      <c r="X3832" s="1015"/>
      <c r="Y3832" s="878"/>
      <c r="Z3832" s="975"/>
    </row>
    <row r="3833" spans="1:26">
      <c r="A3833" s="878"/>
      <c r="B3833" s="878"/>
      <c r="C3833" s="878"/>
      <c r="F3833" s="878"/>
      <c r="H3833" s="878"/>
      <c r="I3833" s="878"/>
      <c r="J3833" s="878"/>
      <c r="K3833" s="990"/>
      <c r="L3833" s="990"/>
      <c r="M3833" s="990"/>
      <c r="N3833" s="990"/>
      <c r="O3833" s="878"/>
      <c r="P3833" s="878"/>
      <c r="Q3833" s="878"/>
      <c r="R3833" s="878"/>
      <c r="S3833" s="878"/>
      <c r="T3833" s="878"/>
      <c r="U3833" s="878"/>
      <c r="V3833" s="878"/>
      <c r="W3833" s="878"/>
      <c r="X3833" s="1015"/>
      <c r="Y3833" s="878"/>
      <c r="Z3833" s="975"/>
    </row>
    <row r="3834" spans="1:26">
      <c r="A3834" s="878"/>
      <c r="B3834" s="878"/>
      <c r="C3834" s="878"/>
      <c r="F3834" s="878"/>
      <c r="H3834" s="878"/>
      <c r="I3834" s="878"/>
      <c r="J3834" s="878"/>
      <c r="K3834" s="990"/>
      <c r="L3834" s="990"/>
      <c r="M3834" s="990"/>
      <c r="N3834" s="990"/>
      <c r="O3834" s="878"/>
      <c r="P3834" s="878"/>
      <c r="Q3834" s="878"/>
      <c r="R3834" s="878"/>
      <c r="S3834" s="878"/>
      <c r="T3834" s="878"/>
      <c r="U3834" s="878"/>
      <c r="V3834" s="878"/>
      <c r="W3834" s="878"/>
      <c r="X3834" s="1015"/>
      <c r="Y3834" s="878"/>
      <c r="Z3834" s="975"/>
    </row>
    <row r="3835" spans="1:26">
      <c r="A3835" s="878"/>
      <c r="B3835" s="878"/>
      <c r="C3835" s="878"/>
      <c r="F3835" s="878"/>
      <c r="H3835" s="878"/>
      <c r="I3835" s="878"/>
      <c r="J3835" s="878"/>
      <c r="K3835" s="990"/>
      <c r="L3835" s="990"/>
      <c r="M3835" s="990"/>
      <c r="N3835" s="990"/>
      <c r="O3835" s="878"/>
      <c r="P3835" s="878"/>
      <c r="Q3835" s="878"/>
      <c r="R3835" s="878"/>
      <c r="S3835" s="878"/>
      <c r="T3835" s="878"/>
      <c r="U3835" s="878"/>
      <c r="V3835" s="878"/>
      <c r="W3835" s="878"/>
      <c r="X3835" s="1015"/>
      <c r="Y3835" s="878"/>
      <c r="Z3835" s="975"/>
    </row>
    <row r="3836" spans="1:26">
      <c r="A3836" s="878"/>
      <c r="B3836" s="878"/>
      <c r="C3836" s="878"/>
      <c r="F3836" s="878"/>
      <c r="H3836" s="878"/>
      <c r="I3836" s="878"/>
      <c r="J3836" s="878"/>
      <c r="K3836" s="990"/>
      <c r="L3836" s="990"/>
      <c r="M3836" s="990"/>
      <c r="N3836" s="990"/>
      <c r="O3836" s="878"/>
      <c r="P3836" s="878"/>
      <c r="Q3836" s="878"/>
      <c r="R3836" s="878"/>
      <c r="S3836" s="878"/>
      <c r="T3836" s="878"/>
      <c r="U3836" s="878"/>
      <c r="V3836" s="878"/>
      <c r="W3836" s="878"/>
      <c r="X3836" s="1015"/>
      <c r="Y3836" s="878"/>
      <c r="Z3836" s="975"/>
    </row>
    <row r="3837" spans="1:26">
      <c r="A3837" s="878"/>
      <c r="B3837" s="878"/>
      <c r="C3837" s="878"/>
      <c r="F3837" s="878"/>
      <c r="H3837" s="878"/>
      <c r="I3837" s="878"/>
      <c r="J3837" s="878"/>
      <c r="K3837" s="990"/>
      <c r="L3837" s="990"/>
      <c r="M3837" s="990"/>
      <c r="N3837" s="990"/>
      <c r="O3837" s="878"/>
      <c r="P3837" s="878"/>
      <c r="Q3837" s="878"/>
      <c r="R3837" s="878"/>
      <c r="S3837" s="878"/>
      <c r="T3837" s="878"/>
      <c r="U3837" s="878"/>
      <c r="V3837" s="878"/>
      <c r="W3837" s="878"/>
      <c r="X3837" s="1015"/>
      <c r="Y3837" s="878"/>
      <c r="Z3837" s="975"/>
    </row>
    <row r="3838" spans="1:26">
      <c r="A3838" s="878"/>
      <c r="B3838" s="878"/>
      <c r="C3838" s="878"/>
      <c r="F3838" s="878"/>
      <c r="H3838" s="878"/>
      <c r="I3838" s="878"/>
      <c r="J3838" s="878"/>
      <c r="K3838" s="990"/>
      <c r="L3838" s="990"/>
      <c r="M3838" s="990"/>
      <c r="N3838" s="990"/>
      <c r="O3838" s="878"/>
      <c r="P3838" s="878"/>
      <c r="Q3838" s="878"/>
      <c r="R3838" s="878"/>
      <c r="S3838" s="878"/>
      <c r="T3838" s="878"/>
      <c r="U3838" s="878"/>
      <c r="V3838" s="878"/>
      <c r="W3838" s="878"/>
      <c r="X3838" s="1015"/>
      <c r="Y3838" s="878"/>
      <c r="Z3838" s="975"/>
    </row>
    <row r="3839" spans="1:26">
      <c r="A3839" s="878"/>
      <c r="B3839" s="878"/>
      <c r="C3839" s="878"/>
      <c r="F3839" s="878"/>
      <c r="H3839" s="878"/>
      <c r="I3839" s="878"/>
      <c r="J3839" s="878"/>
      <c r="K3839" s="990"/>
      <c r="L3839" s="990"/>
      <c r="M3839" s="990"/>
      <c r="N3839" s="990"/>
      <c r="O3839" s="878"/>
      <c r="P3839" s="878"/>
      <c r="Q3839" s="878"/>
      <c r="R3839" s="878"/>
      <c r="S3839" s="878"/>
      <c r="T3839" s="878"/>
      <c r="U3839" s="878"/>
      <c r="V3839" s="878"/>
      <c r="W3839" s="878"/>
      <c r="X3839" s="1015"/>
      <c r="Y3839" s="878"/>
      <c r="Z3839" s="975"/>
    </row>
    <row r="3840" spans="1:26">
      <c r="A3840" s="878"/>
      <c r="B3840" s="878"/>
      <c r="C3840" s="878"/>
      <c r="F3840" s="878"/>
      <c r="H3840" s="878"/>
      <c r="I3840" s="878"/>
      <c r="J3840" s="878"/>
      <c r="K3840" s="990"/>
      <c r="L3840" s="990"/>
      <c r="M3840" s="990"/>
      <c r="N3840" s="990"/>
      <c r="O3840" s="878"/>
      <c r="P3840" s="878"/>
      <c r="Q3840" s="878"/>
      <c r="R3840" s="878"/>
      <c r="S3840" s="878"/>
      <c r="T3840" s="878"/>
      <c r="U3840" s="878"/>
      <c r="V3840" s="878"/>
      <c r="W3840" s="878"/>
      <c r="X3840" s="1015"/>
      <c r="Y3840" s="878"/>
      <c r="Z3840" s="975"/>
    </row>
    <row r="3841" spans="1:26">
      <c r="A3841" s="878"/>
      <c r="B3841" s="878"/>
      <c r="C3841" s="878"/>
      <c r="F3841" s="878"/>
      <c r="H3841" s="878"/>
      <c r="I3841" s="878"/>
      <c r="J3841" s="878"/>
      <c r="K3841" s="990"/>
      <c r="L3841" s="990"/>
      <c r="M3841" s="990"/>
      <c r="N3841" s="990"/>
      <c r="O3841" s="878"/>
      <c r="P3841" s="878"/>
      <c r="Q3841" s="878"/>
      <c r="R3841" s="878"/>
      <c r="S3841" s="878"/>
      <c r="T3841" s="878"/>
      <c r="U3841" s="878"/>
      <c r="V3841" s="878"/>
      <c r="W3841" s="878"/>
      <c r="X3841" s="1015"/>
      <c r="Y3841" s="878"/>
      <c r="Z3841" s="975"/>
    </row>
    <row r="3842" spans="1:26">
      <c r="A3842" s="878"/>
      <c r="B3842" s="878"/>
      <c r="C3842" s="878"/>
      <c r="F3842" s="878"/>
      <c r="H3842" s="878"/>
      <c r="I3842" s="878"/>
      <c r="J3842" s="878"/>
      <c r="K3842" s="990"/>
      <c r="L3842" s="990"/>
      <c r="M3842" s="990"/>
      <c r="N3842" s="990"/>
      <c r="O3842" s="878"/>
      <c r="P3842" s="878"/>
      <c r="Q3842" s="878"/>
      <c r="R3842" s="878"/>
      <c r="S3842" s="878"/>
      <c r="T3842" s="878"/>
      <c r="U3842" s="878"/>
      <c r="V3842" s="878"/>
      <c r="W3842" s="878"/>
      <c r="X3842" s="1015"/>
      <c r="Y3842" s="878"/>
      <c r="Z3842" s="975"/>
    </row>
    <row r="3843" spans="1:26">
      <c r="A3843" s="878"/>
      <c r="B3843" s="878"/>
      <c r="C3843" s="878"/>
      <c r="F3843" s="878"/>
      <c r="H3843" s="878"/>
      <c r="I3843" s="878"/>
      <c r="J3843" s="878"/>
      <c r="K3843" s="990"/>
      <c r="L3843" s="990"/>
      <c r="M3843" s="990"/>
      <c r="N3843" s="990"/>
      <c r="O3843" s="878"/>
      <c r="P3843" s="878"/>
      <c r="Q3843" s="878"/>
      <c r="R3843" s="878"/>
      <c r="S3843" s="878"/>
      <c r="T3843" s="878"/>
      <c r="U3843" s="878"/>
      <c r="V3843" s="878"/>
      <c r="W3843" s="878"/>
      <c r="X3843" s="1015"/>
      <c r="Y3843" s="878"/>
      <c r="Z3843" s="975"/>
    </row>
    <row r="3844" spans="1:26">
      <c r="A3844" s="878"/>
      <c r="B3844" s="878"/>
      <c r="C3844" s="878"/>
      <c r="F3844" s="878"/>
      <c r="H3844" s="878"/>
      <c r="I3844" s="878"/>
      <c r="J3844" s="878"/>
      <c r="K3844" s="990"/>
      <c r="L3844" s="990"/>
      <c r="M3844" s="990"/>
      <c r="N3844" s="990"/>
      <c r="O3844" s="878"/>
      <c r="P3844" s="878"/>
      <c r="Q3844" s="878"/>
      <c r="R3844" s="878"/>
      <c r="S3844" s="878"/>
      <c r="T3844" s="878"/>
      <c r="U3844" s="878"/>
      <c r="V3844" s="878"/>
      <c r="W3844" s="878"/>
      <c r="X3844" s="1015"/>
      <c r="Y3844" s="878"/>
      <c r="Z3844" s="975"/>
    </row>
    <row r="3845" spans="1:26">
      <c r="A3845" s="878"/>
      <c r="B3845" s="878"/>
      <c r="C3845" s="878"/>
      <c r="F3845" s="878"/>
      <c r="H3845" s="878"/>
      <c r="I3845" s="878"/>
      <c r="J3845" s="878"/>
      <c r="K3845" s="990"/>
      <c r="L3845" s="990"/>
      <c r="M3845" s="990"/>
      <c r="N3845" s="990"/>
      <c r="O3845" s="878"/>
      <c r="P3845" s="878"/>
      <c r="Q3845" s="878"/>
      <c r="R3845" s="878"/>
      <c r="S3845" s="878"/>
      <c r="T3845" s="878"/>
      <c r="U3845" s="878"/>
      <c r="V3845" s="878"/>
      <c r="W3845" s="878"/>
      <c r="X3845" s="1015"/>
      <c r="Y3845" s="878"/>
      <c r="Z3845" s="975"/>
    </row>
    <row r="3846" spans="1:26">
      <c r="A3846" s="878"/>
      <c r="B3846" s="878"/>
      <c r="C3846" s="878"/>
      <c r="F3846" s="878"/>
      <c r="H3846" s="878"/>
      <c r="I3846" s="878"/>
      <c r="J3846" s="878"/>
      <c r="K3846" s="990"/>
      <c r="L3846" s="990"/>
      <c r="M3846" s="990"/>
      <c r="N3846" s="990"/>
      <c r="O3846" s="878"/>
      <c r="P3846" s="878"/>
      <c r="Q3846" s="878"/>
      <c r="R3846" s="878"/>
      <c r="S3846" s="878"/>
      <c r="T3846" s="878"/>
      <c r="U3846" s="878"/>
      <c r="V3846" s="878"/>
      <c r="W3846" s="878"/>
      <c r="X3846" s="1015"/>
      <c r="Y3846" s="878"/>
      <c r="Z3846" s="975"/>
    </row>
    <row r="3847" spans="1:26">
      <c r="A3847" s="878"/>
      <c r="B3847" s="878"/>
      <c r="C3847" s="878"/>
      <c r="F3847" s="878"/>
      <c r="H3847" s="878"/>
      <c r="I3847" s="878"/>
      <c r="J3847" s="878"/>
      <c r="K3847" s="990"/>
      <c r="L3847" s="990"/>
      <c r="M3847" s="990"/>
      <c r="N3847" s="990"/>
      <c r="O3847" s="878"/>
      <c r="P3847" s="878"/>
      <c r="Q3847" s="878"/>
      <c r="R3847" s="878"/>
      <c r="S3847" s="878"/>
      <c r="T3847" s="878"/>
      <c r="U3847" s="878"/>
      <c r="V3847" s="878"/>
      <c r="W3847" s="878"/>
      <c r="X3847" s="1015"/>
      <c r="Y3847" s="878"/>
      <c r="Z3847" s="975"/>
    </row>
    <row r="3848" spans="1:26">
      <c r="A3848" s="878"/>
      <c r="B3848" s="878"/>
      <c r="C3848" s="878"/>
      <c r="F3848" s="878"/>
      <c r="H3848" s="878"/>
      <c r="I3848" s="878"/>
      <c r="J3848" s="878"/>
      <c r="K3848" s="990"/>
      <c r="L3848" s="990"/>
      <c r="M3848" s="990"/>
      <c r="N3848" s="990"/>
      <c r="O3848" s="878"/>
      <c r="P3848" s="878"/>
      <c r="Q3848" s="878"/>
      <c r="R3848" s="878"/>
      <c r="S3848" s="878"/>
      <c r="T3848" s="878"/>
      <c r="U3848" s="878"/>
      <c r="V3848" s="878"/>
      <c r="W3848" s="878"/>
      <c r="X3848" s="1015"/>
      <c r="Y3848" s="878"/>
      <c r="Z3848" s="975"/>
    </row>
    <row r="3849" spans="1:26">
      <c r="A3849" s="878"/>
      <c r="B3849" s="878"/>
      <c r="C3849" s="878"/>
      <c r="F3849" s="878"/>
      <c r="H3849" s="878"/>
      <c r="I3849" s="878"/>
      <c r="J3849" s="878"/>
      <c r="K3849" s="990"/>
      <c r="L3849" s="990"/>
      <c r="M3849" s="990"/>
      <c r="N3849" s="990"/>
      <c r="O3849" s="878"/>
      <c r="P3849" s="878"/>
      <c r="Q3849" s="878"/>
      <c r="R3849" s="878"/>
      <c r="S3849" s="878"/>
      <c r="T3849" s="878"/>
      <c r="U3849" s="878"/>
      <c r="V3849" s="878"/>
      <c r="W3849" s="878"/>
      <c r="X3849" s="1015"/>
      <c r="Y3849" s="878"/>
      <c r="Z3849" s="975"/>
    </row>
    <row r="3850" spans="1:26">
      <c r="A3850" s="878"/>
      <c r="B3850" s="878"/>
      <c r="C3850" s="878"/>
      <c r="F3850" s="878"/>
      <c r="H3850" s="878"/>
      <c r="I3850" s="878"/>
      <c r="J3850" s="878"/>
      <c r="K3850" s="990"/>
      <c r="L3850" s="990"/>
      <c r="M3850" s="990"/>
      <c r="N3850" s="990"/>
      <c r="O3850" s="878"/>
      <c r="P3850" s="878"/>
      <c r="Q3850" s="878"/>
      <c r="R3850" s="878"/>
      <c r="S3850" s="878"/>
      <c r="T3850" s="878"/>
      <c r="U3850" s="878"/>
      <c r="V3850" s="878"/>
      <c r="W3850" s="878"/>
      <c r="X3850" s="1015"/>
      <c r="Y3850" s="878"/>
      <c r="Z3850" s="975"/>
    </row>
    <row r="3851" spans="1:26">
      <c r="A3851" s="878"/>
      <c r="B3851" s="878"/>
      <c r="C3851" s="878"/>
      <c r="F3851" s="878"/>
      <c r="H3851" s="878"/>
      <c r="I3851" s="878"/>
      <c r="J3851" s="878"/>
      <c r="K3851" s="990"/>
      <c r="L3851" s="990"/>
      <c r="M3851" s="990"/>
      <c r="N3851" s="990"/>
      <c r="O3851" s="878"/>
      <c r="P3851" s="878"/>
      <c r="Q3851" s="878"/>
      <c r="R3851" s="878"/>
      <c r="S3851" s="878"/>
      <c r="T3851" s="878"/>
      <c r="U3851" s="878"/>
      <c r="V3851" s="878"/>
      <c r="W3851" s="878"/>
      <c r="X3851" s="1015"/>
      <c r="Y3851" s="878"/>
      <c r="Z3851" s="975"/>
    </row>
    <row r="3852" spans="1:26">
      <c r="A3852" s="878"/>
      <c r="B3852" s="878"/>
      <c r="C3852" s="878"/>
      <c r="F3852" s="878"/>
      <c r="H3852" s="878"/>
      <c r="I3852" s="878"/>
      <c r="J3852" s="878"/>
      <c r="K3852" s="990"/>
      <c r="L3852" s="990"/>
      <c r="M3852" s="990"/>
      <c r="N3852" s="990"/>
      <c r="O3852" s="878"/>
      <c r="P3852" s="878"/>
      <c r="Q3852" s="878"/>
      <c r="R3852" s="878"/>
      <c r="S3852" s="878"/>
      <c r="T3852" s="878"/>
      <c r="U3852" s="878"/>
      <c r="V3852" s="878"/>
      <c r="W3852" s="878"/>
      <c r="X3852" s="1015"/>
      <c r="Y3852" s="878"/>
      <c r="Z3852" s="975"/>
    </row>
    <row r="3853" spans="1:26">
      <c r="A3853" s="878"/>
      <c r="B3853" s="878"/>
      <c r="C3853" s="878"/>
      <c r="F3853" s="878"/>
      <c r="H3853" s="878"/>
      <c r="I3853" s="878"/>
      <c r="J3853" s="878"/>
      <c r="K3853" s="990"/>
      <c r="L3853" s="990"/>
      <c r="M3853" s="990"/>
      <c r="N3853" s="990"/>
      <c r="O3853" s="878"/>
      <c r="P3853" s="878"/>
      <c r="Q3853" s="878"/>
      <c r="R3853" s="878"/>
      <c r="S3853" s="878"/>
      <c r="T3853" s="878"/>
      <c r="U3853" s="878"/>
      <c r="V3853" s="878"/>
      <c r="W3853" s="878"/>
      <c r="X3853" s="1015"/>
      <c r="Y3853" s="878"/>
      <c r="Z3853" s="975"/>
    </row>
    <row r="3854" spans="1:26">
      <c r="A3854" s="878"/>
      <c r="B3854" s="878"/>
      <c r="C3854" s="878"/>
      <c r="F3854" s="878"/>
      <c r="H3854" s="878"/>
      <c r="I3854" s="878"/>
      <c r="J3854" s="878"/>
      <c r="K3854" s="990"/>
      <c r="L3854" s="990"/>
      <c r="M3854" s="990"/>
      <c r="N3854" s="990"/>
      <c r="O3854" s="878"/>
      <c r="P3854" s="878"/>
      <c r="Q3854" s="878"/>
      <c r="R3854" s="878"/>
      <c r="S3854" s="878"/>
      <c r="T3854" s="878"/>
      <c r="U3854" s="878"/>
      <c r="V3854" s="878"/>
      <c r="W3854" s="878"/>
      <c r="X3854" s="1015"/>
      <c r="Y3854" s="878"/>
      <c r="Z3854" s="975"/>
    </row>
    <row r="3855" spans="1:26">
      <c r="A3855" s="878"/>
      <c r="B3855" s="878"/>
      <c r="C3855" s="878"/>
      <c r="F3855" s="878"/>
      <c r="H3855" s="878"/>
      <c r="I3855" s="878"/>
      <c r="J3855" s="878"/>
      <c r="K3855" s="990"/>
      <c r="L3855" s="990"/>
      <c r="M3855" s="990"/>
      <c r="N3855" s="990"/>
      <c r="O3855" s="878"/>
      <c r="P3855" s="878"/>
      <c r="Q3855" s="878"/>
      <c r="R3855" s="878"/>
      <c r="S3855" s="878"/>
      <c r="T3855" s="878"/>
      <c r="U3855" s="878"/>
      <c r="V3855" s="878"/>
      <c r="W3855" s="878"/>
      <c r="X3855" s="1015"/>
      <c r="Y3855" s="878"/>
      <c r="Z3855" s="975"/>
    </row>
    <row r="3856" spans="1:26">
      <c r="A3856" s="878"/>
      <c r="B3856" s="878"/>
      <c r="C3856" s="878"/>
      <c r="F3856" s="878"/>
      <c r="H3856" s="878"/>
      <c r="I3856" s="878"/>
      <c r="J3856" s="878"/>
      <c r="K3856" s="990"/>
      <c r="L3856" s="990"/>
      <c r="M3856" s="990"/>
      <c r="N3856" s="990"/>
      <c r="O3856" s="878"/>
      <c r="P3856" s="878"/>
      <c r="Q3856" s="878"/>
      <c r="R3856" s="878"/>
      <c r="S3856" s="878"/>
      <c r="T3856" s="878"/>
      <c r="U3856" s="878"/>
      <c r="V3856" s="878"/>
      <c r="W3856" s="878"/>
      <c r="X3856" s="1015"/>
      <c r="Y3856" s="878"/>
      <c r="Z3856" s="975"/>
    </row>
    <row r="3857" spans="1:26">
      <c r="A3857" s="878"/>
      <c r="B3857" s="878"/>
      <c r="C3857" s="878"/>
      <c r="F3857" s="878"/>
      <c r="H3857" s="878"/>
      <c r="I3857" s="878"/>
      <c r="J3857" s="878"/>
      <c r="K3857" s="990"/>
      <c r="L3857" s="990"/>
      <c r="M3857" s="990"/>
      <c r="N3857" s="990"/>
      <c r="O3857" s="878"/>
      <c r="P3857" s="878"/>
      <c r="Q3857" s="878"/>
      <c r="R3857" s="878"/>
      <c r="S3857" s="878"/>
      <c r="T3857" s="878"/>
      <c r="U3857" s="878"/>
      <c r="V3857" s="878"/>
      <c r="W3857" s="878"/>
      <c r="X3857" s="1015"/>
      <c r="Y3857" s="878"/>
      <c r="Z3857" s="975"/>
    </row>
    <row r="3858" spans="1:26">
      <c r="A3858" s="878"/>
      <c r="B3858" s="878"/>
      <c r="C3858" s="878"/>
      <c r="F3858" s="878"/>
      <c r="H3858" s="878"/>
      <c r="I3858" s="878"/>
      <c r="J3858" s="878"/>
      <c r="K3858" s="990"/>
      <c r="L3858" s="990"/>
      <c r="M3858" s="990"/>
      <c r="N3858" s="990"/>
      <c r="O3858" s="878"/>
      <c r="P3858" s="878"/>
      <c r="Q3858" s="878"/>
      <c r="R3858" s="878"/>
      <c r="S3858" s="878"/>
      <c r="T3858" s="878"/>
      <c r="U3858" s="878"/>
      <c r="V3858" s="878"/>
      <c r="W3858" s="878"/>
      <c r="X3858" s="1015"/>
      <c r="Y3858" s="878"/>
      <c r="Z3858" s="975"/>
    </row>
    <row r="3859" spans="1:26">
      <c r="A3859" s="878"/>
      <c r="B3859" s="878"/>
      <c r="C3859" s="878"/>
      <c r="F3859" s="878"/>
      <c r="H3859" s="878"/>
      <c r="I3859" s="878"/>
      <c r="J3859" s="878"/>
      <c r="K3859" s="990"/>
      <c r="L3859" s="990"/>
      <c r="M3859" s="990"/>
      <c r="N3859" s="990"/>
      <c r="O3859" s="878"/>
      <c r="P3859" s="878"/>
      <c r="Q3859" s="878"/>
      <c r="R3859" s="878"/>
      <c r="S3859" s="878"/>
      <c r="T3859" s="878"/>
      <c r="U3859" s="878"/>
      <c r="V3859" s="878"/>
      <c r="W3859" s="878"/>
      <c r="X3859" s="1015"/>
      <c r="Y3859" s="878"/>
      <c r="Z3859" s="975"/>
    </row>
    <row r="3860" spans="1:26">
      <c r="A3860" s="878"/>
      <c r="B3860" s="878"/>
      <c r="C3860" s="878"/>
      <c r="F3860" s="878"/>
      <c r="H3860" s="878"/>
      <c r="I3860" s="878"/>
      <c r="J3860" s="878"/>
      <c r="K3860" s="990"/>
      <c r="L3860" s="990"/>
      <c r="M3860" s="990"/>
      <c r="N3860" s="990"/>
      <c r="O3860" s="878"/>
      <c r="P3860" s="878"/>
      <c r="Q3860" s="878"/>
      <c r="R3860" s="878"/>
      <c r="S3860" s="878"/>
      <c r="T3860" s="878"/>
      <c r="U3860" s="878"/>
      <c r="V3860" s="878"/>
      <c r="W3860" s="878"/>
      <c r="X3860" s="1015"/>
      <c r="Y3860" s="878"/>
      <c r="Z3860" s="975"/>
    </row>
    <row r="3861" spans="1:26">
      <c r="A3861" s="878"/>
      <c r="B3861" s="878"/>
      <c r="C3861" s="878"/>
      <c r="F3861" s="878"/>
      <c r="H3861" s="878"/>
      <c r="I3861" s="878"/>
      <c r="J3861" s="878"/>
      <c r="K3861" s="990"/>
      <c r="L3861" s="990"/>
      <c r="M3861" s="990"/>
      <c r="N3861" s="990"/>
      <c r="O3861" s="878"/>
      <c r="P3861" s="878"/>
      <c r="Q3861" s="878"/>
      <c r="R3861" s="878"/>
      <c r="S3861" s="878"/>
      <c r="T3861" s="878"/>
      <c r="U3861" s="878"/>
      <c r="V3861" s="878"/>
      <c r="W3861" s="878"/>
      <c r="X3861" s="1015"/>
      <c r="Y3861" s="878"/>
      <c r="Z3861" s="975"/>
    </row>
    <row r="3862" spans="1:26">
      <c r="A3862" s="878"/>
      <c r="B3862" s="878"/>
      <c r="C3862" s="878"/>
      <c r="F3862" s="878"/>
      <c r="H3862" s="878"/>
      <c r="I3862" s="878"/>
      <c r="J3862" s="878"/>
      <c r="K3862" s="990"/>
      <c r="L3862" s="990"/>
      <c r="M3862" s="990"/>
      <c r="N3862" s="990"/>
      <c r="O3862" s="878"/>
      <c r="P3862" s="878"/>
      <c r="Q3862" s="878"/>
      <c r="R3862" s="878"/>
      <c r="S3862" s="878"/>
      <c r="T3862" s="878"/>
      <c r="U3862" s="878"/>
      <c r="V3862" s="878"/>
      <c r="W3862" s="878"/>
      <c r="X3862" s="1015"/>
      <c r="Y3862" s="878"/>
      <c r="Z3862" s="975"/>
    </row>
    <row r="3863" spans="1:26">
      <c r="A3863" s="878"/>
      <c r="B3863" s="878"/>
      <c r="C3863" s="878"/>
      <c r="F3863" s="878"/>
      <c r="H3863" s="878"/>
      <c r="I3863" s="878"/>
      <c r="J3863" s="878"/>
      <c r="K3863" s="990"/>
      <c r="L3863" s="990"/>
      <c r="M3863" s="990"/>
      <c r="N3863" s="990"/>
      <c r="O3863" s="878"/>
      <c r="P3863" s="878"/>
      <c r="Q3863" s="878"/>
      <c r="R3863" s="878"/>
      <c r="S3863" s="878"/>
      <c r="T3863" s="878"/>
      <c r="U3863" s="878"/>
      <c r="V3863" s="878"/>
      <c r="W3863" s="878"/>
      <c r="X3863" s="1015"/>
      <c r="Y3863" s="878"/>
      <c r="Z3863" s="975"/>
    </row>
    <row r="3864" spans="1:26">
      <c r="A3864" s="878"/>
      <c r="B3864" s="878"/>
      <c r="C3864" s="878"/>
      <c r="F3864" s="878"/>
      <c r="H3864" s="878"/>
      <c r="I3864" s="878"/>
      <c r="J3864" s="878"/>
      <c r="K3864" s="990"/>
      <c r="L3864" s="990"/>
      <c r="M3864" s="990"/>
      <c r="N3864" s="990"/>
      <c r="O3864" s="878"/>
      <c r="P3864" s="878"/>
      <c r="Q3864" s="878"/>
      <c r="R3864" s="878"/>
      <c r="S3864" s="878"/>
      <c r="T3864" s="878"/>
      <c r="U3864" s="878"/>
      <c r="V3864" s="878"/>
      <c r="W3864" s="878"/>
      <c r="X3864" s="1015"/>
      <c r="Y3864" s="878"/>
      <c r="Z3864" s="975"/>
    </row>
    <row r="3865" spans="1:26">
      <c r="A3865" s="878"/>
      <c r="B3865" s="878"/>
      <c r="C3865" s="878"/>
      <c r="F3865" s="878"/>
      <c r="H3865" s="878"/>
      <c r="I3865" s="878"/>
      <c r="J3865" s="878"/>
      <c r="K3865" s="990"/>
      <c r="L3865" s="990"/>
      <c r="M3865" s="990"/>
      <c r="N3865" s="990"/>
      <c r="O3865" s="878"/>
      <c r="P3865" s="878"/>
      <c r="Q3865" s="878"/>
      <c r="R3865" s="878"/>
      <c r="S3865" s="878"/>
      <c r="T3865" s="878"/>
      <c r="U3865" s="878"/>
      <c r="V3865" s="878"/>
      <c r="W3865" s="878"/>
      <c r="X3865" s="1015"/>
      <c r="Y3865" s="878"/>
      <c r="Z3865" s="975"/>
    </row>
    <row r="3866" spans="1:26">
      <c r="A3866" s="878"/>
      <c r="B3866" s="878"/>
      <c r="C3866" s="878"/>
      <c r="F3866" s="878"/>
      <c r="H3866" s="878"/>
      <c r="I3866" s="878"/>
      <c r="J3866" s="878"/>
      <c r="K3866" s="990"/>
      <c r="L3866" s="990"/>
      <c r="M3866" s="990"/>
      <c r="N3866" s="990"/>
      <c r="O3866" s="878"/>
      <c r="P3866" s="878"/>
      <c r="Q3866" s="878"/>
      <c r="R3866" s="878"/>
      <c r="S3866" s="878"/>
      <c r="T3866" s="878"/>
      <c r="U3866" s="878"/>
      <c r="V3866" s="878"/>
      <c r="W3866" s="878"/>
      <c r="X3866" s="1015"/>
      <c r="Y3866" s="878"/>
      <c r="Z3866" s="975"/>
    </row>
    <row r="3867" spans="1:26">
      <c r="A3867" s="878"/>
      <c r="B3867" s="878"/>
      <c r="C3867" s="878"/>
      <c r="F3867" s="878"/>
      <c r="H3867" s="878"/>
      <c r="I3867" s="878"/>
      <c r="J3867" s="878"/>
      <c r="K3867" s="990"/>
      <c r="L3867" s="990"/>
      <c r="M3867" s="990"/>
      <c r="N3867" s="990"/>
      <c r="O3867" s="878"/>
      <c r="P3867" s="878"/>
      <c r="Q3867" s="878"/>
      <c r="R3867" s="878"/>
      <c r="S3867" s="878"/>
      <c r="T3867" s="878"/>
      <c r="U3867" s="878"/>
      <c r="V3867" s="878"/>
      <c r="W3867" s="878"/>
      <c r="X3867" s="1015"/>
      <c r="Y3867" s="878"/>
      <c r="Z3867" s="975"/>
    </row>
    <row r="3868" spans="1:26">
      <c r="A3868" s="878"/>
      <c r="B3868" s="878"/>
      <c r="C3868" s="878"/>
      <c r="F3868" s="878"/>
      <c r="H3868" s="878"/>
      <c r="I3868" s="878"/>
      <c r="J3868" s="878"/>
      <c r="K3868" s="990"/>
      <c r="L3868" s="990"/>
      <c r="M3868" s="990"/>
      <c r="N3868" s="990"/>
      <c r="O3868" s="878"/>
      <c r="P3868" s="878"/>
      <c r="Q3868" s="878"/>
      <c r="R3868" s="878"/>
      <c r="S3868" s="878"/>
      <c r="T3868" s="878"/>
      <c r="U3868" s="878"/>
      <c r="V3868" s="878"/>
      <c r="W3868" s="878"/>
      <c r="X3868" s="1015"/>
      <c r="Y3868" s="878"/>
      <c r="Z3868" s="975"/>
    </row>
    <row r="3869" spans="1:26">
      <c r="A3869" s="878"/>
      <c r="B3869" s="878"/>
      <c r="C3869" s="878"/>
      <c r="F3869" s="878"/>
      <c r="H3869" s="878"/>
      <c r="I3869" s="878"/>
      <c r="J3869" s="878"/>
      <c r="K3869" s="990"/>
      <c r="L3869" s="990"/>
      <c r="M3869" s="990"/>
      <c r="N3869" s="990"/>
      <c r="O3869" s="878"/>
      <c r="P3869" s="878"/>
      <c r="Q3869" s="878"/>
      <c r="R3869" s="878"/>
      <c r="S3869" s="878"/>
      <c r="T3869" s="878"/>
      <c r="U3869" s="878"/>
      <c r="V3869" s="878"/>
      <c r="W3869" s="878"/>
      <c r="X3869" s="1015"/>
      <c r="Y3869" s="878"/>
      <c r="Z3869" s="975"/>
    </row>
    <row r="3870" spans="1:26">
      <c r="A3870" s="878"/>
      <c r="B3870" s="878"/>
      <c r="C3870" s="878"/>
      <c r="F3870" s="878"/>
      <c r="H3870" s="878"/>
      <c r="I3870" s="878"/>
      <c r="J3870" s="878"/>
      <c r="K3870" s="990"/>
      <c r="L3870" s="990"/>
      <c r="M3870" s="990"/>
      <c r="N3870" s="990"/>
      <c r="O3870" s="878"/>
      <c r="P3870" s="878"/>
      <c r="Q3870" s="878"/>
      <c r="R3870" s="878"/>
      <c r="S3870" s="878"/>
      <c r="T3870" s="878"/>
      <c r="U3870" s="878"/>
      <c r="V3870" s="878"/>
      <c r="W3870" s="878"/>
      <c r="X3870" s="1015"/>
      <c r="Y3870" s="878"/>
      <c r="Z3870" s="975"/>
    </row>
    <row r="3871" spans="1:26">
      <c r="A3871" s="878"/>
      <c r="B3871" s="878"/>
      <c r="C3871" s="878"/>
      <c r="F3871" s="878"/>
      <c r="H3871" s="878"/>
      <c r="I3871" s="878"/>
      <c r="J3871" s="878"/>
      <c r="K3871" s="990"/>
      <c r="L3871" s="990"/>
      <c r="M3871" s="990"/>
      <c r="N3871" s="990"/>
      <c r="O3871" s="878"/>
      <c r="P3871" s="878"/>
      <c r="Q3871" s="878"/>
      <c r="R3871" s="878"/>
      <c r="S3871" s="878"/>
      <c r="T3871" s="878"/>
      <c r="U3871" s="878"/>
      <c r="V3871" s="878"/>
      <c r="W3871" s="878"/>
      <c r="X3871" s="1015"/>
      <c r="Y3871" s="878"/>
      <c r="Z3871" s="975"/>
    </row>
    <row r="3872" spans="1:26">
      <c r="A3872" s="878"/>
      <c r="B3872" s="878"/>
      <c r="C3872" s="878"/>
      <c r="F3872" s="878"/>
      <c r="H3872" s="878"/>
      <c r="I3872" s="878"/>
      <c r="J3872" s="878"/>
      <c r="K3872" s="990"/>
      <c r="L3872" s="990"/>
      <c r="M3872" s="990"/>
      <c r="N3872" s="990"/>
      <c r="O3872" s="878"/>
      <c r="P3872" s="878"/>
      <c r="Q3872" s="878"/>
      <c r="R3872" s="878"/>
      <c r="S3872" s="878"/>
      <c r="T3872" s="878"/>
      <c r="U3872" s="878"/>
      <c r="V3872" s="878"/>
      <c r="W3872" s="878"/>
      <c r="X3872" s="1015"/>
      <c r="Y3872" s="878"/>
      <c r="Z3872" s="975"/>
    </row>
    <row r="3873" spans="1:26">
      <c r="A3873" s="878"/>
      <c r="B3873" s="878"/>
      <c r="C3873" s="878"/>
      <c r="F3873" s="878"/>
      <c r="H3873" s="878"/>
      <c r="I3873" s="878"/>
      <c r="J3873" s="878"/>
      <c r="K3873" s="990"/>
      <c r="L3873" s="990"/>
      <c r="M3873" s="990"/>
      <c r="N3873" s="990"/>
      <c r="O3873" s="878"/>
      <c r="P3873" s="878"/>
      <c r="Q3873" s="878"/>
      <c r="R3873" s="878"/>
      <c r="S3873" s="878"/>
      <c r="T3873" s="878"/>
      <c r="U3873" s="878"/>
      <c r="V3873" s="878"/>
      <c r="W3873" s="878"/>
      <c r="X3873" s="1015"/>
      <c r="Y3873" s="878"/>
      <c r="Z3873" s="975"/>
    </row>
    <row r="3874" spans="1:26">
      <c r="A3874" s="878"/>
      <c r="B3874" s="878"/>
      <c r="C3874" s="878"/>
      <c r="F3874" s="878"/>
      <c r="H3874" s="878"/>
      <c r="I3874" s="878"/>
      <c r="J3874" s="878"/>
      <c r="K3874" s="990"/>
      <c r="L3874" s="990"/>
      <c r="M3874" s="990"/>
      <c r="N3874" s="990"/>
      <c r="O3874" s="878"/>
      <c r="P3874" s="878"/>
      <c r="Q3874" s="878"/>
      <c r="R3874" s="878"/>
      <c r="S3874" s="878"/>
      <c r="T3874" s="878"/>
      <c r="U3874" s="878"/>
      <c r="V3874" s="878"/>
      <c r="W3874" s="878"/>
      <c r="X3874" s="1015"/>
      <c r="Y3874" s="878"/>
      <c r="Z3874" s="975"/>
    </row>
    <row r="3875" spans="1:26">
      <c r="A3875" s="878"/>
      <c r="B3875" s="878"/>
      <c r="C3875" s="878"/>
      <c r="F3875" s="878"/>
      <c r="H3875" s="878"/>
      <c r="I3875" s="878"/>
      <c r="J3875" s="878"/>
      <c r="K3875" s="990"/>
      <c r="L3875" s="990"/>
      <c r="M3875" s="990"/>
      <c r="N3875" s="990"/>
      <c r="O3875" s="878"/>
      <c r="P3875" s="878"/>
      <c r="Q3875" s="878"/>
      <c r="R3875" s="878"/>
      <c r="S3875" s="878"/>
      <c r="T3875" s="878"/>
      <c r="U3875" s="878"/>
      <c r="V3875" s="878"/>
      <c r="W3875" s="878"/>
      <c r="X3875" s="1015"/>
      <c r="Y3875" s="878"/>
      <c r="Z3875" s="975"/>
    </row>
    <row r="3876" spans="1:26">
      <c r="A3876" s="878"/>
      <c r="B3876" s="878"/>
      <c r="C3876" s="878"/>
      <c r="F3876" s="878"/>
      <c r="H3876" s="878"/>
      <c r="I3876" s="878"/>
      <c r="J3876" s="878"/>
      <c r="K3876" s="990"/>
      <c r="L3876" s="990"/>
      <c r="M3876" s="990"/>
      <c r="N3876" s="990"/>
      <c r="O3876" s="878"/>
      <c r="P3876" s="878"/>
      <c r="Q3876" s="878"/>
      <c r="R3876" s="878"/>
      <c r="S3876" s="878"/>
      <c r="T3876" s="878"/>
      <c r="U3876" s="878"/>
      <c r="V3876" s="878"/>
      <c r="W3876" s="878"/>
      <c r="X3876" s="1015"/>
      <c r="Y3876" s="878"/>
      <c r="Z3876" s="975"/>
    </row>
    <row r="3877" spans="1:26">
      <c r="A3877" s="878"/>
      <c r="B3877" s="878"/>
      <c r="C3877" s="878"/>
      <c r="F3877" s="878"/>
      <c r="H3877" s="878"/>
      <c r="I3877" s="878"/>
      <c r="J3877" s="878"/>
      <c r="K3877" s="990"/>
      <c r="L3877" s="990"/>
      <c r="M3877" s="990"/>
      <c r="N3877" s="990"/>
      <c r="O3877" s="878"/>
      <c r="P3877" s="878"/>
      <c r="Q3877" s="878"/>
      <c r="R3877" s="878"/>
      <c r="S3877" s="878"/>
      <c r="T3877" s="878"/>
      <c r="U3877" s="878"/>
      <c r="V3877" s="878"/>
      <c r="W3877" s="878"/>
      <c r="X3877" s="1015"/>
      <c r="Y3877" s="878"/>
      <c r="Z3877" s="975"/>
    </row>
    <row r="3878" spans="1:26">
      <c r="A3878" s="878"/>
      <c r="B3878" s="878"/>
      <c r="C3878" s="878"/>
      <c r="F3878" s="878"/>
      <c r="H3878" s="878"/>
      <c r="I3878" s="878"/>
      <c r="J3878" s="878"/>
      <c r="K3878" s="990"/>
      <c r="L3878" s="990"/>
      <c r="M3878" s="990"/>
      <c r="N3878" s="990"/>
      <c r="O3878" s="878"/>
      <c r="P3878" s="878"/>
      <c r="Q3878" s="878"/>
      <c r="R3878" s="878"/>
      <c r="S3878" s="878"/>
      <c r="T3878" s="878"/>
      <c r="U3878" s="878"/>
      <c r="V3878" s="878"/>
      <c r="W3878" s="878"/>
      <c r="X3878" s="1015"/>
      <c r="Y3878" s="878"/>
      <c r="Z3878" s="975"/>
    </row>
    <row r="3879" spans="1:26">
      <c r="A3879" s="878"/>
      <c r="B3879" s="878"/>
      <c r="C3879" s="878"/>
      <c r="F3879" s="878"/>
      <c r="H3879" s="878"/>
      <c r="I3879" s="878"/>
      <c r="J3879" s="878"/>
      <c r="K3879" s="990"/>
      <c r="L3879" s="990"/>
      <c r="M3879" s="990"/>
      <c r="N3879" s="990"/>
      <c r="O3879" s="878"/>
      <c r="P3879" s="878"/>
      <c r="Q3879" s="878"/>
      <c r="R3879" s="878"/>
      <c r="S3879" s="878"/>
      <c r="T3879" s="878"/>
      <c r="U3879" s="878"/>
      <c r="V3879" s="878"/>
      <c r="W3879" s="878"/>
      <c r="X3879" s="1015"/>
      <c r="Y3879" s="878"/>
      <c r="Z3879" s="975"/>
    </row>
    <row r="3880" spans="1:26">
      <c r="A3880" s="878"/>
      <c r="B3880" s="878"/>
      <c r="C3880" s="878"/>
      <c r="F3880" s="878"/>
      <c r="H3880" s="878"/>
      <c r="I3880" s="878"/>
      <c r="J3880" s="878"/>
      <c r="K3880" s="990"/>
      <c r="L3880" s="990"/>
      <c r="M3880" s="990"/>
      <c r="N3880" s="990"/>
      <c r="O3880" s="878"/>
      <c r="P3880" s="878"/>
      <c r="Q3880" s="878"/>
      <c r="R3880" s="878"/>
      <c r="S3880" s="878"/>
      <c r="T3880" s="878"/>
      <c r="U3880" s="878"/>
      <c r="V3880" s="878"/>
      <c r="W3880" s="878"/>
      <c r="X3880" s="1015"/>
      <c r="Y3880" s="878"/>
      <c r="Z3880" s="975"/>
    </row>
    <row r="3881" spans="1:26">
      <c r="A3881" s="878"/>
      <c r="B3881" s="878"/>
      <c r="C3881" s="878"/>
      <c r="F3881" s="878"/>
      <c r="H3881" s="878"/>
      <c r="I3881" s="878"/>
      <c r="J3881" s="878"/>
      <c r="K3881" s="990"/>
      <c r="L3881" s="990"/>
      <c r="M3881" s="990"/>
      <c r="N3881" s="990"/>
      <c r="O3881" s="878"/>
      <c r="P3881" s="878"/>
      <c r="Q3881" s="878"/>
      <c r="R3881" s="878"/>
      <c r="S3881" s="878"/>
      <c r="T3881" s="878"/>
      <c r="U3881" s="878"/>
      <c r="V3881" s="878"/>
      <c r="W3881" s="878"/>
      <c r="X3881" s="1015"/>
      <c r="Y3881" s="878"/>
      <c r="Z3881" s="975"/>
    </row>
    <row r="3882" spans="1:26">
      <c r="A3882" s="878"/>
      <c r="B3882" s="878"/>
      <c r="C3882" s="878"/>
      <c r="F3882" s="878"/>
      <c r="H3882" s="878"/>
      <c r="I3882" s="878"/>
      <c r="J3882" s="878"/>
      <c r="K3882" s="990"/>
      <c r="L3882" s="990"/>
      <c r="M3882" s="990"/>
      <c r="N3882" s="990"/>
      <c r="O3882" s="878"/>
      <c r="P3882" s="878"/>
      <c r="Q3882" s="878"/>
      <c r="R3882" s="878"/>
      <c r="S3882" s="878"/>
      <c r="T3882" s="878"/>
      <c r="U3882" s="878"/>
      <c r="V3882" s="878"/>
      <c r="W3882" s="878"/>
      <c r="X3882" s="1015"/>
      <c r="Y3882" s="878"/>
      <c r="Z3882" s="975"/>
    </row>
    <row r="3883" spans="1:26">
      <c r="A3883" s="878"/>
      <c r="B3883" s="878"/>
      <c r="C3883" s="878"/>
      <c r="F3883" s="878"/>
      <c r="H3883" s="878"/>
      <c r="I3883" s="878"/>
      <c r="J3883" s="878"/>
      <c r="K3883" s="990"/>
      <c r="L3883" s="990"/>
      <c r="M3883" s="990"/>
      <c r="N3883" s="990"/>
      <c r="O3883" s="878"/>
      <c r="P3883" s="878"/>
      <c r="Q3883" s="878"/>
      <c r="R3883" s="878"/>
      <c r="S3883" s="878"/>
      <c r="T3883" s="878"/>
      <c r="U3883" s="878"/>
      <c r="V3883" s="878"/>
      <c r="W3883" s="878"/>
      <c r="X3883" s="1015"/>
      <c r="Y3883" s="878"/>
      <c r="Z3883" s="975"/>
    </row>
    <row r="3884" spans="1:26">
      <c r="A3884" s="878"/>
      <c r="B3884" s="878"/>
      <c r="C3884" s="878"/>
      <c r="F3884" s="878"/>
      <c r="H3884" s="878"/>
      <c r="I3884" s="878"/>
      <c r="J3884" s="878"/>
      <c r="K3884" s="990"/>
      <c r="L3884" s="990"/>
      <c r="M3884" s="990"/>
      <c r="N3884" s="990"/>
      <c r="O3884" s="878"/>
      <c r="P3884" s="878"/>
      <c r="Q3884" s="878"/>
      <c r="R3884" s="878"/>
      <c r="S3884" s="878"/>
      <c r="T3884" s="878"/>
      <c r="U3884" s="878"/>
      <c r="V3884" s="878"/>
      <c r="W3884" s="878"/>
      <c r="X3884" s="1015"/>
      <c r="Y3884" s="878"/>
      <c r="Z3884" s="975"/>
    </row>
    <row r="3885" spans="1:26">
      <c r="A3885" s="878"/>
      <c r="B3885" s="878"/>
      <c r="C3885" s="878"/>
      <c r="F3885" s="878"/>
      <c r="H3885" s="878"/>
      <c r="I3885" s="878"/>
      <c r="J3885" s="878"/>
      <c r="K3885" s="990"/>
      <c r="L3885" s="990"/>
      <c r="M3885" s="990"/>
      <c r="N3885" s="990"/>
      <c r="O3885" s="878"/>
      <c r="P3885" s="878"/>
      <c r="Q3885" s="878"/>
      <c r="R3885" s="878"/>
      <c r="S3885" s="878"/>
      <c r="T3885" s="878"/>
      <c r="U3885" s="878"/>
      <c r="V3885" s="878"/>
      <c r="W3885" s="878"/>
      <c r="X3885" s="1015"/>
      <c r="Y3885" s="878"/>
      <c r="Z3885" s="975"/>
    </row>
    <row r="3886" spans="1:26">
      <c r="A3886" s="878"/>
      <c r="B3886" s="878"/>
      <c r="C3886" s="878"/>
      <c r="F3886" s="878"/>
      <c r="H3886" s="878"/>
      <c r="I3886" s="878"/>
      <c r="J3886" s="878"/>
      <c r="K3886" s="990"/>
      <c r="L3886" s="990"/>
      <c r="M3886" s="990"/>
      <c r="N3886" s="990"/>
      <c r="O3886" s="878"/>
      <c r="P3886" s="878"/>
      <c r="Q3886" s="878"/>
      <c r="R3886" s="878"/>
      <c r="S3886" s="878"/>
      <c r="T3886" s="878"/>
      <c r="U3886" s="878"/>
      <c r="V3886" s="878"/>
      <c r="W3886" s="878"/>
      <c r="X3886" s="1015"/>
      <c r="Y3886" s="878"/>
      <c r="Z3886" s="975"/>
    </row>
    <row r="3887" spans="1:26">
      <c r="A3887" s="878"/>
      <c r="B3887" s="878"/>
      <c r="C3887" s="878"/>
      <c r="F3887" s="878"/>
      <c r="H3887" s="878"/>
      <c r="I3887" s="878"/>
      <c r="J3887" s="878"/>
      <c r="K3887" s="990"/>
      <c r="L3887" s="990"/>
      <c r="M3887" s="990"/>
      <c r="N3887" s="990"/>
      <c r="O3887" s="878"/>
      <c r="P3887" s="878"/>
      <c r="Q3887" s="878"/>
      <c r="R3887" s="878"/>
      <c r="S3887" s="878"/>
      <c r="T3887" s="878"/>
      <c r="U3887" s="878"/>
      <c r="V3887" s="878"/>
      <c r="W3887" s="878"/>
      <c r="X3887" s="1015"/>
      <c r="Y3887" s="878"/>
      <c r="Z3887" s="975"/>
    </row>
    <row r="3888" spans="1:26">
      <c r="A3888" s="878"/>
      <c r="B3888" s="878"/>
      <c r="C3888" s="878"/>
      <c r="F3888" s="878"/>
      <c r="H3888" s="878"/>
      <c r="I3888" s="878"/>
      <c r="J3888" s="878"/>
      <c r="K3888" s="990"/>
      <c r="L3888" s="990"/>
      <c r="M3888" s="990"/>
      <c r="N3888" s="990"/>
      <c r="O3888" s="878"/>
      <c r="P3888" s="878"/>
      <c r="Q3888" s="878"/>
      <c r="R3888" s="878"/>
      <c r="S3888" s="878"/>
      <c r="T3888" s="878"/>
      <c r="U3888" s="878"/>
      <c r="V3888" s="878"/>
      <c r="W3888" s="878"/>
      <c r="X3888" s="1015"/>
      <c r="Y3888" s="878"/>
      <c r="Z3888" s="975"/>
    </row>
    <row r="3889" spans="1:26">
      <c r="A3889" s="878"/>
      <c r="B3889" s="878"/>
      <c r="C3889" s="878"/>
      <c r="F3889" s="878"/>
      <c r="H3889" s="878"/>
      <c r="I3889" s="878"/>
      <c r="J3889" s="878"/>
      <c r="K3889" s="990"/>
      <c r="L3889" s="990"/>
      <c r="M3889" s="990"/>
      <c r="N3889" s="990"/>
      <c r="O3889" s="878"/>
      <c r="P3889" s="878"/>
      <c r="Q3889" s="878"/>
      <c r="R3889" s="878"/>
      <c r="S3889" s="878"/>
      <c r="T3889" s="878"/>
      <c r="U3889" s="878"/>
      <c r="V3889" s="878"/>
      <c r="W3889" s="878"/>
      <c r="X3889" s="1015"/>
      <c r="Y3889" s="878"/>
      <c r="Z3889" s="975"/>
    </row>
    <row r="3890" spans="1:26">
      <c r="A3890" s="878"/>
      <c r="B3890" s="878"/>
      <c r="C3890" s="878"/>
      <c r="F3890" s="878"/>
      <c r="H3890" s="878"/>
      <c r="I3890" s="878"/>
      <c r="J3890" s="878"/>
      <c r="K3890" s="990"/>
      <c r="L3890" s="990"/>
      <c r="M3890" s="990"/>
      <c r="N3890" s="990"/>
      <c r="O3890" s="878"/>
      <c r="P3890" s="878"/>
      <c r="Q3890" s="878"/>
      <c r="R3890" s="878"/>
      <c r="S3890" s="878"/>
      <c r="T3890" s="878"/>
      <c r="U3890" s="878"/>
      <c r="V3890" s="878"/>
      <c r="W3890" s="878"/>
      <c r="X3890" s="1015"/>
      <c r="Y3890" s="878"/>
      <c r="Z3890" s="975"/>
    </row>
    <row r="3891" spans="1:26">
      <c r="A3891" s="878"/>
      <c r="B3891" s="878"/>
      <c r="C3891" s="878"/>
      <c r="F3891" s="878"/>
      <c r="H3891" s="878"/>
      <c r="I3891" s="878"/>
      <c r="J3891" s="878"/>
      <c r="K3891" s="990"/>
      <c r="L3891" s="990"/>
      <c r="M3891" s="990"/>
      <c r="N3891" s="990"/>
      <c r="O3891" s="878"/>
      <c r="P3891" s="878"/>
      <c r="Q3891" s="878"/>
      <c r="R3891" s="878"/>
      <c r="S3891" s="878"/>
      <c r="T3891" s="878"/>
      <c r="U3891" s="878"/>
      <c r="V3891" s="878"/>
      <c r="W3891" s="878"/>
      <c r="X3891" s="1015"/>
      <c r="Y3891" s="878"/>
      <c r="Z3891" s="975"/>
    </row>
    <row r="3892" spans="1:26">
      <c r="A3892" s="878"/>
      <c r="B3892" s="878"/>
      <c r="C3892" s="878"/>
      <c r="F3892" s="878"/>
      <c r="H3892" s="878"/>
      <c r="I3892" s="878"/>
      <c r="J3892" s="878"/>
      <c r="K3892" s="990"/>
      <c r="L3892" s="990"/>
      <c r="M3892" s="990"/>
      <c r="N3892" s="990"/>
      <c r="O3892" s="878"/>
      <c r="P3892" s="878"/>
      <c r="Q3892" s="878"/>
      <c r="R3892" s="878"/>
      <c r="S3892" s="878"/>
      <c r="T3892" s="878"/>
      <c r="U3892" s="878"/>
      <c r="V3892" s="878"/>
      <c r="W3892" s="878"/>
      <c r="X3892" s="1015"/>
      <c r="Y3892" s="878"/>
      <c r="Z3892" s="975"/>
    </row>
    <row r="3893" spans="1:26">
      <c r="A3893" s="878"/>
      <c r="B3893" s="878"/>
      <c r="C3893" s="878"/>
      <c r="F3893" s="878"/>
      <c r="H3893" s="878"/>
      <c r="I3893" s="878"/>
      <c r="J3893" s="878"/>
      <c r="K3893" s="990"/>
      <c r="L3893" s="990"/>
      <c r="M3893" s="990"/>
      <c r="N3893" s="990"/>
      <c r="O3893" s="878"/>
      <c r="P3893" s="878"/>
      <c r="Q3893" s="878"/>
      <c r="R3893" s="878"/>
      <c r="S3893" s="878"/>
      <c r="T3893" s="878"/>
      <c r="U3893" s="878"/>
      <c r="V3893" s="878"/>
      <c r="W3893" s="878"/>
      <c r="X3893" s="1015"/>
      <c r="Y3893" s="878"/>
      <c r="Z3893" s="975"/>
    </row>
    <row r="3894" spans="1:26">
      <c r="A3894" s="878"/>
      <c r="B3894" s="878"/>
      <c r="C3894" s="878"/>
      <c r="F3894" s="878"/>
      <c r="H3894" s="878"/>
      <c r="I3894" s="878"/>
      <c r="J3894" s="878"/>
      <c r="K3894" s="990"/>
      <c r="L3894" s="990"/>
      <c r="M3894" s="990"/>
      <c r="N3894" s="990"/>
      <c r="O3894" s="878"/>
      <c r="P3894" s="878"/>
      <c r="Q3894" s="878"/>
      <c r="R3894" s="878"/>
      <c r="S3894" s="878"/>
      <c r="T3894" s="878"/>
      <c r="U3894" s="878"/>
      <c r="V3894" s="878"/>
      <c r="W3894" s="878"/>
      <c r="X3894" s="1015"/>
      <c r="Y3894" s="878"/>
      <c r="Z3894" s="975"/>
    </row>
    <row r="3895" spans="1:26">
      <c r="A3895" s="878"/>
      <c r="B3895" s="878"/>
      <c r="C3895" s="878"/>
      <c r="F3895" s="878"/>
      <c r="H3895" s="878"/>
      <c r="I3895" s="878"/>
      <c r="J3895" s="878"/>
      <c r="K3895" s="990"/>
      <c r="L3895" s="990"/>
      <c r="M3895" s="990"/>
      <c r="N3895" s="990"/>
      <c r="O3895" s="878"/>
      <c r="P3895" s="878"/>
      <c r="Q3895" s="878"/>
      <c r="R3895" s="878"/>
      <c r="S3895" s="878"/>
      <c r="T3895" s="878"/>
      <c r="U3895" s="878"/>
      <c r="V3895" s="878"/>
      <c r="W3895" s="878"/>
      <c r="X3895" s="1015"/>
      <c r="Y3895" s="878"/>
      <c r="Z3895" s="975"/>
    </row>
    <row r="3896" spans="1:26">
      <c r="A3896" s="878"/>
      <c r="B3896" s="878"/>
      <c r="C3896" s="878"/>
      <c r="F3896" s="878"/>
      <c r="H3896" s="878"/>
      <c r="I3896" s="878"/>
      <c r="J3896" s="878"/>
      <c r="K3896" s="990"/>
      <c r="L3896" s="990"/>
      <c r="M3896" s="990"/>
      <c r="N3896" s="990"/>
      <c r="O3896" s="878"/>
      <c r="P3896" s="878"/>
      <c r="Q3896" s="878"/>
      <c r="R3896" s="878"/>
      <c r="S3896" s="878"/>
      <c r="T3896" s="878"/>
      <c r="U3896" s="878"/>
      <c r="V3896" s="878"/>
      <c r="W3896" s="878"/>
      <c r="X3896" s="1015"/>
      <c r="Y3896" s="878"/>
      <c r="Z3896" s="975"/>
    </row>
    <row r="3897" spans="1:26">
      <c r="A3897" s="878"/>
      <c r="B3897" s="878"/>
      <c r="C3897" s="878"/>
      <c r="F3897" s="878"/>
      <c r="H3897" s="878"/>
      <c r="I3897" s="878"/>
      <c r="J3897" s="878"/>
      <c r="K3897" s="990"/>
      <c r="L3897" s="990"/>
      <c r="M3897" s="990"/>
      <c r="N3897" s="990"/>
      <c r="O3897" s="878"/>
      <c r="P3897" s="878"/>
      <c r="Q3897" s="878"/>
      <c r="R3897" s="878"/>
      <c r="S3897" s="878"/>
      <c r="T3897" s="878"/>
      <c r="U3897" s="878"/>
      <c r="V3897" s="878"/>
      <c r="W3897" s="878"/>
      <c r="X3897" s="1015"/>
      <c r="Y3897" s="878"/>
      <c r="Z3897" s="975"/>
    </row>
    <row r="3898" spans="1:26">
      <c r="A3898" s="878"/>
      <c r="B3898" s="878"/>
      <c r="C3898" s="878"/>
      <c r="F3898" s="878"/>
      <c r="H3898" s="878"/>
      <c r="I3898" s="878"/>
      <c r="J3898" s="878"/>
      <c r="K3898" s="990"/>
      <c r="L3898" s="990"/>
      <c r="M3898" s="990"/>
      <c r="N3898" s="990"/>
      <c r="O3898" s="878"/>
      <c r="P3898" s="878"/>
      <c r="Q3898" s="878"/>
      <c r="R3898" s="878"/>
      <c r="S3898" s="878"/>
      <c r="T3898" s="878"/>
      <c r="U3898" s="878"/>
      <c r="V3898" s="878"/>
      <c r="W3898" s="878"/>
      <c r="X3898" s="1015"/>
      <c r="Y3898" s="878"/>
      <c r="Z3898" s="975"/>
    </row>
    <row r="3899" spans="1:26">
      <c r="A3899" s="878"/>
      <c r="B3899" s="878"/>
      <c r="C3899" s="878"/>
      <c r="F3899" s="878"/>
      <c r="H3899" s="878"/>
      <c r="I3899" s="878"/>
      <c r="J3899" s="878"/>
      <c r="K3899" s="990"/>
      <c r="L3899" s="990"/>
      <c r="M3899" s="990"/>
      <c r="N3899" s="990"/>
      <c r="O3899" s="878"/>
      <c r="P3899" s="878"/>
      <c r="Q3899" s="878"/>
      <c r="R3899" s="878"/>
      <c r="S3899" s="878"/>
      <c r="T3899" s="878"/>
      <c r="U3899" s="878"/>
      <c r="V3899" s="878"/>
      <c r="W3899" s="878"/>
      <c r="X3899" s="1015"/>
      <c r="Y3899" s="878"/>
      <c r="Z3899" s="975"/>
    </row>
    <row r="3900" spans="1:26">
      <c r="A3900" s="878"/>
      <c r="B3900" s="878"/>
      <c r="C3900" s="878"/>
      <c r="F3900" s="878"/>
      <c r="H3900" s="878"/>
      <c r="I3900" s="878"/>
      <c r="J3900" s="878"/>
      <c r="K3900" s="990"/>
      <c r="L3900" s="990"/>
      <c r="M3900" s="990"/>
      <c r="N3900" s="990"/>
      <c r="O3900" s="878"/>
      <c r="P3900" s="878"/>
      <c r="Q3900" s="878"/>
      <c r="R3900" s="878"/>
      <c r="S3900" s="878"/>
      <c r="T3900" s="878"/>
      <c r="U3900" s="878"/>
      <c r="V3900" s="878"/>
      <c r="W3900" s="878"/>
      <c r="X3900" s="1015"/>
      <c r="Y3900" s="878"/>
      <c r="Z3900" s="975"/>
    </row>
    <row r="3901" spans="1:26">
      <c r="A3901" s="878"/>
      <c r="B3901" s="878"/>
      <c r="C3901" s="878"/>
      <c r="F3901" s="878"/>
      <c r="H3901" s="878"/>
      <c r="I3901" s="878"/>
      <c r="J3901" s="878"/>
      <c r="K3901" s="990"/>
      <c r="L3901" s="990"/>
      <c r="M3901" s="990"/>
      <c r="N3901" s="990"/>
      <c r="O3901" s="878"/>
      <c r="P3901" s="878"/>
      <c r="Q3901" s="878"/>
      <c r="R3901" s="878"/>
      <c r="S3901" s="878"/>
      <c r="T3901" s="878"/>
      <c r="U3901" s="878"/>
      <c r="V3901" s="878"/>
      <c r="W3901" s="878"/>
      <c r="X3901" s="1015"/>
      <c r="Y3901" s="878"/>
      <c r="Z3901" s="975"/>
    </row>
    <row r="3902" spans="1:26">
      <c r="A3902" s="878"/>
      <c r="B3902" s="878"/>
      <c r="C3902" s="878"/>
      <c r="F3902" s="878"/>
      <c r="H3902" s="878"/>
      <c r="I3902" s="878"/>
      <c r="J3902" s="878"/>
      <c r="K3902" s="990"/>
      <c r="L3902" s="990"/>
      <c r="M3902" s="990"/>
      <c r="N3902" s="990"/>
      <c r="O3902" s="878"/>
      <c r="P3902" s="878"/>
      <c r="Q3902" s="878"/>
      <c r="R3902" s="878"/>
      <c r="S3902" s="878"/>
      <c r="T3902" s="878"/>
      <c r="U3902" s="878"/>
      <c r="V3902" s="878"/>
      <c r="W3902" s="878"/>
      <c r="X3902" s="1015"/>
      <c r="Y3902" s="878"/>
      <c r="Z3902" s="975"/>
    </row>
    <row r="3903" spans="1:26">
      <c r="A3903" s="878"/>
      <c r="B3903" s="878"/>
      <c r="C3903" s="878"/>
      <c r="F3903" s="878"/>
      <c r="H3903" s="878"/>
      <c r="I3903" s="878"/>
      <c r="J3903" s="878"/>
      <c r="K3903" s="990"/>
      <c r="L3903" s="990"/>
      <c r="M3903" s="990"/>
      <c r="N3903" s="990"/>
      <c r="O3903" s="878"/>
      <c r="P3903" s="878"/>
      <c r="Q3903" s="878"/>
      <c r="R3903" s="878"/>
      <c r="S3903" s="878"/>
      <c r="T3903" s="878"/>
      <c r="U3903" s="878"/>
      <c r="V3903" s="878"/>
      <c r="W3903" s="878"/>
      <c r="X3903" s="1015"/>
      <c r="Y3903" s="878"/>
      <c r="Z3903" s="975"/>
    </row>
    <row r="3904" spans="1:26">
      <c r="A3904" s="878"/>
      <c r="B3904" s="878"/>
      <c r="C3904" s="878"/>
      <c r="F3904" s="878"/>
      <c r="H3904" s="878"/>
      <c r="I3904" s="878"/>
      <c r="J3904" s="878"/>
      <c r="K3904" s="990"/>
      <c r="L3904" s="990"/>
      <c r="M3904" s="990"/>
      <c r="N3904" s="990"/>
      <c r="O3904" s="878"/>
      <c r="P3904" s="878"/>
      <c r="Q3904" s="878"/>
      <c r="R3904" s="878"/>
      <c r="S3904" s="878"/>
      <c r="T3904" s="878"/>
      <c r="U3904" s="878"/>
      <c r="V3904" s="878"/>
      <c r="W3904" s="878"/>
      <c r="X3904" s="1015"/>
      <c r="Y3904" s="878"/>
      <c r="Z3904" s="975"/>
    </row>
    <row r="3905" spans="1:26">
      <c r="A3905" s="878"/>
      <c r="B3905" s="878"/>
      <c r="C3905" s="878"/>
      <c r="F3905" s="878"/>
      <c r="H3905" s="878"/>
      <c r="I3905" s="878"/>
      <c r="J3905" s="878"/>
      <c r="K3905" s="990"/>
      <c r="L3905" s="990"/>
      <c r="M3905" s="990"/>
      <c r="N3905" s="990"/>
      <c r="O3905" s="878"/>
      <c r="P3905" s="878"/>
      <c r="Q3905" s="878"/>
      <c r="R3905" s="878"/>
      <c r="S3905" s="878"/>
      <c r="T3905" s="878"/>
      <c r="U3905" s="878"/>
      <c r="V3905" s="878"/>
      <c r="W3905" s="878"/>
      <c r="X3905" s="1015"/>
      <c r="Y3905" s="878"/>
      <c r="Z3905" s="975"/>
    </row>
    <row r="3906" spans="1:26">
      <c r="A3906" s="878"/>
      <c r="B3906" s="878"/>
      <c r="C3906" s="878"/>
      <c r="F3906" s="878"/>
      <c r="H3906" s="878"/>
      <c r="I3906" s="878"/>
      <c r="J3906" s="878"/>
      <c r="K3906" s="990"/>
      <c r="L3906" s="990"/>
      <c r="M3906" s="990"/>
      <c r="N3906" s="990"/>
      <c r="O3906" s="878"/>
      <c r="P3906" s="878"/>
      <c r="Q3906" s="878"/>
      <c r="R3906" s="878"/>
      <c r="S3906" s="878"/>
      <c r="T3906" s="878"/>
      <c r="U3906" s="878"/>
      <c r="V3906" s="878"/>
      <c r="W3906" s="878"/>
      <c r="X3906" s="1015"/>
      <c r="Y3906" s="878"/>
      <c r="Z3906" s="975"/>
    </row>
    <row r="3907" spans="1:26">
      <c r="A3907" s="878"/>
      <c r="B3907" s="878"/>
      <c r="C3907" s="878"/>
      <c r="F3907" s="878"/>
      <c r="H3907" s="878"/>
      <c r="I3907" s="878"/>
      <c r="J3907" s="878"/>
      <c r="K3907" s="990"/>
      <c r="L3907" s="990"/>
      <c r="M3907" s="990"/>
      <c r="N3907" s="990"/>
      <c r="O3907" s="878"/>
      <c r="P3907" s="878"/>
      <c r="Q3907" s="878"/>
      <c r="R3907" s="878"/>
      <c r="S3907" s="878"/>
      <c r="T3907" s="878"/>
      <c r="U3907" s="878"/>
      <c r="V3907" s="878"/>
      <c r="W3907" s="878"/>
      <c r="X3907" s="1015"/>
      <c r="Y3907" s="878"/>
      <c r="Z3907" s="975"/>
    </row>
    <row r="3908" spans="1:26">
      <c r="A3908" s="878"/>
      <c r="B3908" s="878"/>
      <c r="C3908" s="878"/>
      <c r="F3908" s="878"/>
      <c r="H3908" s="878"/>
      <c r="I3908" s="878"/>
      <c r="J3908" s="878"/>
      <c r="K3908" s="990"/>
      <c r="L3908" s="990"/>
      <c r="M3908" s="990"/>
      <c r="N3908" s="990"/>
      <c r="O3908" s="878"/>
      <c r="P3908" s="878"/>
      <c r="Q3908" s="878"/>
      <c r="R3908" s="878"/>
      <c r="S3908" s="878"/>
      <c r="T3908" s="878"/>
      <c r="U3908" s="878"/>
      <c r="V3908" s="878"/>
      <c r="W3908" s="878"/>
      <c r="X3908" s="1015"/>
      <c r="Y3908" s="878"/>
      <c r="Z3908" s="975"/>
    </row>
    <row r="3909" spans="1:26">
      <c r="A3909" s="878"/>
      <c r="B3909" s="878"/>
      <c r="C3909" s="878"/>
      <c r="F3909" s="878"/>
      <c r="H3909" s="878"/>
      <c r="I3909" s="878"/>
      <c r="J3909" s="878"/>
      <c r="K3909" s="990"/>
      <c r="L3909" s="990"/>
      <c r="M3909" s="990"/>
      <c r="N3909" s="990"/>
      <c r="O3909" s="878"/>
      <c r="P3909" s="878"/>
      <c r="Q3909" s="878"/>
      <c r="R3909" s="878"/>
      <c r="S3909" s="878"/>
      <c r="T3909" s="878"/>
      <c r="U3909" s="878"/>
      <c r="V3909" s="878"/>
      <c r="W3909" s="878"/>
      <c r="X3909" s="1015"/>
      <c r="Y3909" s="878"/>
      <c r="Z3909" s="975"/>
    </row>
    <row r="3910" spans="1:26">
      <c r="A3910" s="878"/>
      <c r="B3910" s="878"/>
      <c r="C3910" s="878"/>
      <c r="F3910" s="878"/>
      <c r="H3910" s="878"/>
      <c r="I3910" s="878"/>
      <c r="J3910" s="878"/>
      <c r="K3910" s="990"/>
      <c r="L3910" s="990"/>
      <c r="M3910" s="990"/>
      <c r="N3910" s="990"/>
      <c r="O3910" s="878"/>
      <c r="P3910" s="878"/>
      <c r="Q3910" s="878"/>
      <c r="R3910" s="878"/>
      <c r="S3910" s="878"/>
      <c r="T3910" s="878"/>
      <c r="U3910" s="878"/>
      <c r="V3910" s="878"/>
      <c r="W3910" s="878"/>
      <c r="X3910" s="1015"/>
      <c r="Y3910" s="878"/>
      <c r="Z3910" s="975"/>
    </row>
    <row r="3911" spans="1:26">
      <c r="A3911" s="878"/>
      <c r="B3911" s="878"/>
      <c r="C3911" s="878"/>
      <c r="F3911" s="878"/>
      <c r="H3911" s="878"/>
      <c r="I3911" s="878"/>
      <c r="J3911" s="878"/>
      <c r="K3911" s="990"/>
      <c r="L3911" s="990"/>
      <c r="M3911" s="990"/>
      <c r="N3911" s="990"/>
      <c r="O3911" s="878"/>
      <c r="P3911" s="878"/>
      <c r="Q3911" s="878"/>
      <c r="R3911" s="878"/>
      <c r="S3911" s="878"/>
      <c r="T3911" s="878"/>
      <c r="U3911" s="878"/>
      <c r="V3911" s="878"/>
      <c r="W3911" s="878"/>
      <c r="X3911" s="1015"/>
      <c r="Y3911" s="878"/>
      <c r="Z3911" s="975"/>
    </row>
    <row r="3912" spans="1:26">
      <c r="A3912" s="878"/>
      <c r="B3912" s="878"/>
      <c r="C3912" s="878"/>
      <c r="F3912" s="878"/>
      <c r="H3912" s="878"/>
      <c r="I3912" s="878"/>
      <c r="J3912" s="878"/>
      <c r="K3912" s="990"/>
      <c r="L3912" s="990"/>
      <c r="M3912" s="990"/>
      <c r="N3912" s="990"/>
      <c r="O3912" s="878"/>
      <c r="P3912" s="878"/>
      <c r="Q3912" s="878"/>
      <c r="R3912" s="878"/>
      <c r="S3912" s="878"/>
      <c r="T3912" s="878"/>
      <c r="U3912" s="878"/>
      <c r="V3912" s="878"/>
      <c r="W3912" s="878"/>
      <c r="X3912" s="1015"/>
      <c r="Y3912" s="878"/>
      <c r="Z3912" s="975"/>
    </row>
    <row r="3913" spans="1:26">
      <c r="A3913" s="878"/>
      <c r="B3913" s="878"/>
      <c r="C3913" s="878"/>
      <c r="F3913" s="878"/>
      <c r="H3913" s="878"/>
      <c r="I3913" s="878"/>
      <c r="J3913" s="878"/>
      <c r="K3913" s="990"/>
      <c r="L3913" s="990"/>
      <c r="M3913" s="990"/>
      <c r="N3913" s="990"/>
      <c r="O3913" s="878"/>
      <c r="P3913" s="878"/>
      <c r="Q3913" s="878"/>
      <c r="R3913" s="878"/>
      <c r="S3913" s="878"/>
      <c r="T3913" s="878"/>
      <c r="U3913" s="878"/>
      <c r="V3913" s="878"/>
      <c r="W3913" s="878"/>
      <c r="X3913" s="1015"/>
      <c r="Y3913" s="878"/>
      <c r="Z3913" s="975"/>
    </row>
    <row r="3914" spans="1:26">
      <c r="A3914" s="878"/>
      <c r="B3914" s="878"/>
      <c r="C3914" s="878"/>
      <c r="F3914" s="878"/>
      <c r="H3914" s="878"/>
      <c r="I3914" s="878"/>
      <c r="J3914" s="878"/>
      <c r="K3914" s="990"/>
      <c r="L3914" s="990"/>
      <c r="M3914" s="990"/>
      <c r="N3914" s="990"/>
      <c r="O3914" s="878"/>
      <c r="P3914" s="878"/>
      <c r="Q3914" s="878"/>
      <c r="R3914" s="878"/>
      <c r="S3914" s="878"/>
      <c r="T3914" s="878"/>
      <c r="U3914" s="878"/>
      <c r="V3914" s="878"/>
      <c r="W3914" s="878"/>
      <c r="X3914" s="1015"/>
      <c r="Y3914" s="878"/>
      <c r="Z3914" s="975"/>
    </row>
    <row r="3915" spans="1:26">
      <c r="A3915" s="878"/>
      <c r="B3915" s="878"/>
      <c r="C3915" s="878"/>
      <c r="F3915" s="878"/>
      <c r="H3915" s="878"/>
      <c r="I3915" s="878"/>
      <c r="J3915" s="878"/>
      <c r="K3915" s="990"/>
      <c r="L3915" s="990"/>
      <c r="M3915" s="990"/>
      <c r="N3915" s="990"/>
      <c r="O3915" s="878"/>
      <c r="P3915" s="878"/>
      <c r="Q3915" s="878"/>
      <c r="R3915" s="878"/>
      <c r="S3915" s="878"/>
      <c r="T3915" s="878"/>
      <c r="U3915" s="878"/>
      <c r="V3915" s="878"/>
      <c r="W3915" s="878"/>
      <c r="X3915" s="1015"/>
      <c r="Y3915" s="878"/>
      <c r="Z3915" s="975"/>
    </row>
    <row r="3916" spans="1:26">
      <c r="A3916" s="878"/>
      <c r="B3916" s="878"/>
      <c r="C3916" s="878"/>
      <c r="F3916" s="878"/>
      <c r="H3916" s="878"/>
      <c r="I3916" s="878"/>
      <c r="J3916" s="878"/>
      <c r="K3916" s="990"/>
      <c r="L3916" s="990"/>
      <c r="M3916" s="990"/>
      <c r="N3916" s="990"/>
      <c r="O3916" s="878"/>
      <c r="P3916" s="878"/>
      <c r="Q3916" s="878"/>
      <c r="R3916" s="878"/>
      <c r="S3916" s="878"/>
      <c r="T3916" s="878"/>
      <c r="U3916" s="878"/>
      <c r="V3916" s="878"/>
      <c r="W3916" s="878"/>
      <c r="X3916" s="1015"/>
      <c r="Y3916" s="878"/>
      <c r="Z3916" s="975"/>
    </row>
    <row r="3917" spans="1:26">
      <c r="A3917" s="878"/>
      <c r="B3917" s="878"/>
      <c r="C3917" s="878"/>
      <c r="F3917" s="878"/>
      <c r="H3917" s="878"/>
      <c r="I3917" s="878"/>
      <c r="J3917" s="878"/>
      <c r="K3917" s="990"/>
      <c r="L3917" s="990"/>
      <c r="M3917" s="990"/>
      <c r="N3917" s="990"/>
      <c r="O3917" s="878"/>
      <c r="P3917" s="878"/>
      <c r="Q3917" s="878"/>
      <c r="R3917" s="878"/>
      <c r="S3917" s="878"/>
      <c r="T3917" s="878"/>
      <c r="U3917" s="878"/>
      <c r="V3917" s="878"/>
      <c r="W3917" s="878"/>
      <c r="X3917" s="1015"/>
      <c r="Y3917" s="878"/>
      <c r="Z3917" s="975"/>
    </row>
    <row r="3918" spans="1:26">
      <c r="A3918" s="878"/>
      <c r="B3918" s="878"/>
      <c r="C3918" s="878"/>
      <c r="F3918" s="878"/>
      <c r="H3918" s="878"/>
      <c r="I3918" s="878"/>
      <c r="J3918" s="878"/>
      <c r="K3918" s="990"/>
      <c r="L3918" s="990"/>
      <c r="M3918" s="990"/>
      <c r="N3918" s="990"/>
      <c r="O3918" s="878"/>
      <c r="P3918" s="878"/>
      <c r="Q3918" s="878"/>
      <c r="R3918" s="878"/>
      <c r="S3918" s="878"/>
      <c r="T3918" s="878"/>
      <c r="U3918" s="878"/>
      <c r="V3918" s="878"/>
      <c r="W3918" s="878"/>
      <c r="X3918" s="1015"/>
      <c r="Y3918" s="878"/>
      <c r="Z3918" s="975"/>
    </row>
    <row r="3919" spans="1:26">
      <c r="A3919" s="878"/>
      <c r="B3919" s="878"/>
      <c r="C3919" s="878"/>
      <c r="F3919" s="878"/>
      <c r="H3919" s="878"/>
      <c r="I3919" s="878"/>
      <c r="J3919" s="878"/>
      <c r="K3919" s="990"/>
      <c r="L3919" s="990"/>
      <c r="M3919" s="990"/>
      <c r="N3919" s="990"/>
      <c r="O3919" s="878"/>
      <c r="P3919" s="878"/>
      <c r="Q3919" s="878"/>
      <c r="R3919" s="878"/>
      <c r="S3919" s="878"/>
      <c r="T3919" s="878"/>
      <c r="U3919" s="878"/>
      <c r="V3919" s="878"/>
      <c r="W3919" s="878"/>
      <c r="X3919" s="1015"/>
      <c r="Y3919" s="878"/>
      <c r="Z3919" s="975"/>
    </row>
    <row r="3920" spans="1:26">
      <c r="A3920" s="878"/>
      <c r="B3920" s="878"/>
      <c r="C3920" s="878"/>
      <c r="F3920" s="878"/>
      <c r="H3920" s="878"/>
      <c r="I3920" s="878"/>
      <c r="J3920" s="878"/>
      <c r="K3920" s="990"/>
      <c r="L3920" s="990"/>
      <c r="M3920" s="990"/>
      <c r="N3920" s="990"/>
      <c r="O3920" s="878"/>
      <c r="P3920" s="878"/>
      <c r="Q3920" s="878"/>
      <c r="R3920" s="878"/>
      <c r="S3920" s="878"/>
      <c r="T3920" s="878"/>
      <c r="U3920" s="878"/>
      <c r="V3920" s="878"/>
      <c r="W3920" s="878"/>
      <c r="X3920" s="1015"/>
      <c r="Y3920" s="878"/>
      <c r="Z3920" s="975"/>
    </row>
    <row r="3921" spans="1:26">
      <c r="A3921" s="878"/>
      <c r="B3921" s="878"/>
      <c r="C3921" s="878"/>
      <c r="F3921" s="878"/>
      <c r="H3921" s="878"/>
      <c r="I3921" s="878"/>
      <c r="J3921" s="878"/>
      <c r="K3921" s="990"/>
      <c r="L3921" s="990"/>
      <c r="M3921" s="990"/>
      <c r="N3921" s="990"/>
      <c r="O3921" s="878"/>
      <c r="P3921" s="878"/>
      <c r="Q3921" s="878"/>
      <c r="R3921" s="878"/>
      <c r="S3921" s="878"/>
      <c r="T3921" s="878"/>
      <c r="U3921" s="878"/>
      <c r="V3921" s="878"/>
      <c r="W3921" s="878"/>
      <c r="X3921" s="1015"/>
      <c r="Y3921" s="878"/>
      <c r="Z3921" s="975"/>
    </row>
    <row r="3922" spans="1:26">
      <c r="A3922" s="878"/>
      <c r="B3922" s="878"/>
      <c r="C3922" s="878"/>
      <c r="F3922" s="878"/>
      <c r="H3922" s="878"/>
      <c r="I3922" s="878"/>
      <c r="J3922" s="878"/>
      <c r="K3922" s="990"/>
      <c r="L3922" s="990"/>
      <c r="M3922" s="990"/>
      <c r="N3922" s="990"/>
      <c r="O3922" s="878"/>
      <c r="P3922" s="878"/>
      <c r="Q3922" s="878"/>
      <c r="R3922" s="878"/>
      <c r="S3922" s="878"/>
      <c r="T3922" s="878"/>
      <c r="U3922" s="878"/>
      <c r="V3922" s="878"/>
      <c r="W3922" s="878"/>
      <c r="X3922" s="1015"/>
      <c r="Y3922" s="878"/>
      <c r="Z3922" s="975"/>
    </row>
    <row r="3923" spans="1:26">
      <c r="A3923" s="878"/>
      <c r="B3923" s="878"/>
      <c r="C3923" s="878"/>
      <c r="F3923" s="878"/>
      <c r="H3923" s="878"/>
      <c r="I3923" s="878"/>
      <c r="J3923" s="878"/>
      <c r="K3923" s="990"/>
      <c r="L3923" s="990"/>
      <c r="M3923" s="990"/>
      <c r="N3923" s="990"/>
      <c r="O3923" s="878"/>
      <c r="P3923" s="878"/>
      <c r="Q3923" s="878"/>
      <c r="R3923" s="878"/>
      <c r="S3923" s="878"/>
      <c r="T3923" s="878"/>
      <c r="U3923" s="878"/>
      <c r="V3923" s="878"/>
      <c r="W3923" s="878"/>
      <c r="X3923" s="1015"/>
      <c r="Y3923" s="878"/>
      <c r="Z3923" s="975"/>
    </row>
    <row r="3924" spans="1:26">
      <c r="A3924" s="878"/>
      <c r="B3924" s="878"/>
      <c r="C3924" s="878"/>
      <c r="F3924" s="878"/>
      <c r="H3924" s="878"/>
      <c r="I3924" s="878"/>
      <c r="J3924" s="878"/>
      <c r="K3924" s="990"/>
      <c r="L3924" s="990"/>
      <c r="M3924" s="990"/>
      <c r="N3924" s="990"/>
      <c r="O3924" s="878"/>
      <c r="P3924" s="878"/>
      <c r="Q3924" s="878"/>
      <c r="R3924" s="878"/>
      <c r="S3924" s="878"/>
      <c r="T3924" s="878"/>
      <c r="U3924" s="878"/>
      <c r="V3924" s="878"/>
      <c r="W3924" s="878"/>
      <c r="X3924" s="1015"/>
      <c r="Y3924" s="878"/>
      <c r="Z3924" s="975"/>
    </row>
    <row r="3925" spans="1:26">
      <c r="A3925" s="878"/>
      <c r="B3925" s="878"/>
      <c r="C3925" s="878"/>
      <c r="F3925" s="878"/>
      <c r="H3925" s="878"/>
      <c r="I3925" s="878"/>
      <c r="J3925" s="878"/>
      <c r="K3925" s="990"/>
      <c r="L3925" s="990"/>
      <c r="M3925" s="990"/>
      <c r="N3925" s="990"/>
      <c r="O3925" s="878"/>
      <c r="P3925" s="878"/>
      <c r="Q3925" s="878"/>
      <c r="R3925" s="878"/>
      <c r="S3925" s="878"/>
      <c r="T3925" s="878"/>
      <c r="U3925" s="878"/>
      <c r="V3925" s="878"/>
      <c r="W3925" s="878"/>
      <c r="X3925" s="1015"/>
      <c r="Y3925" s="878"/>
      <c r="Z3925" s="975"/>
    </row>
    <row r="3926" spans="1:26">
      <c r="A3926" s="878"/>
      <c r="B3926" s="878"/>
      <c r="C3926" s="878"/>
      <c r="F3926" s="878"/>
      <c r="H3926" s="878"/>
      <c r="I3926" s="878"/>
      <c r="J3926" s="878"/>
      <c r="K3926" s="990"/>
      <c r="L3926" s="990"/>
      <c r="M3926" s="990"/>
      <c r="N3926" s="990"/>
      <c r="O3926" s="878"/>
      <c r="P3926" s="878"/>
      <c r="Q3926" s="878"/>
      <c r="R3926" s="878"/>
      <c r="S3926" s="878"/>
      <c r="T3926" s="878"/>
      <c r="U3926" s="878"/>
      <c r="V3926" s="878"/>
      <c r="W3926" s="878"/>
      <c r="X3926" s="1015"/>
      <c r="Y3926" s="878"/>
      <c r="Z3926" s="975"/>
    </row>
    <row r="3927" spans="1:26">
      <c r="A3927" s="878"/>
      <c r="B3927" s="878"/>
      <c r="C3927" s="878"/>
      <c r="F3927" s="878"/>
      <c r="H3927" s="878"/>
      <c r="I3927" s="878"/>
      <c r="J3927" s="878"/>
      <c r="K3927" s="990"/>
      <c r="L3927" s="990"/>
      <c r="M3927" s="990"/>
      <c r="N3927" s="990"/>
      <c r="O3927" s="878"/>
      <c r="P3927" s="878"/>
      <c r="Q3927" s="878"/>
      <c r="R3927" s="878"/>
      <c r="S3927" s="878"/>
      <c r="T3927" s="878"/>
      <c r="U3927" s="878"/>
      <c r="V3927" s="878"/>
      <c r="W3927" s="878"/>
      <c r="X3927" s="1015"/>
      <c r="Y3927" s="878"/>
      <c r="Z3927" s="975"/>
    </row>
    <row r="3928" spans="1:26">
      <c r="A3928" s="878"/>
      <c r="B3928" s="878"/>
      <c r="C3928" s="878"/>
      <c r="F3928" s="878"/>
      <c r="H3928" s="878"/>
      <c r="I3928" s="878"/>
      <c r="J3928" s="878"/>
      <c r="K3928" s="990"/>
      <c r="L3928" s="990"/>
      <c r="M3928" s="990"/>
      <c r="N3928" s="990"/>
      <c r="O3928" s="878"/>
      <c r="P3928" s="878"/>
      <c r="Q3928" s="878"/>
      <c r="R3928" s="878"/>
      <c r="S3928" s="878"/>
      <c r="T3928" s="878"/>
      <c r="U3928" s="878"/>
      <c r="V3928" s="878"/>
      <c r="W3928" s="878"/>
      <c r="X3928" s="1015"/>
      <c r="Y3928" s="878"/>
      <c r="Z3928" s="975"/>
    </row>
    <row r="3929" spans="1:26">
      <c r="A3929" s="878"/>
      <c r="B3929" s="878"/>
      <c r="C3929" s="878"/>
      <c r="F3929" s="878"/>
      <c r="H3929" s="878"/>
      <c r="I3929" s="878"/>
      <c r="J3929" s="878"/>
      <c r="K3929" s="990"/>
      <c r="L3929" s="990"/>
      <c r="M3929" s="990"/>
      <c r="N3929" s="990"/>
      <c r="O3929" s="878"/>
      <c r="P3929" s="878"/>
      <c r="Q3929" s="878"/>
      <c r="R3929" s="878"/>
      <c r="S3929" s="878"/>
      <c r="T3929" s="878"/>
      <c r="U3929" s="878"/>
      <c r="V3929" s="878"/>
      <c r="W3929" s="878"/>
      <c r="X3929" s="1015"/>
      <c r="Y3929" s="878"/>
      <c r="Z3929" s="975"/>
    </row>
    <row r="3930" spans="1:26">
      <c r="A3930" s="878"/>
      <c r="B3930" s="878"/>
      <c r="C3930" s="878"/>
      <c r="F3930" s="878"/>
      <c r="H3930" s="878"/>
      <c r="I3930" s="878"/>
      <c r="J3930" s="878"/>
      <c r="K3930" s="990"/>
      <c r="L3930" s="990"/>
      <c r="M3930" s="990"/>
      <c r="N3930" s="990"/>
      <c r="O3930" s="878"/>
      <c r="P3930" s="878"/>
      <c r="Q3930" s="878"/>
      <c r="R3930" s="878"/>
      <c r="S3930" s="878"/>
      <c r="T3930" s="878"/>
      <c r="U3930" s="878"/>
      <c r="V3930" s="878"/>
      <c r="W3930" s="878"/>
      <c r="X3930" s="1015"/>
      <c r="Y3930" s="878"/>
      <c r="Z3930" s="975"/>
    </row>
    <row r="3931" spans="1:26">
      <c r="A3931" s="878"/>
      <c r="B3931" s="878"/>
      <c r="C3931" s="878"/>
      <c r="F3931" s="878"/>
      <c r="H3931" s="878"/>
      <c r="I3931" s="878"/>
      <c r="J3931" s="878"/>
      <c r="K3931" s="990"/>
      <c r="L3931" s="990"/>
      <c r="M3931" s="990"/>
      <c r="N3931" s="990"/>
      <c r="O3931" s="878"/>
      <c r="P3931" s="878"/>
      <c r="Q3931" s="878"/>
      <c r="R3931" s="878"/>
      <c r="S3931" s="878"/>
      <c r="T3931" s="878"/>
      <c r="U3931" s="878"/>
      <c r="V3931" s="878"/>
      <c r="W3931" s="878"/>
      <c r="X3931" s="1015"/>
      <c r="Y3931" s="878"/>
      <c r="Z3931" s="975"/>
    </row>
    <row r="3932" spans="1:26">
      <c r="A3932" s="878"/>
      <c r="B3932" s="878"/>
      <c r="C3932" s="878"/>
      <c r="F3932" s="878"/>
      <c r="H3932" s="878"/>
      <c r="I3932" s="878"/>
      <c r="J3932" s="878"/>
      <c r="K3932" s="990"/>
      <c r="L3932" s="990"/>
      <c r="M3932" s="990"/>
      <c r="N3932" s="990"/>
      <c r="O3932" s="878"/>
      <c r="P3932" s="878"/>
      <c r="Q3932" s="878"/>
      <c r="R3932" s="878"/>
      <c r="S3932" s="878"/>
      <c r="T3932" s="878"/>
      <c r="U3932" s="878"/>
      <c r="V3932" s="878"/>
      <c r="W3932" s="878"/>
      <c r="X3932" s="1015"/>
      <c r="Y3932" s="878"/>
      <c r="Z3932" s="975"/>
    </row>
    <row r="3933" spans="1:26">
      <c r="A3933" s="878"/>
      <c r="B3933" s="878"/>
      <c r="C3933" s="878"/>
      <c r="F3933" s="878"/>
      <c r="H3933" s="878"/>
      <c r="I3933" s="878"/>
      <c r="J3933" s="878"/>
      <c r="K3933" s="990"/>
      <c r="L3933" s="990"/>
      <c r="M3933" s="990"/>
      <c r="N3933" s="990"/>
      <c r="O3933" s="878"/>
      <c r="P3933" s="878"/>
      <c r="Q3933" s="878"/>
      <c r="R3933" s="878"/>
      <c r="S3933" s="878"/>
      <c r="T3933" s="878"/>
      <c r="U3933" s="878"/>
      <c r="V3933" s="878"/>
      <c r="W3933" s="878"/>
      <c r="X3933" s="1015"/>
      <c r="Y3933" s="878"/>
      <c r="Z3933" s="975"/>
    </row>
    <row r="3934" spans="1:26">
      <c r="A3934" s="878"/>
      <c r="B3934" s="878"/>
      <c r="C3934" s="878"/>
      <c r="F3934" s="878"/>
      <c r="H3934" s="878"/>
      <c r="I3934" s="878"/>
      <c r="J3934" s="878"/>
      <c r="K3934" s="990"/>
      <c r="L3934" s="990"/>
      <c r="M3934" s="990"/>
      <c r="N3934" s="990"/>
      <c r="O3934" s="878"/>
      <c r="P3934" s="878"/>
      <c r="Q3934" s="878"/>
      <c r="R3934" s="878"/>
      <c r="S3934" s="878"/>
      <c r="T3934" s="878"/>
      <c r="U3934" s="878"/>
      <c r="V3934" s="878"/>
      <c r="W3934" s="878"/>
      <c r="X3934" s="1015"/>
      <c r="Y3934" s="878"/>
      <c r="Z3934" s="975"/>
    </row>
    <row r="3935" spans="1:26">
      <c r="A3935" s="878"/>
      <c r="B3935" s="878"/>
      <c r="C3935" s="878"/>
      <c r="F3935" s="878"/>
      <c r="H3935" s="878"/>
      <c r="I3935" s="878"/>
      <c r="J3935" s="878"/>
      <c r="K3935" s="990"/>
      <c r="L3935" s="990"/>
      <c r="M3935" s="990"/>
      <c r="N3935" s="990"/>
      <c r="O3935" s="878"/>
      <c r="P3935" s="878"/>
      <c r="Q3935" s="878"/>
      <c r="R3935" s="878"/>
      <c r="S3935" s="878"/>
      <c r="T3935" s="878"/>
      <c r="U3935" s="878"/>
      <c r="V3935" s="878"/>
      <c r="W3935" s="878"/>
      <c r="X3935" s="1015"/>
      <c r="Y3935" s="878"/>
      <c r="Z3935" s="975"/>
    </row>
    <row r="3936" spans="1:26">
      <c r="A3936" s="878"/>
      <c r="B3936" s="878"/>
      <c r="C3936" s="878"/>
      <c r="F3936" s="878"/>
      <c r="H3936" s="878"/>
      <c r="I3936" s="878"/>
      <c r="J3936" s="878"/>
      <c r="K3936" s="990"/>
      <c r="L3936" s="990"/>
      <c r="M3936" s="990"/>
      <c r="N3936" s="990"/>
      <c r="O3936" s="878"/>
      <c r="P3936" s="878"/>
      <c r="Q3936" s="878"/>
      <c r="R3936" s="878"/>
      <c r="S3936" s="878"/>
      <c r="T3936" s="878"/>
      <c r="U3936" s="878"/>
      <c r="V3936" s="878"/>
      <c r="W3936" s="878"/>
      <c r="X3936" s="1015"/>
      <c r="Y3936" s="878"/>
      <c r="Z3936" s="975"/>
    </row>
    <row r="3937" spans="1:26">
      <c r="A3937" s="878"/>
      <c r="B3937" s="878"/>
      <c r="C3937" s="878"/>
      <c r="F3937" s="878"/>
      <c r="H3937" s="878"/>
      <c r="I3937" s="878"/>
      <c r="J3937" s="878"/>
      <c r="K3937" s="990"/>
      <c r="L3937" s="990"/>
      <c r="M3937" s="990"/>
      <c r="N3937" s="990"/>
      <c r="O3937" s="878"/>
      <c r="P3937" s="878"/>
      <c r="Q3937" s="878"/>
      <c r="R3937" s="878"/>
      <c r="S3937" s="878"/>
      <c r="T3937" s="878"/>
      <c r="U3937" s="878"/>
      <c r="V3937" s="878"/>
      <c r="W3937" s="878"/>
      <c r="X3937" s="1015"/>
      <c r="Y3937" s="878"/>
      <c r="Z3937" s="975"/>
    </row>
    <row r="3938" spans="1:26">
      <c r="A3938" s="878"/>
      <c r="B3938" s="878"/>
      <c r="C3938" s="878"/>
      <c r="F3938" s="878"/>
      <c r="H3938" s="878"/>
      <c r="I3938" s="878"/>
      <c r="J3938" s="878"/>
      <c r="K3938" s="990"/>
      <c r="L3938" s="990"/>
      <c r="M3938" s="990"/>
      <c r="N3938" s="990"/>
      <c r="O3938" s="878"/>
      <c r="P3938" s="878"/>
      <c r="Q3938" s="878"/>
      <c r="R3938" s="878"/>
      <c r="S3938" s="878"/>
      <c r="T3938" s="878"/>
      <c r="U3938" s="878"/>
      <c r="V3938" s="878"/>
      <c r="W3938" s="878"/>
      <c r="X3938" s="1015"/>
      <c r="Y3938" s="878"/>
      <c r="Z3938" s="975"/>
    </row>
    <row r="3939" spans="1:26">
      <c r="A3939" s="878"/>
      <c r="B3939" s="878"/>
      <c r="C3939" s="878"/>
      <c r="F3939" s="878"/>
      <c r="H3939" s="878"/>
      <c r="I3939" s="878"/>
      <c r="J3939" s="878"/>
      <c r="K3939" s="990"/>
      <c r="L3939" s="990"/>
      <c r="M3939" s="990"/>
      <c r="N3939" s="990"/>
      <c r="O3939" s="878"/>
      <c r="P3939" s="878"/>
      <c r="Q3939" s="878"/>
      <c r="R3939" s="878"/>
      <c r="S3939" s="878"/>
      <c r="T3939" s="878"/>
      <c r="U3939" s="878"/>
      <c r="V3939" s="878"/>
      <c r="W3939" s="878"/>
      <c r="X3939" s="1015"/>
      <c r="Y3939" s="878"/>
      <c r="Z3939" s="975"/>
    </row>
    <row r="3940" spans="1:26">
      <c r="A3940" s="878"/>
      <c r="B3940" s="878"/>
      <c r="C3940" s="878"/>
      <c r="F3940" s="878"/>
      <c r="H3940" s="878"/>
      <c r="I3940" s="878"/>
      <c r="J3940" s="878"/>
      <c r="K3940" s="990"/>
      <c r="L3940" s="990"/>
      <c r="M3940" s="990"/>
      <c r="N3940" s="990"/>
      <c r="O3940" s="878"/>
      <c r="P3940" s="878"/>
      <c r="Q3940" s="878"/>
      <c r="R3940" s="878"/>
      <c r="S3940" s="878"/>
      <c r="T3940" s="878"/>
      <c r="U3940" s="878"/>
      <c r="V3940" s="878"/>
      <c r="W3940" s="878"/>
      <c r="X3940" s="1015"/>
      <c r="Y3940" s="878"/>
      <c r="Z3940" s="975"/>
    </row>
    <row r="3941" spans="1:26">
      <c r="A3941" s="878"/>
      <c r="B3941" s="878"/>
      <c r="C3941" s="878"/>
      <c r="F3941" s="878"/>
      <c r="H3941" s="878"/>
      <c r="I3941" s="878"/>
      <c r="J3941" s="878"/>
      <c r="K3941" s="990"/>
      <c r="L3941" s="990"/>
      <c r="M3941" s="990"/>
      <c r="N3941" s="990"/>
      <c r="O3941" s="878"/>
      <c r="P3941" s="878"/>
      <c r="Q3941" s="878"/>
      <c r="R3941" s="878"/>
      <c r="S3941" s="878"/>
      <c r="T3941" s="878"/>
      <c r="U3941" s="878"/>
      <c r="V3941" s="878"/>
      <c r="W3941" s="878"/>
      <c r="X3941" s="1015"/>
      <c r="Y3941" s="878"/>
      <c r="Z3941" s="975"/>
    </row>
    <row r="3942" spans="1:26">
      <c r="A3942" s="878"/>
      <c r="B3942" s="878"/>
      <c r="C3942" s="878"/>
      <c r="F3942" s="878"/>
      <c r="H3942" s="878"/>
      <c r="I3942" s="878"/>
      <c r="J3942" s="878"/>
      <c r="K3942" s="990"/>
      <c r="L3942" s="990"/>
      <c r="M3942" s="990"/>
      <c r="N3942" s="990"/>
      <c r="O3942" s="878"/>
      <c r="P3942" s="878"/>
      <c r="Q3942" s="878"/>
      <c r="R3942" s="878"/>
      <c r="S3942" s="878"/>
      <c r="T3942" s="878"/>
      <c r="U3942" s="878"/>
      <c r="V3942" s="878"/>
      <c r="W3942" s="878"/>
      <c r="X3942" s="1015"/>
      <c r="Y3942" s="878"/>
      <c r="Z3942" s="975"/>
    </row>
    <row r="3943" spans="1:26">
      <c r="A3943" s="878"/>
      <c r="B3943" s="878"/>
      <c r="C3943" s="878"/>
      <c r="F3943" s="878"/>
      <c r="H3943" s="878"/>
      <c r="I3943" s="878"/>
      <c r="J3943" s="878"/>
      <c r="K3943" s="990"/>
      <c r="L3943" s="990"/>
      <c r="M3943" s="990"/>
      <c r="N3943" s="990"/>
      <c r="O3943" s="878"/>
      <c r="P3943" s="878"/>
      <c r="Q3943" s="878"/>
      <c r="R3943" s="878"/>
      <c r="S3943" s="878"/>
      <c r="T3943" s="878"/>
      <c r="U3943" s="878"/>
      <c r="V3943" s="878"/>
      <c r="W3943" s="878"/>
      <c r="X3943" s="1015"/>
      <c r="Y3943" s="878"/>
      <c r="Z3943" s="975"/>
    </row>
    <row r="3944" spans="1:26">
      <c r="A3944" s="878"/>
      <c r="B3944" s="878"/>
      <c r="C3944" s="878"/>
      <c r="F3944" s="878"/>
      <c r="H3944" s="878"/>
      <c r="I3944" s="878"/>
      <c r="J3944" s="878"/>
      <c r="K3944" s="990"/>
      <c r="L3944" s="990"/>
      <c r="M3944" s="990"/>
      <c r="N3944" s="990"/>
      <c r="O3944" s="878"/>
      <c r="P3944" s="878"/>
      <c r="Q3944" s="878"/>
      <c r="R3944" s="878"/>
      <c r="S3944" s="878"/>
      <c r="T3944" s="878"/>
      <c r="U3944" s="878"/>
      <c r="V3944" s="878"/>
      <c r="W3944" s="878"/>
      <c r="X3944" s="1015"/>
      <c r="Y3944" s="878"/>
      <c r="Z3944" s="975"/>
    </row>
    <row r="3945" spans="1:26">
      <c r="A3945" s="878"/>
      <c r="B3945" s="878"/>
      <c r="C3945" s="878"/>
      <c r="F3945" s="878"/>
      <c r="H3945" s="878"/>
      <c r="I3945" s="878"/>
      <c r="J3945" s="878"/>
      <c r="K3945" s="990"/>
      <c r="L3945" s="990"/>
      <c r="M3945" s="990"/>
      <c r="N3945" s="990"/>
      <c r="O3945" s="878"/>
      <c r="P3945" s="878"/>
      <c r="Q3945" s="878"/>
      <c r="R3945" s="878"/>
      <c r="S3945" s="878"/>
      <c r="T3945" s="878"/>
      <c r="U3945" s="878"/>
      <c r="V3945" s="878"/>
      <c r="W3945" s="878"/>
      <c r="X3945" s="1015"/>
      <c r="Y3945" s="878"/>
      <c r="Z3945" s="975"/>
    </row>
    <row r="3946" spans="1:26">
      <c r="A3946" s="878"/>
      <c r="B3946" s="878"/>
      <c r="C3946" s="878"/>
      <c r="F3946" s="878"/>
      <c r="H3946" s="878"/>
      <c r="I3946" s="878"/>
      <c r="J3946" s="878"/>
      <c r="K3946" s="990"/>
      <c r="L3946" s="990"/>
      <c r="M3946" s="990"/>
      <c r="N3946" s="990"/>
      <c r="O3946" s="878"/>
      <c r="P3946" s="878"/>
      <c r="Q3946" s="878"/>
      <c r="R3946" s="878"/>
      <c r="S3946" s="878"/>
      <c r="T3946" s="878"/>
      <c r="U3946" s="878"/>
      <c r="V3946" s="878"/>
      <c r="W3946" s="878"/>
      <c r="X3946" s="1015"/>
      <c r="Y3946" s="878"/>
      <c r="Z3946" s="975"/>
    </row>
    <row r="3947" spans="1:26">
      <c r="A3947" s="878"/>
      <c r="B3947" s="878"/>
      <c r="C3947" s="878"/>
      <c r="F3947" s="878"/>
      <c r="H3947" s="878"/>
      <c r="I3947" s="878"/>
      <c r="J3947" s="878"/>
      <c r="K3947" s="990"/>
      <c r="L3947" s="990"/>
      <c r="M3947" s="990"/>
      <c r="N3947" s="990"/>
      <c r="O3947" s="878"/>
      <c r="P3947" s="878"/>
      <c r="Q3947" s="878"/>
      <c r="R3947" s="878"/>
      <c r="S3947" s="878"/>
      <c r="T3947" s="878"/>
      <c r="U3947" s="878"/>
      <c r="V3947" s="878"/>
      <c r="W3947" s="878"/>
      <c r="X3947" s="1015"/>
      <c r="Y3947" s="878"/>
      <c r="Z3947" s="975"/>
    </row>
    <row r="3948" spans="1:26">
      <c r="A3948" s="878"/>
      <c r="B3948" s="878"/>
      <c r="C3948" s="878"/>
      <c r="F3948" s="878"/>
      <c r="H3948" s="878"/>
      <c r="I3948" s="878"/>
      <c r="J3948" s="878"/>
      <c r="K3948" s="990"/>
      <c r="L3948" s="990"/>
      <c r="M3948" s="990"/>
      <c r="N3948" s="990"/>
      <c r="O3948" s="878"/>
      <c r="P3948" s="878"/>
      <c r="Q3948" s="878"/>
      <c r="R3948" s="878"/>
      <c r="S3948" s="878"/>
      <c r="T3948" s="878"/>
      <c r="U3948" s="878"/>
      <c r="V3948" s="878"/>
      <c r="W3948" s="878"/>
      <c r="X3948" s="1015"/>
      <c r="Y3948" s="878"/>
      <c r="Z3948" s="975"/>
    </row>
    <row r="3949" spans="1:26">
      <c r="A3949" s="878"/>
      <c r="B3949" s="878"/>
      <c r="C3949" s="878"/>
      <c r="F3949" s="878"/>
      <c r="H3949" s="878"/>
      <c r="I3949" s="878"/>
      <c r="J3949" s="878"/>
      <c r="K3949" s="990"/>
      <c r="L3949" s="990"/>
      <c r="M3949" s="990"/>
      <c r="N3949" s="990"/>
      <c r="O3949" s="878"/>
      <c r="P3949" s="878"/>
      <c r="Q3949" s="878"/>
      <c r="R3949" s="878"/>
      <c r="S3949" s="878"/>
      <c r="T3949" s="878"/>
      <c r="U3949" s="878"/>
      <c r="V3949" s="878"/>
      <c r="W3949" s="878"/>
      <c r="X3949" s="1015"/>
      <c r="Y3949" s="878"/>
      <c r="Z3949" s="975"/>
    </row>
    <row r="3950" spans="1:26">
      <c r="A3950" s="878"/>
      <c r="B3950" s="878"/>
      <c r="C3950" s="878"/>
      <c r="F3950" s="878"/>
      <c r="H3950" s="878"/>
      <c r="I3950" s="878"/>
      <c r="J3950" s="878"/>
      <c r="K3950" s="990"/>
      <c r="L3950" s="990"/>
      <c r="M3950" s="990"/>
      <c r="N3950" s="990"/>
      <c r="O3950" s="878"/>
      <c r="P3950" s="878"/>
      <c r="Q3950" s="878"/>
      <c r="R3950" s="878"/>
      <c r="S3950" s="878"/>
      <c r="T3950" s="878"/>
      <c r="U3950" s="878"/>
      <c r="V3950" s="878"/>
      <c r="W3950" s="878"/>
      <c r="X3950" s="1015"/>
      <c r="Y3950" s="878"/>
      <c r="Z3950" s="975"/>
    </row>
    <row r="3951" spans="1:26">
      <c r="A3951" s="878"/>
      <c r="B3951" s="878"/>
      <c r="C3951" s="878"/>
      <c r="F3951" s="878"/>
      <c r="H3951" s="878"/>
      <c r="I3951" s="878"/>
      <c r="J3951" s="878"/>
      <c r="K3951" s="990"/>
      <c r="L3951" s="990"/>
      <c r="M3951" s="990"/>
      <c r="N3951" s="990"/>
      <c r="O3951" s="878"/>
      <c r="P3951" s="878"/>
      <c r="Q3951" s="878"/>
      <c r="R3951" s="878"/>
      <c r="S3951" s="878"/>
      <c r="T3951" s="878"/>
      <c r="U3951" s="878"/>
      <c r="V3951" s="878"/>
      <c r="W3951" s="878"/>
      <c r="X3951" s="1015"/>
      <c r="Y3951" s="878"/>
      <c r="Z3951" s="975"/>
    </row>
    <row r="3952" spans="1:26">
      <c r="A3952" s="878"/>
      <c r="B3952" s="878"/>
      <c r="C3952" s="878"/>
      <c r="F3952" s="878"/>
      <c r="H3952" s="878"/>
      <c r="I3952" s="878"/>
      <c r="J3952" s="878"/>
      <c r="K3952" s="990"/>
      <c r="L3952" s="990"/>
      <c r="M3952" s="990"/>
      <c r="N3952" s="990"/>
      <c r="O3952" s="878"/>
      <c r="P3952" s="878"/>
      <c r="Q3952" s="878"/>
      <c r="R3952" s="878"/>
      <c r="S3952" s="878"/>
      <c r="T3952" s="878"/>
      <c r="U3952" s="878"/>
      <c r="V3952" s="878"/>
      <c r="W3952" s="878"/>
      <c r="X3952" s="1015"/>
      <c r="Y3952" s="878"/>
      <c r="Z3952" s="975"/>
    </row>
    <row r="3953" spans="1:26">
      <c r="A3953" s="878"/>
      <c r="B3953" s="878"/>
      <c r="C3953" s="878"/>
      <c r="F3953" s="878"/>
      <c r="H3953" s="878"/>
      <c r="I3953" s="878"/>
      <c r="J3953" s="878"/>
      <c r="K3953" s="990"/>
      <c r="L3953" s="990"/>
      <c r="M3953" s="990"/>
      <c r="N3953" s="990"/>
      <c r="O3953" s="878"/>
      <c r="P3953" s="878"/>
      <c r="Q3953" s="878"/>
      <c r="R3953" s="878"/>
      <c r="S3953" s="878"/>
      <c r="T3953" s="878"/>
      <c r="U3953" s="878"/>
      <c r="V3953" s="878"/>
      <c r="W3953" s="878"/>
      <c r="X3953" s="1015"/>
      <c r="Y3953" s="878"/>
      <c r="Z3953" s="975"/>
    </row>
    <row r="3954" spans="1:26">
      <c r="A3954" s="878"/>
      <c r="B3954" s="878"/>
      <c r="C3954" s="878"/>
      <c r="F3954" s="878"/>
      <c r="H3954" s="878"/>
      <c r="I3954" s="878"/>
      <c r="J3954" s="878"/>
      <c r="K3954" s="990"/>
      <c r="L3954" s="990"/>
      <c r="M3954" s="990"/>
      <c r="N3954" s="990"/>
      <c r="O3954" s="878"/>
      <c r="P3954" s="878"/>
      <c r="Q3954" s="878"/>
      <c r="R3954" s="878"/>
      <c r="S3954" s="878"/>
      <c r="T3954" s="878"/>
      <c r="U3954" s="878"/>
      <c r="V3954" s="878"/>
      <c r="W3954" s="878"/>
      <c r="X3954" s="1015"/>
      <c r="Y3954" s="878"/>
      <c r="Z3954" s="975"/>
    </row>
    <row r="3955" spans="1:26">
      <c r="A3955" s="878"/>
      <c r="B3955" s="878"/>
      <c r="C3955" s="878"/>
      <c r="F3955" s="878"/>
      <c r="H3955" s="878"/>
      <c r="I3955" s="878"/>
      <c r="J3955" s="878"/>
      <c r="K3955" s="990"/>
      <c r="L3955" s="990"/>
      <c r="M3955" s="990"/>
      <c r="N3955" s="990"/>
      <c r="O3955" s="878"/>
      <c r="P3955" s="878"/>
      <c r="Q3955" s="878"/>
      <c r="R3955" s="878"/>
      <c r="S3955" s="878"/>
      <c r="T3955" s="878"/>
      <c r="U3955" s="878"/>
      <c r="V3955" s="878"/>
      <c r="W3955" s="878"/>
      <c r="X3955" s="1015"/>
      <c r="Y3955" s="878"/>
      <c r="Z3955" s="975"/>
    </row>
    <row r="3956" spans="1:26">
      <c r="A3956" s="878"/>
      <c r="B3956" s="878"/>
      <c r="C3956" s="878"/>
      <c r="F3956" s="878"/>
      <c r="H3956" s="878"/>
      <c r="I3956" s="878"/>
      <c r="J3956" s="878"/>
      <c r="K3956" s="990"/>
      <c r="L3956" s="990"/>
      <c r="M3956" s="990"/>
      <c r="N3956" s="990"/>
      <c r="O3956" s="878"/>
      <c r="P3956" s="878"/>
      <c r="Q3956" s="878"/>
      <c r="R3956" s="878"/>
      <c r="S3956" s="878"/>
      <c r="T3956" s="878"/>
      <c r="U3956" s="878"/>
      <c r="V3956" s="878"/>
      <c r="W3956" s="878"/>
      <c r="X3956" s="1015"/>
      <c r="Y3956" s="878"/>
      <c r="Z3956" s="975"/>
    </row>
    <row r="3957" spans="1:26">
      <c r="A3957" s="878"/>
      <c r="B3957" s="878"/>
      <c r="C3957" s="878"/>
      <c r="F3957" s="878"/>
      <c r="H3957" s="878"/>
      <c r="I3957" s="878"/>
      <c r="J3957" s="878"/>
      <c r="K3957" s="990"/>
      <c r="L3957" s="990"/>
      <c r="M3957" s="990"/>
      <c r="N3957" s="990"/>
      <c r="O3957" s="878"/>
      <c r="P3957" s="878"/>
      <c r="Q3957" s="878"/>
      <c r="R3957" s="878"/>
      <c r="S3957" s="878"/>
      <c r="T3957" s="878"/>
      <c r="U3957" s="878"/>
      <c r="V3957" s="878"/>
      <c r="W3957" s="878"/>
      <c r="X3957" s="1015"/>
      <c r="Y3957" s="878"/>
      <c r="Z3957" s="975"/>
    </row>
    <row r="3958" spans="1:26">
      <c r="A3958" s="878"/>
      <c r="B3958" s="878"/>
      <c r="C3958" s="878"/>
      <c r="F3958" s="878"/>
      <c r="H3958" s="878"/>
      <c r="I3958" s="878"/>
      <c r="J3958" s="878"/>
      <c r="K3958" s="990"/>
      <c r="L3958" s="990"/>
      <c r="M3958" s="990"/>
      <c r="N3958" s="990"/>
      <c r="O3958" s="878"/>
      <c r="P3958" s="878"/>
      <c r="Q3958" s="878"/>
      <c r="R3958" s="878"/>
      <c r="S3958" s="878"/>
      <c r="T3958" s="878"/>
      <c r="U3958" s="878"/>
      <c r="V3958" s="878"/>
      <c r="W3958" s="878"/>
      <c r="X3958" s="1015"/>
      <c r="Y3958" s="878"/>
      <c r="Z3958" s="975"/>
    </row>
    <row r="3959" spans="1:26">
      <c r="A3959" s="878"/>
      <c r="B3959" s="878"/>
      <c r="C3959" s="878"/>
      <c r="F3959" s="878"/>
      <c r="H3959" s="878"/>
      <c r="I3959" s="878"/>
      <c r="J3959" s="878"/>
      <c r="K3959" s="990"/>
      <c r="L3959" s="990"/>
      <c r="M3959" s="990"/>
      <c r="N3959" s="990"/>
      <c r="O3959" s="878"/>
      <c r="P3959" s="878"/>
      <c r="Q3959" s="878"/>
      <c r="R3959" s="878"/>
      <c r="S3959" s="878"/>
      <c r="T3959" s="878"/>
      <c r="U3959" s="878"/>
      <c r="V3959" s="878"/>
      <c r="W3959" s="878"/>
      <c r="X3959" s="1015"/>
      <c r="Y3959" s="878"/>
      <c r="Z3959" s="975"/>
    </row>
    <row r="3960" spans="1:26">
      <c r="A3960" s="878"/>
      <c r="B3960" s="878"/>
      <c r="C3960" s="878"/>
      <c r="F3960" s="878"/>
      <c r="H3960" s="878"/>
      <c r="I3960" s="878"/>
      <c r="J3960" s="878"/>
      <c r="K3960" s="990"/>
      <c r="L3960" s="990"/>
      <c r="M3960" s="990"/>
      <c r="N3960" s="990"/>
      <c r="O3960" s="878"/>
      <c r="P3960" s="878"/>
      <c r="Q3960" s="878"/>
      <c r="R3960" s="878"/>
      <c r="S3960" s="878"/>
      <c r="T3960" s="878"/>
      <c r="U3960" s="878"/>
      <c r="V3960" s="878"/>
      <c r="W3960" s="878"/>
      <c r="X3960" s="1015"/>
      <c r="Y3960" s="878"/>
      <c r="Z3960" s="975"/>
    </row>
    <row r="3961" spans="1:26">
      <c r="A3961" s="878"/>
      <c r="B3961" s="878"/>
      <c r="C3961" s="878"/>
      <c r="F3961" s="878"/>
      <c r="H3961" s="878"/>
      <c r="I3961" s="878"/>
      <c r="J3961" s="878"/>
      <c r="K3961" s="990"/>
      <c r="L3961" s="990"/>
      <c r="M3961" s="990"/>
      <c r="N3961" s="990"/>
      <c r="O3961" s="878"/>
      <c r="P3961" s="878"/>
      <c r="Q3961" s="878"/>
      <c r="R3961" s="878"/>
      <c r="S3961" s="878"/>
      <c r="T3961" s="878"/>
      <c r="U3961" s="878"/>
      <c r="V3961" s="878"/>
      <c r="W3961" s="878"/>
      <c r="X3961" s="1015"/>
      <c r="Y3961" s="878"/>
      <c r="Z3961" s="975"/>
    </row>
    <row r="3962" spans="1:26">
      <c r="A3962" s="878"/>
      <c r="B3962" s="878"/>
      <c r="C3962" s="878"/>
      <c r="F3962" s="878"/>
      <c r="H3962" s="878"/>
      <c r="I3962" s="878"/>
      <c r="J3962" s="878"/>
      <c r="K3962" s="990"/>
      <c r="L3962" s="990"/>
      <c r="M3962" s="990"/>
      <c r="N3962" s="990"/>
      <c r="O3962" s="878"/>
      <c r="P3962" s="878"/>
      <c r="Q3962" s="878"/>
      <c r="R3962" s="878"/>
      <c r="S3962" s="878"/>
      <c r="T3962" s="878"/>
      <c r="U3962" s="878"/>
      <c r="V3962" s="878"/>
      <c r="W3962" s="878"/>
      <c r="X3962" s="1015"/>
      <c r="Y3962" s="878"/>
      <c r="Z3962" s="975"/>
    </row>
    <row r="3963" spans="1:26">
      <c r="A3963" s="878"/>
      <c r="B3963" s="878"/>
      <c r="C3963" s="878"/>
      <c r="F3963" s="878"/>
      <c r="H3963" s="878"/>
      <c r="I3963" s="878"/>
      <c r="J3963" s="878"/>
      <c r="K3963" s="990"/>
      <c r="L3963" s="990"/>
      <c r="M3963" s="990"/>
      <c r="N3963" s="990"/>
      <c r="O3963" s="878"/>
      <c r="P3963" s="878"/>
      <c r="Q3963" s="878"/>
      <c r="R3963" s="878"/>
      <c r="S3963" s="878"/>
      <c r="T3963" s="878"/>
      <c r="U3963" s="878"/>
      <c r="V3963" s="878"/>
      <c r="W3963" s="878"/>
      <c r="X3963" s="1015"/>
      <c r="Y3963" s="878"/>
      <c r="Z3963" s="975"/>
    </row>
    <row r="3964" spans="1:26">
      <c r="A3964" s="878"/>
      <c r="B3964" s="878"/>
      <c r="C3964" s="878"/>
      <c r="F3964" s="878"/>
      <c r="H3964" s="878"/>
      <c r="I3964" s="878"/>
      <c r="J3964" s="878"/>
      <c r="K3964" s="990"/>
      <c r="L3964" s="990"/>
      <c r="M3964" s="990"/>
      <c r="N3964" s="990"/>
      <c r="O3964" s="878"/>
      <c r="P3964" s="878"/>
      <c r="Q3964" s="878"/>
      <c r="R3964" s="878"/>
      <c r="S3964" s="878"/>
      <c r="T3964" s="878"/>
      <c r="U3964" s="878"/>
      <c r="V3964" s="878"/>
      <c r="W3964" s="878"/>
      <c r="X3964" s="1015"/>
      <c r="Y3964" s="878"/>
      <c r="Z3964" s="975"/>
    </row>
    <row r="3965" spans="1:26">
      <c r="A3965" s="878"/>
      <c r="B3965" s="878"/>
      <c r="C3965" s="878"/>
      <c r="F3965" s="878"/>
      <c r="H3965" s="878"/>
      <c r="I3965" s="878"/>
      <c r="J3965" s="878"/>
      <c r="K3965" s="990"/>
      <c r="L3965" s="990"/>
      <c r="M3965" s="990"/>
      <c r="N3965" s="990"/>
      <c r="O3965" s="878"/>
      <c r="P3965" s="878"/>
      <c r="Q3965" s="878"/>
      <c r="R3965" s="878"/>
      <c r="S3965" s="878"/>
      <c r="T3965" s="878"/>
      <c r="U3965" s="878"/>
      <c r="V3965" s="878"/>
      <c r="W3965" s="878"/>
      <c r="X3965" s="1015"/>
      <c r="Y3965" s="878"/>
      <c r="Z3965" s="975"/>
    </row>
    <row r="3966" spans="1:26">
      <c r="A3966" s="878"/>
      <c r="B3966" s="878"/>
      <c r="C3966" s="878"/>
      <c r="F3966" s="878"/>
      <c r="H3966" s="878"/>
      <c r="I3966" s="878"/>
      <c r="J3966" s="878"/>
      <c r="K3966" s="990"/>
      <c r="L3966" s="990"/>
      <c r="M3966" s="990"/>
      <c r="N3966" s="990"/>
      <c r="O3966" s="878"/>
      <c r="P3966" s="878"/>
      <c r="Q3966" s="878"/>
      <c r="R3966" s="878"/>
      <c r="S3966" s="878"/>
      <c r="T3966" s="878"/>
      <c r="U3966" s="878"/>
      <c r="V3966" s="878"/>
      <c r="W3966" s="878"/>
      <c r="X3966" s="1015"/>
      <c r="Y3966" s="878"/>
      <c r="Z3966" s="975"/>
    </row>
    <row r="3967" spans="1:26">
      <c r="A3967" s="878"/>
      <c r="B3967" s="878"/>
      <c r="C3967" s="878"/>
      <c r="F3967" s="878"/>
      <c r="H3967" s="878"/>
      <c r="I3967" s="878"/>
      <c r="J3967" s="878"/>
      <c r="K3967" s="990"/>
      <c r="L3967" s="990"/>
      <c r="M3967" s="990"/>
      <c r="N3967" s="990"/>
      <c r="O3967" s="878"/>
      <c r="P3967" s="878"/>
      <c r="Q3967" s="878"/>
      <c r="R3967" s="878"/>
      <c r="S3967" s="878"/>
      <c r="T3967" s="878"/>
      <c r="U3967" s="878"/>
      <c r="V3967" s="878"/>
      <c r="W3967" s="878"/>
      <c r="X3967" s="1015"/>
      <c r="Y3967" s="878"/>
      <c r="Z3967" s="975"/>
    </row>
    <row r="3968" spans="1:26">
      <c r="A3968" s="878"/>
      <c r="B3968" s="878"/>
      <c r="C3968" s="878"/>
      <c r="F3968" s="878"/>
      <c r="H3968" s="878"/>
      <c r="I3968" s="878"/>
      <c r="J3968" s="878"/>
      <c r="K3968" s="990"/>
      <c r="L3968" s="990"/>
      <c r="M3968" s="990"/>
      <c r="N3968" s="990"/>
      <c r="O3968" s="878"/>
      <c r="P3968" s="878"/>
      <c r="Q3968" s="878"/>
      <c r="R3968" s="878"/>
      <c r="S3968" s="878"/>
      <c r="T3968" s="878"/>
      <c r="U3968" s="878"/>
      <c r="V3968" s="878"/>
      <c r="W3968" s="878"/>
      <c r="X3968" s="1015"/>
      <c r="Y3968" s="878"/>
      <c r="Z3968" s="975"/>
    </row>
    <row r="3969" spans="1:26">
      <c r="A3969" s="878"/>
      <c r="B3969" s="878"/>
      <c r="C3969" s="878"/>
      <c r="F3969" s="878"/>
      <c r="H3969" s="878"/>
      <c r="I3969" s="878"/>
      <c r="J3969" s="878"/>
      <c r="K3969" s="990"/>
      <c r="L3969" s="990"/>
      <c r="M3969" s="990"/>
      <c r="N3969" s="990"/>
      <c r="O3969" s="878"/>
      <c r="P3969" s="878"/>
      <c r="Q3969" s="878"/>
      <c r="R3969" s="878"/>
      <c r="S3969" s="878"/>
      <c r="T3969" s="878"/>
      <c r="U3969" s="878"/>
      <c r="V3969" s="878"/>
      <c r="W3969" s="878"/>
      <c r="X3969" s="1015"/>
      <c r="Y3969" s="878"/>
      <c r="Z3969" s="975"/>
    </row>
    <row r="3970" spans="1:26">
      <c r="A3970" s="878"/>
      <c r="B3970" s="878"/>
      <c r="C3970" s="878"/>
      <c r="F3970" s="878"/>
      <c r="H3970" s="878"/>
      <c r="I3970" s="878"/>
      <c r="J3970" s="878"/>
      <c r="K3970" s="990"/>
      <c r="L3970" s="990"/>
      <c r="M3970" s="990"/>
      <c r="N3970" s="990"/>
      <c r="O3970" s="878"/>
      <c r="P3970" s="878"/>
      <c r="Q3970" s="878"/>
      <c r="R3970" s="878"/>
      <c r="S3970" s="878"/>
      <c r="T3970" s="878"/>
      <c r="U3970" s="878"/>
      <c r="V3970" s="878"/>
      <c r="W3970" s="878"/>
      <c r="X3970" s="1015"/>
      <c r="Y3970" s="878"/>
      <c r="Z3970" s="975"/>
    </row>
    <row r="3971" spans="1:26">
      <c r="A3971" s="878"/>
      <c r="B3971" s="878"/>
      <c r="C3971" s="878"/>
      <c r="F3971" s="878"/>
      <c r="H3971" s="878"/>
      <c r="I3971" s="878"/>
      <c r="J3971" s="878"/>
      <c r="K3971" s="990"/>
      <c r="L3971" s="990"/>
      <c r="M3971" s="990"/>
      <c r="N3971" s="990"/>
      <c r="O3971" s="878"/>
      <c r="P3971" s="878"/>
      <c r="Q3971" s="878"/>
      <c r="R3971" s="878"/>
      <c r="S3971" s="878"/>
      <c r="T3971" s="878"/>
      <c r="U3971" s="878"/>
      <c r="V3971" s="878"/>
      <c r="W3971" s="878"/>
      <c r="X3971" s="1015"/>
      <c r="Y3971" s="878"/>
      <c r="Z3971" s="975"/>
    </row>
    <row r="3972" spans="1:26">
      <c r="A3972" s="878"/>
      <c r="B3972" s="878"/>
      <c r="C3972" s="878"/>
      <c r="F3972" s="878"/>
      <c r="H3972" s="878"/>
      <c r="I3972" s="878"/>
      <c r="J3972" s="878"/>
      <c r="K3972" s="990"/>
      <c r="L3972" s="990"/>
      <c r="M3972" s="990"/>
      <c r="N3972" s="990"/>
      <c r="O3972" s="878"/>
      <c r="P3972" s="878"/>
      <c r="Q3972" s="878"/>
      <c r="R3972" s="878"/>
      <c r="S3972" s="878"/>
      <c r="T3972" s="878"/>
      <c r="U3972" s="878"/>
      <c r="V3972" s="878"/>
      <c r="W3972" s="878"/>
      <c r="X3972" s="1015"/>
      <c r="Y3972" s="878"/>
      <c r="Z3972" s="975"/>
    </row>
    <row r="3973" spans="1:26">
      <c r="A3973" s="878"/>
      <c r="B3973" s="878"/>
      <c r="C3973" s="878"/>
      <c r="F3973" s="878"/>
      <c r="H3973" s="878"/>
      <c r="I3973" s="878"/>
      <c r="J3973" s="878"/>
      <c r="K3973" s="990"/>
      <c r="L3973" s="990"/>
      <c r="M3973" s="990"/>
      <c r="N3973" s="990"/>
      <c r="O3973" s="878"/>
      <c r="P3973" s="878"/>
      <c r="Q3973" s="878"/>
      <c r="R3973" s="878"/>
      <c r="S3973" s="878"/>
      <c r="T3973" s="878"/>
      <c r="U3973" s="878"/>
      <c r="V3973" s="878"/>
      <c r="W3973" s="878"/>
      <c r="X3973" s="1015"/>
      <c r="Y3973" s="878"/>
      <c r="Z3973" s="975"/>
    </row>
    <row r="3974" spans="1:26">
      <c r="A3974" s="878"/>
      <c r="B3974" s="878"/>
      <c r="C3974" s="878"/>
      <c r="F3974" s="878"/>
      <c r="H3974" s="878"/>
      <c r="I3974" s="878"/>
      <c r="J3974" s="878"/>
      <c r="K3974" s="990"/>
      <c r="L3974" s="990"/>
      <c r="M3974" s="990"/>
      <c r="N3974" s="990"/>
      <c r="O3974" s="878"/>
      <c r="P3974" s="878"/>
      <c r="Q3974" s="878"/>
      <c r="R3974" s="878"/>
      <c r="S3974" s="878"/>
      <c r="T3974" s="878"/>
      <c r="U3974" s="878"/>
      <c r="V3974" s="878"/>
      <c r="W3974" s="878"/>
      <c r="X3974" s="1015"/>
      <c r="Y3974" s="878"/>
      <c r="Z3974" s="975"/>
    </row>
    <row r="3975" spans="1:26">
      <c r="A3975" s="878"/>
      <c r="B3975" s="878"/>
      <c r="C3975" s="878"/>
      <c r="F3975" s="878"/>
      <c r="H3975" s="878"/>
      <c r="I3975" s="878"/>
      <c r="J3975" s="878"/>
      <c r="K3975" s="990"/>
      <c r="L3975" s="990"/>
      <c r="M3975" s="990"/>
      <c r="N3975" s="990"/>
      <c r="O3975" s="878"/>
      <c r="P3975" s="878"/>
      <c r="Q3975" s="878"/>
      <c r="R3975" s="878"/>
      <c r="S3975" s="878"/>
      <c r="T3975" s="878"/>
      <c r="U3975" s="878"/>
      <c r="V3975" s="878"/>
      <c r="W3975" s="878"/>
      <c r="X3975" s="1015"/>
      <c r="Y3975" s="878"/>
      <c r="Z3975" s="975"/>
    </row>
    <row r="3976" spans="1:26">
      <c r="A3976" s="878"/>
      <c r="B3976" s="878"/>
      <c r="C3976" s="878"/>
      <c r="F3976" s="878"/>
      <c r="H3976" s="878"/>
      <c r="I3976" s="878"/>
      <c r="J3976" s="878"/>
      <c r="K3976" s="990"/>
      <c r="L3976" s="990"/>
      <c r="M3976" s="990"/>
      <c r="N3976" s="990"/>
      <c r="O3976" s="878"/>
      <c r="P3976" s="878"/>
      <c r="Q3976" s="878"/>
      <c r="R3976" s="878"/>
      <c r="S3976" s="878"/>
      <c r="T3976" s="878"/>
      <c r="U3976" s="878"/>
      <c r="V3976" s="878"/>
      <c r="W3976" s="878"/>
      <c r="X3976" s="1015"/>
      <c r="Y3976" s="878"/>
      <c r="Z3976" s="975"/>
    </row>
    <row r="3977" spans="1:26">
      <c r="A3977" s="878"/>
      <c r="B3977" s="878"/>
      <c r="C3977" s="878"/>
      <c r="F3977" s="878"/>
      <c r="H3977" s="878"/>
      <c r="I3977" s="878"/>
      <c r="J3977" s="878"/>
      <c r="K3977" s="990"/>
      <c r="L3977" s="990"/>
      <c r="M3977" s="990"/>
      <c r="N3977" s="990"/>
      <c r="O3977" s="878"/>
      <c r="P3977" s="878"/>
      <c r="Q3977" s="878"/>
      <c r="R3977" s="878"/>
      <c r="S3977" s="878"/>
      <c r="T3977" s="878"/>
      <c r="U3977" s="878"/>
      <c r="V3977" s="878"/>
      <c r="W3977" s="878"/>
      <c r="X3977" s="1015"/>
      <c r="Y3977" s="878"/>
      <c r="Z3977" s="975"/>
    </row>
    <row r="3978" spans="1:26">
      <c r="A3978" s="878"/>
      <c r="B3978" s="878"/>
      <c r="C3978" s="878"/>
      <c r="F3978" s="878"/>
      <c r="H3978" s="878"/>
      <c r="I3978" s="878"/>
      <c r="J3978" s="878"/>
      <c r="K3978" s="990"/>
      <c r="L3978" s="990"/>
      <c r="M3978" s="990"/>
      <c r="N3978" s="990"/>
      <c r="O3978" s="878"/>
      <c r="P3978" s="878"/>
      <c r="Q3978" s="878"/>
      <c r="R3978" s="878"/>
      <c r="S3978" s="878"/>
      <c r="T3978" s="878"/>
      <c r="U3978" s="878"/>
      <c r="V3978" s="878"/>
      <c r="W3978" s="878"/>
      <c r="X3978" s="1015"/>
      <c r="Y3978" s="878"/>
      <c r="Z3978" s="975"/>
    </row>
    <row r="3979" spans="1:26">
      <c r="A3979" s="878"/>
      <c r="B3979" s="878"/>
      <c r="C3979" s="878"/>
      <c r="F3979" s="878"/>
      <c r="H3979" s="878"/>
      <c r="I3979" s="878"/>
      <c r="J3979" s="878"/>
      <c r="K3979" s="990"/>
      <c r="L3979" s="990"/>
      <c r="M3979" s="990"/>
      <c r="N3979" s="990"/>
      <c r="O3979" s="878"/>
      <c r="P3979" s="878"/>
      <c r="Q3979" s="878"/>
      <c r="R3979" s="878"/>
      <c r="S3979" s="878"/>
      <c r="T3979" s="878"/>
      <c r="U3979" s="878"/>
      <c r="V3979" s="878"/>
      <c r="W3979" s="878"/>
      <c r="X3979" s="1015"/>
      <c r="Y3979" s="878"/>
      <c r="Z3979" s="975"/>
    </row>
    <row r="3980" spans="1:26">
      <c r="A3980" s="878"/>
      <c r="B3980" s="878"/>
      <c r="C3980" s="878"/>
      <c r="F3980" s="878"/>
      <c r="H3980" s="878"/>
      <c r="I3980" s="878"/>
      <c r="J3980" s="878"/>
      <c r="K3980" s="990"/>
      <c r="L3980" s="990"/>
      <c r="M3980" s="990"/>
      <c r="N3980" s="990"/>
      <c r="O3980" s="878"/>
      <c r="P3980" s="878"/>
      <c r="Q3980" s="878"/>
      <c r="R3980" s="878"/>
      <c r="S3980" s="878"/>
      <c r="T3980" s="878"/>
      <c r="U3980" s="878"/>
      <c r="V3980" s="878"/>
      <c r="W3980" s="878"/>
      <c r="X3980" s="1015"/>
      <c r="Y3980" s="878"/>
      <c r="Z3980" s="975"/>
    </row>
    <row r="3981" spans="1:26">
      <c r="A3981" s="878"/>
      <c r="B3981" s="878"/>
      <c r="C3981" s="878"/>
      <c r="F3981" s="878"/>
      <c r="H3981" s="878"/>
      <c r="I3981" s="878"/>
      <c r="J3981" s="878"/>
      <c r="K3981" s="990"/>
      <c r="L3981" s="990"/>
      <c r="M3981" s="990"/>
      <c r="N3981" s="990"/>
      <c r="O3981" s="878"/>
      <c r="P3981" s="878"/>
      <c r="Q3981" s="878"/>
      <c r="R3981" s="878"/>
      <c r="S3981" s="878"/>
      <c r="T3981" s="878"/>
      <c r="U3981" s="878"/>
      <c r="V3981" s="878"/>
      <c r="W3981" s="878"/>
      <c r="X3981" s="1015"/>
      <c r="Y3981" s="878"/>
      <c r="Z3981" s="975"/>
    </row>
    <row r="3982" spans="1:26">
      <c r="A3982" s="878"/>
      <c r="B3982" s="878"/>
      <c r="C3982" s="878"/>
      <c r="F3982" s="878"/>
      <c r="H3982" s="878"/>
      <c r="I3982" s="878"/>
      <c r="J3982" s="878"/>
      <c r="K3982" s="990"/>
      <c r="L3982" s="990"/>
      <c r="M3982" s="990"/>
      <c r="N3982" s="990"/>
      <c r="O3982" s="878"/>
      <c r="P3982" s="878"/>
      <c r="Q3982" s="878"/>
      <c r="R3982" s="878"/>
      <c r="S3982" s="878"/>
      <c r="T3982" s="878"/>
      <c r="U3982" s="878"/>
      <c r="V3982" s="878"/>
      <c r="W3982" s="878"/>
      <c r="X3982" s="1015"/>
      <c r="Y3982" s="878"/>
      <c r="Z3982" s="975"/>
    </row>
    <row r="3983" spans="1:26">
      <c r="A3983" s="878"/>
      <c r="B3983" s="878"/>
      <c r="C3983" s="878"/>
      <c r="F3983" s="878"/>
      <c r="H3983" s="878"/>
      <c r="I3983" s="878"/>
      <c r="J3983" s="878"/>
      <c r="K3983" s="990"/>
      <c r="L3983" s="990"/>
      <c r="M3983" s="990"/>
      <c r="N3983" s="990"/>
      <c r="O3983" s="878"/>
      <c r="P3983" s="878"/>
      <c r="Q3983" s="878"/>
      <c r="R3983" s="878"/>
      <c r="S3983" s="878"/>
      <c r="T3983" s="878"/>
      <c r="U3983" s="878"/>
      <c r="V3983" s="878"/>
      <c r="W3983" s="878"/>
      <c r="X3983" s="1015"/>
      <c r="Y3983" s="878"/>
      <c r="Z3983" s="975"/>
    </row>
    <row r="3984" spans="1:26">
      <c r="A3984" s="878"/>
      <c r="B3984" s="878"/>
      <c r="C3984" s="878"/>
      <c r="F3984" s="878"/>
      <c r="H3984" s="878"/>
      <c r="I3984" s="878"/>
      <c r="J3984" s="878"/>
      <c r="K3984" s="990"/>
      <c r="L3984" s="990"/>
      <c r="M3984" s="990"/>
      <c r="N3984" s="990"/>
      <c r="O3984" s="878"/>
      <c r="P3984" s="878"/>
      <c r="Q3984" s="878"/>
      <c r="R3984" s="878"/>
      <c r="S3984" s="878"/>
      <c r="T3984" s="878"/>
      <c r="U3984" s="878"/>
      <c r="V3984" s="878"/>
      <c r="W3984" s="878"/>
      <c r="X3984" s="1015"/>
      <c r="Y3984" s="878"/>
      <c r="Z3984" s="975"/>
    </row>
    <row r="3985" spans="1:26">
      <c r="A3985" s="878"/>
      <c r="B3985" s="878"/>
      <c r="C3985" s="878"/>
      <c r="F3985" s="878"/>
      <c r="H3985" s="878"/>
      <c r="I3985" s="878"/>
      <c r="J3985" s="878"/>
      <c r="K3985" s="990"/>
      <c r="L3985" s="990"/>
      <c r="M3985" s="990"/>
      <c r="N3985" s="990"/>
      <c r="O3985" s="878"/>
      <c r="P3985" s="878"/>
      <c r="Q3985" s="878"/>
      <c r="R3985" s="878"/>
      <c r="S3985" s="878"/>
      <c r="T3985" s="878"/>
      <c r="U3985" s="878"/>
      <c r="V3985" s="878"/>
      <c r="W3985" s="878"/>
      <c r="X3985" s="1015"/>
      <c r="Y3985" s="878"/>
      <c r="Z3985" s="975"/>
    </row>
    <row r="3986" spans="1:26">
      <c r="A3986" s="878"/>
      <c r="B3986" s="878"/>
      <c r="C3986" s="878"/>
      <c r="F3986" s="878"/>
      <c r="H3986" s="878"/>
      <c r="I3986" s="878"/>
      <c r="J3986" s="878"/>
      <c r="K3986" s="990"/>
      <c r="L3986" s="990"/>
      <c r="M3986" s="990"/>
      <c r="N3986" s="990"/>
      <c r="O3986" s="878"/>
      <c r="P3986" s="878"/>
      <c r="Q3986" s="878"/>
      <c r="R3986" s="878"/>
      <c r="S3986" s="878"/>
      <c r="T3986" s="878"/>
      <c r="U3986" s="878"/>
      <c r="V3986" s="878"/>
      <c r="W3986" s="878"/>
      <c r="X3986" s="1015"/>
      <c r="Y3986" s="878"/>
      <c r="Z3986" s="975"/>
    </row>
    <row r="3987" spans="1:26">
      <c r="A3987" s="878"/>
      <c r="B3987" s="878"/>
      <c r="C3987" s="878"/>
      <c r="F3987" s="878"/>
      <c r="H3987" s="878"/>
      <c r="I3987" s="878"/>
      <c r="J3987" s="878"/>
      <c r="K3987" s="990"/>
      <c r="L3987" s="990"/>
      <c r="M3987" s="990"/>
      <c r="N3987" s="990"/>
      <c r="O3987" s="878"/>
      <c r="P3987" s="878"/>
      <c r="Q3987" s="878"/>
      <c r="R3987" s="878"/>
      <c r="S3987" s="878"/>
      <c r="T3987" s="878"/>
      <c r="U3987" s="878"/>
      <c r="V3987" s="878"/>
      <c r="W3987" s="878"/>
      <c r="X3987" s="1015"/>
      <c r="Y3987" s="878"/>
      <c r="Z3987" s="975"/>
    </row>
    <row r="3988" spans="1:26">
      <c r="A3988" s="878"/>
      <c r="B3988" s="878"/>
      <c r="C3988" s="878"/>
      <c r="F3988" s="878"/>
      <c r="H3988" s="878"/>
      <c r="I3988" s="878"/>
      <c r="J3988" s="878"/>
      <c r="K3988" s="990"/>
      <c r="L3988" s="990"/>
      <c r="M3988" s="990"/>
      <c r="N3988" s="990"/>
      <c r="O3988" s="878"/>
      <c r="P3988" s="878"/>
      <c r="Q3988" s="878"/>
      <c r="R3988" s="878"/>
      <c r="S3988" s="878"/>
      <c r="T3988" s="878"/>
      <c r="U3988" s="878"/>
      <c r="V3988" s="878"/>
      <c r="W3988" s="878"/>
      <c r="X3988" s="1015"/>
      <c r="Y3988" s="878"/>
      <c r="Z3988" s="975"/>
    </row>
    <row r="3989" spans="1:26">
      <c r="A3989" s="878"/>
      <c r="B3989" s="878"/>
      <c r="C3989" s="878"/>
      <c r="F3989" s="878"/>
      <c r="H3989" s="878"/>
      <c r="I3989" s="878"/>
      <c r="J3989" s="878"/>
      <c r="K3989" s="990"/>
      <c r="L3989" s="990"/>
      <c r="M3989" s="990"/>
      <c r="N3989" s="990"/>
      <c r="O3989" s="878"/>
      <c r="P3989" s="878"/>
      <c r="Q3989" s="878"/>
      <c r="R3989" s="878"/>
      <c r="S3989" s="878"/>
      <c r="T3989" s="878"/>
      <c r="U3989" s="878"/>
      <c r="V3989" s="878"/>
      <c r="W3989" s="878"/>
      <c r="X3989" s="1015"/>
      <c r="Y3989" s="878"/>
      <c r="Z3989" s="975"/>
    </row>
    <row r="3990" spans="1:26">
      <c r="A3990" s="878"/>
      <c r="B3990" s="878"/>
      <c r="C3990" s="878"/>
      <c r="F3990" s="878"/>
      <c r="H3990" s="878"/>
      <c r="I3990" s="878"/>
      <c r="J3990" s="878"/>
      <c r="K3990" s="990"/>
      <c r="L3990" s="990"/>
      <c r="M3990" s="990"/>
      <c r="N3990" s="990"/>
      <c r="O3990" s="878"/>
      <c r="P3990" s="878"/>
      <c r="Q3990" s="878"/>
      <c r="R3990" s="878"/>
      <c r="S3990" s="878"/>
      <c r="T3990" s="878"/>
      <c r="U3990" s="878"/>
      <c r="V3990" s="878"/>
      <c r="W3990" s="878"/>
      <c r="X3990" s="1015"/>
      <c r="Y3990" s="878"/>
      <c r="Z3990" s="975"/>
    </row>
    <row r="3991" spans="1:26">
      <c r="A3991" s="878"/>
      <c r="B3991" s="878"/>
      <c r="C3991" s="878"/>
      <c r="F3991" s="878"/>
      <c r="H3991" s="878"/>
      <c r="I3991" s="878"/>
      <c r="J3991" s="878"/>
      <c r="K3991" s="990"/>
      <c r="L3991" s="990"/>
      <c r="M3991" s="990"/>
      <c r="N3991" s="990"/>
      <c r="O3991" s="878"/>
      <c r="P3991" s="878"/>
      <c r="Q3991" s="878"/>
      <c r="R3991" s="878"/>
      <c r="S3991" s="878"/>
      <c r="T3991" s="878"/>
      <c r="U3991" s="878"/>
      <c r="V3991" s="878"/>
      <c r="W3991" s="878"/>
      <c r="X3991" s="1015"/>
      <c r="Y3991" s="878"/>
      <c r="Z3991" s="975"/>
    </row>
    <row r="3992" spans="1:26">
      <c r="A3992" s="878"/>
      <c r="B3992" s="878"/>
      <c r="C3992" s="878"/>
      <c r="F3992" s="878"/>
      <c r="H3992" s="878"/>
      <c r="I3992" s="878"/>
      <c r="J3992" s="878"/>
      <c r="K3992" s="990"/>
      <c r="L3992" s="990"/>
      <c r="M3992" s="990"/>
      <c r="N3992" s="990"/>
      <c r="O3992" s="878"/>
      <c r="P3992" s="878"/>
      <c r="Q3992" s="878"/>
      <c r="R3992" s="878"/>
      <c r="S3992" s="878"/>
      <c r="T3992" s="878"/>
      <c r="U3992" s="878"/>
      <c r="V3992" s="878"/>
      <c r="W3992" s="878"/>
      <c r="X3992" s="1015"/>
      <c r="Y3992" s="878"/>
      <c r="Z3992" s="975"/>
    </row>
    <row r="3993" spans="1:26">
      <c r="A3993" s="878"/>
      <c r="B3993" s="878"/>
      <c r="C3993" s="878"/>
      <c r="F3993" s="878"/>
      <c r="H3993" s="878"/>
      <c r="I3993" s="878"/>
      <c r="J3993" s="878"/>
      <c r="K3993" s="990"/>
      <c r="L3993" s="990"/>
      <c r="M3993" s="990"/>
      <c r="N3993" s="990"/>
      <c r="O3993" s="878"/>
      <c r="P3993" s="878"/>
      <c r="Q3993" s="878"/>
      <c r="R3993" s="878"/>
      <c r="S3993" s="878"/>
      <c r="T3993" s="878"/>
      <c r="U3993" s="878"/>
      <c r="V3993" s="878"/>
      <c r="W3993" s="878"/>
      <c r="X3993" s="1015"/>
      <c r="Y3993" s="878"/>
      <c r="Z3993" s="975"/>
    </row>
    <row r="3994" spans="1:26">
      <c r="A3994" s="878"/>
      <c r="B3994" s="878"/>
      <c r="C3994" s="878"/>
      <c r="F3994" s="878"/>
      <c r="H3994" s="878"/>
      <c r="I3994" s="878"/>
      <c r="J3994" s="878"/>
      <c r="K3994" s="990"/>
      <c r="L3994" s="990"/>
      <c r="M3994" s="990"/>
      <c r="N3994" s="990"/>
      <c r="O3994" s="878"/>
      <c r="P3994" s="878"/>
      <c r="Q3994" s="878"/>
      <c r="R3994" s="878"/>
      <c r="S3994" s="878"/>
      <c r="T3994" s="878"/>
      <c r="U3994" s="878"/>
      <c r="V3994" s="878"/>
      <c r="W3994" s="878"/>
      <c r="X3994" s="1015"/>
      <c r="Y3994" s="878"/>
      <c r="Z3994" s="975"/>
    </row>
    <row r="3995" spans="1:26">
      <c r="A3995" s="878"/>
      <c r="B3995" s="878"/>
      <c r="C3995" s="878"/>
      <c r="F3995" s="878"/>
      <c r="H3995" s="878"/>
      <c r="I3995" s="878"/>
      <c r="J3995" s="878"/>
      <c r="K3995" s="990"/>
      <c r="L3995" s="990"/>
      <c r="M3995" s="990"/>
      <c r="N3995" s="990"/>
      <c r="O3995" s="878"/>
      <c r="P3995" s="878"/>
      <c r="Q3995" s="878"/>
      <c r="R3995" s="878"/>
      <c r="S3995" s="878"/>
      <c r="T3995" s="878"/>
      <c r="U3995" s="878"/>
      <c r="V3995" s="878"/>
      <c r="W3995" s="878"/>
      <c r="X3995" s="1015"/>
      <c r="Y3995" s="878"/>
      <c r="Z3995" s="975"/>
    </row>
    <row r="3996" spans="1:26">
      <c r="A3996" s="878"/>
      <c r="B3996" s="878"/>
      <c r="C3996" s="878"/>
      <c r="F3996" s="878"/>
      <c r="H3996" s="878"/>
      <c r="I3996" s="878"/>
      <c r="J3996" s="878"/>
      <c r="K3996" s="990"/>
      <c r="L3996" s="990"/>
      <c r="M3996" s="990"/>
      <c r="N3996" s="990"/>
      <c r="O3996" s="878"/>
      <c r="P3996" s="878"/>
      <c r="Q3996" s="878"/>
      <c r="R3996" s="878"/>
      <c r="S3996" s="878"/>
      <c r="T3996" s="878"/>
      <c r="U3996" s="878"/>
      <c r="V3996" s="878"/>
      <c r="W3996" s="878"/>
      <c r="X3996" s="1015"/>
      <c r="Y3996" s="878"/>
      <c r="Z3996" s="975"/>
    </row>
    <row r="3997" spans="1:26">
      <c r="A3997" s="878"/>
      <c r="B3997" s="878"/>
      <c r="C3997" s="878"/>
      <c r="F3997" s="878"/>
      <c r="H3997" s="878"/>
      <c r="I3997" s="878"/>
      <c r="J3997" s="878"/>
      <c r="K3997" s="990"/>
      <c r="L3997" s="990"/>
      <c r="M3997" s="990"/>
      <c r="N3997" s="990"/>
      <c r="O3997" s="878"/>
      <c r="P3997" s="878"/>
      <c r="Q3997" s="878"/>
      <c r="R3997" s="878"/>
      <c r="S3997" s="878"/>
      <c r="T3997" s="878"/>
      <c r="U3997" s="878"/>
      <c r="V3997" s="878"/>
      <c r="W3997" s="878"/>
      <c r="X3997" s="1015"/>
      <c r="Y3997" s="878"/>
      <c r="Z3997" s="975"/>
    </row>
    <row r="3998" spans="1:26">
      <c r="A3998" s="878"/>
      <c r="B3998" s="878"/>
      <c r="C3998" s="878"/>
      <c r="F3998" s="878"/>
      <c r="H3998" s="878"/>
      <c r="I3998" s="878"/>
      <c r="J3998" s="878"/>
      <c r="K3998" s="990"/>
      <c r="L3998" s="990"/>
      <c r="M3998" s="990"/>
      <c r="N3998" s="990"/>
      <c r="O3998" s="878"/>
      <c r="P3998" s="878"/>
      <c r="Q3998" s="878"/>
      <c r="R3998" s="878"/>
      <c r="S3998" s="878"/>
      <c r="T3998" s="878"/>
      <c r="U3998" s="878"/>
      <c r="V3998" s="878"/>
      <c r="W3998" s="878"/>
      <c r="X3998" s="1015"/>
      <c r="Y3998" s="878"/>
      <c r="Z3998" s="975"/>
    </row>
    <row r="3999" spans="1:26">
      <c r="A3999" s="878"/>
      <c r="B3999" s="878"/>
      <c r="C3999" s="878"/>
      <c r="F3999" s="878"/>
      <c r="H3999" s="878"/>
      <c r="I3999" s="878"/>
      <c r="J3999" s="878"/>
      <c r="K3999" s="990"/>
      <c r="L3999" s="990"/>
      <c r="M3999" s="990"/>
      <c r="N3999" s="990"/>
      <c r="O3999" s="878"/>
      <c r="P3999" s="878"/>
      <c r="Q3999" s="878"/>
      <c r="R3999" s="878"/>
      <c r="S3999" s="878"/>
      <c r="T3999" s="878"/>
      <c r="U3999" s="878"/>
      <c r="V3999" s="878"/>
      <c r="W3999" s="878"/>
      <c r="X3999" s="1015"/>
      <c r="Y3999" s="878"/>
      <c r="Z3999" s="975"/>
    </row>
    <row r="4000" spans="1:26">
      <c r="A4000" s="878"/>
      <c r="B4000" s="878"/>
      <c r="C4000" s="878"/>
      <c r="F4000" s="878"/>
      <c r="H4000" s="878"/>
      <c r="I4000" s="878"/>
      <c r="J4000" s="878"/>
      <c r="K4000" s="990"/>
      <c r="L4000" s="990"/>
      <c r="M4000" s="990"/>
      <c r="N4000" s="990"/>
      <c r="O4000" s="878"/>
      <c r="P4000" s="878"/>
      <c r="Q4000" s="878"/>
      <c r="R4000" s="878"/>
      <c r="S4000" s="878"/>
      <c r="T4000" s="878"/>
      <c r="U4000" s="878"/>
      <c r="V4000" s="878"/>
      <c r="W4000" s="878"/>
      <c r="X4000" s="1015"/>
      <c r="Y4000" s="878"/>
      <c r="Z4000" s="975"/>
    </row>
    <row r="4001" spans="1:26">
      <c r="A4001" s="878"/>
      <c r="B4001" s="878"/>
      <c r="C4001" s="878"/>
      <c r="F4001" s="878"/>
      <c r="H4001" s="878"/>
      <c r="I4001" s="878"/>
      <c r="J4001" s="878"/>
      <c r="K4001" s="990"/>
      <c r="L4001" s="990"/>
      <c r="M4001" s="990"/>
      <c r="N4001" s="990"/>
      <c r="O4001" s="878"/>
      <c r="P4001" s="878"/>
      <c r="Q4001" s="878"/>
      <c r="R4001" s="878"/>
      <c r="S4001" s="878"/>
      <c r="T4001" s="878"/>
      <c r="U4001" s="878"/>
      <c r="V4001" s="878"/>
      <c r="W4001" s="878"/>
      <c r="X4001" s="1015"/>
      <c r="Y4001" s="878"/>
      <c r="Z4001" s="975"/>
    </row>
    <row r="4002" spans="1:26">
      <c r="A4002" s="878"/>
      <c r="B4002" s="878"/>
      <c r="C4002" s="878"/>
      <c r="F4002" s="878"/>
      <c r="H4002" s="878"/>
      <c r="I4002" s="878"/>
      <c r="J4002" s="878"/>
      <c r="K4002" s="990"/>
      <c r="L4002" s="990"/>
      <c r="M4002" s="990"/>
      <c r="N4002" s="990"/>
      <c r="O4002" s="878"/>
      <c r="P4002" s="878"/>
      <c r="Q4002" s="878"/>
      <c r="R4002" s="878"/>
      <c r="S4002" s="878"/>
      <c r="T4002" s="878"/>
      <c r="U4002" s="878"/>
      <c r="V4002" s="878"/>
      <c r="W4002" s="878"/>
      <c r="X4002" s="1015"/>
      <c r="Y4002" s="878"/>
      <c r="Z4002" s="975"/>
    </row>
    <row r="4003" spans="1:26">
      <c r="A4003" s="878"/>
      <c r="B4003" s="878"/>
      <c r="C4003" s="878"/>
      <c r="F4003" s="878"/>
      <c r="H4003" s="878"/>
      <c r="I4003" s="878"/>
      <c r="J4003" s="878"/>
      <c r="K4003" s="990"/>
      <c r="L4003" s="990"/>
      <c r="M4003" s="990"/>
      <c r="N4003" s="990"/>
      <c r="O4003" s="878"/>
      <c r="P4003" s="878"/>
      <c r="Q4003" s="878"/>
      <c r="R4003" s="878"/>
      <c r="S4003" s="878"/>
      <c r="T4003" s="878"/>
      <c r="U4003" s="878"/>
      <c r="V4003" s="878"/>
      <c r="W4003" s="878"/>
      <c r="X4003" s="1015"/>
      <c r="Y4003" s="878"/>
      <c r="Z4003" s="975"/>
    </row>
    <row r="4004" spans="1:26">
      <c r="A4004" s="878"/>
      <c r="B4004" s="878"/>
      <c r="C4004" s="878"/>
      <c r="F4004" s="878"/>
      <c r="H4004" s="878"/>
      <c r="I4004" s="878"/>
      <c r="J4004" s="878"/>
      <c r="K4004" s="990"/>
      <c r="L4004" s="990"/>
      <c r="M4004" s="990"/>
      <c r="N4004" s="990"/>
      <c r="O4004" s="878"/>
      <c r="P4004" s="878"/>
      <c r="Q4004" s="878"/>
      <c r="R4004" s="878"/>
      <c r="S4004" s="878"/>
      <c r="T4004" s="878"/>
      <c r="U4004" s="878"/>
      <c r="V4004" s="878"/>
      <c r="W4004" s="878"/>
      <c r="X4004" s="1015"/>
      <c r="Y4004" s="878"/>
      <c r="Z4004" s="975"/>
    </row>
    <row r="4005" spans="1:26">
      <c r="A4005" s="878"/>
      <c r="B4005" s="878"/>
      <c r="C4005" s="878"/>
      <c r="F4005" s="878"/>
      <c r="H4005" s="878"/>
      <c r="I4005" s="878"/>
      <c r="J4005" s="878"/>
      <c r="K4005" s="990"/>
      <c r="L4005" s="990"/>
      <c r="M4005" s="990"/>
      <c r="N4005" s="990"/>
      <c r="O4005" s="878"/>
      <c r="P4005" s="878"/>
      <c r="Q4005" s="878"/>
      <c r="R4005" s="878"/>
      <c r="S4005" s="878"/>
      <c r="T4005" s="878"/>
      <c r="U4005" s="878"/>
      <c r="V4005" s="878"/>
      <c r="W4005" s="878"/>
      <c r="X4005" s="1015"/>
      <c r="Y4005" s="878"/>
      <c r="Z4005" s="975"/>
    </row>
    <row r="4006" spans="1:26">
      <c r="A4006" s="878"/>
      <c r="B4006" s="878"/>
      <c r="C4006" s="878"/>
      <c r="F4006" s="878"/>
      <c r="H4006" s="878"/>
      <c r="I4006" s="878"/>
      <c r="J4006" s="878"/>
      <c r="K4006" s="990"/>
      <c r="L4006" s="990"/>
      <c r="M4006" s="990"/>
      <c r="N4006" s="990"/>
      <c r="O4006" s="878"/>
      <c r="P4006" s="878"/>
      <c r="Q4006" s="878"/>
      <c r="R4006" s="878"/>
      <c r="S4006" s="878"/>
      <c r="T4006" s="878"/>
      <c r="U4006" s="878"/>
      <c r="V4006" s="878"/>
      <c r="W4006" s="878"/>
      <c r="X4006" s="1015"/>
      <c r="Y4006" s="878"/>
      <c r="Z4006" s="975"/>
    </row>
    <row r="4007" spans="1:26">
      <c r="A4007" s="878"/>
      <c r="B4007" s="878"/>
      <c r="C4007" s="878"/>
      <c r="F4007" s="878"/>
      <c r="H4007" s="878"/>
      <c r="I4007" s="878"/>
      <c r="J4007" s="878"/>
      <c r="K4007" s="990"/>
      <c r="L4007" s="990"/>
      <c r="M4007" s="990"/>
      <c r="N4007" s="990"/>
      <c r="O4007" s="878"/>
      <c r="P4007" s="878"/>
      <c r="Q4007" s="878"/>
      <c r="R4007" s="878"/>
      <c r="S4007" s="878"/>
      <c r="T4007" s="878"/>
      <c r="U4007" s="878"/>
      <c r="V4007" s="878"/>
      <c r="W4007" s="878"/>
      <c r="X4007" s="1015"/>
      <c r="Y4007" s="878"/>
      <c r="Z4007" s="975"/>
    </row>
    <row r="4008" spans="1:26">
      <c r="A4008" s="878"/>
      <c r="B4008" s="878"/>
      <c r="C4008" s="878"/>
      <c r="F4008" s="878"/>
      <c r="H4008" s="878"/>
      <c r="I4008" s="878"/>
      <c r="J4008" s="878"/>
      <c r="K4008" s="990"/>
      <c r="L4008" s="990"/>
      <c r="M4008" s="990"/>
      <c r="N4008" s="990"/>
      <c r="O4008" s="878"/>
      <c r="P4008" s="878"/>
      <c r="Q4008" s="878"/>
      <c r="R4008" s="878"/>
      <c r="S4008" s="878"/>
      <c r="T4008" s="878"/>
      <c r="U4008" s="878"/>
      <c r="V4008" s="878"/>
      <c r="W4008" s="878"/>
      <c r="X4008" s="1015"/>
      <c r="Y4008" s="878"/>
      <c r="Z4008" s="975"/>
    </row>
    <row r="4009" spans="1:26">
      <c r="A4009" s="878"/>
      <c r="B4009" s="878"/>
      <c r="C4009" s="878"/>
      <c r="F4009" s="878"/>
      <c r="H4009" s="878"/>
      <c r="I4009" s="878"/>
      <c r="J4009" s="878"/>
      <c r="K4009" s="990"/>
      <c r="L4009" s="990"/>
      <c r="M4009" s="990"/>
      <c r="N4009" s="990"/>
      <c r="O4009" s="878"/>
      <c r="P4009" s="878"/>
      <c r="Q4009" s="878"/>
      <c r="R4009" s="878"/>
      <c r="S4009" s="878"/>
      <c r="T4009" s="878"/>
      <c r="U4009" s="878"/>
      <c r="V4009" s="878"/>
      <c r="W4009" s="878"/>
      <c r="X4009" s="1015"/>
      <c r="Y4009" s="878"/>
      <c r="Z4009" s="975"/>
    </row>
    <row r="4010" spans="1:26">
      <c r="A4010" s="878"/>
      <c r="B4010" s="878"/>
      <c r="C4010" s="878"/>
      <c r="F4010" s="878"/>
      <c r="H4010" s="878"/>
      <c r="I4010" s="878"/>
      <c r="J4010" s="878"/>
      <c r="K4010" s="990"/>
      <c r="L4010" s="990"/>
      <c r="M4010" s="990"/>
      <c r="N4010" s="990"/>
      <c r="O4010" s="878"/>
      <c r="P4010" s="878"/>
      <c r="Q4010" s="878"/>
      <c r="R4010" s="878"/>
      <c r="S4010" s="878"/>
      <c r="T4010" s="878"/>
      <c r="U4010" s="878"/>
      <c r="V4010" s="878"/>
      <c r="W4010" s="878"/>
      <c r="X4010" s="1015"/>
      <c r="Y4010" s="878"/>
      <c r="Z4010" s="975"/>
    </row>
    <row r="4011" spans="1:26">
      <c r="A4011" s="878"/>
      <c r="B4011" s="878"/>
      <c r="C4011" s="878"/>
      <c r="F4011" s="878"/>
      <c r="H4011" s="878"/>
      <c r="I4011" s="878"/>
      <c r="J4011" s="878"/>
      <c r="K4011" s="990"/>
      <c r="L4011" s="990"/>
      <c r="M4011" s="990"/>
      <c r="N4011" s="990"/>
      <c r="O4011" s="878"/>
      <c r="P4011" s="878"/>
      <c r="Q4011" s="878"/>
      <c r="R4011" s="878"/>
      <c r="S4011" s="878"/>
      <c r="T4011" s="878"/>
      <c r="U4011" s="878"/>
      <c r="V4011" s="878"/>
      <c r="W4011" s="878"/>
      <c r="X4011" s="1015"/>
      <c r="Y4011" s="878"/>
      <c r="Z4011" s="975"/>
    </row>
    <row r="4012" spans="1:26">
      <c r="A4012" s="878"/>
      <c r="B4012" s="878"/>
      <c r="C4012" s="878"/>
      <c r="F4012" s="878"/>
      <c r="H4012" s="878"/>
      <c r="I4012" s="878"/>
      <c r="J4012" s="878"/>
      <c r="K4012" s="990"/>
      <c r="L4012" s="990"/>
      <c r="M4012" s="990"/>
      <c r="N4012" s="990"/>
      <c r="O4012" s="878"/>
      <c r="P4012" s="878"/>
      <c r="Q4012" s="878"/>
      <c r="R4012" s="878"/>
      <c r="S4012" s="878"/>
      <c r="T4012" s="878"/>
      <c r="U4012" s="878"/>
      <c r="V4012" s="878"/>
      <c r="W4012" s="878"/>
      <c r="X4012" s="1015"/>
      <c r="Y4012" s="878"/>
      <c r="Z4012" s="975"/>
    </row>
    <row r="4013" spans="1:26">
      <c r="A4013" s="878"/>
      <c r="B4013" s="878"/>
      <c r="C4013" s="878"/>
      <c r="F4013" s="878"/>
      <c r="H4013" s="878"/>
      <c r="I4013" s="878"/>
      <c r="J4013" s="878"/>
      <c r="K4013" s="990"/>
      <c r="L4013" s="990"/>
      <c r="M4013" s="990"/>
      <c r="N4013" s="990"/>
      <c r="O4013" s="878"/>
      <c r="P4013" s="878"/>
      <c r="Q4013" s="878"/>
      <c r="R4013" s="878"/>
      <c r="S4013" s="878"/>
      <c r="T4013" s="878"/>
      <c r="U4013" s="878"/>
      <c r="V4013" s="878"/>
      <c r="W4013" s="878"/>
      <c r="X4013" s="1015"/>
      <c r="Y4013" s="878"/>
      <c r="Z4013" s="975"/>
    </row>
    <row r="4014" spans="1:26">
      <c r="A4014" s="878"/>
      <c r="B4014" s="878"/>
      <c r="C4014" s="878"/>
      <c r="F4014" s="878"/>
      <c r="H4014" s="878"/>
      <c r="I4014" s="878"/>
      <c r="J4014" s="878"/>
      <c r="K4014" s="990"/>
      <c r="L4014" s="990"/>
      <c r="M4014" s="990"/>
      <c r="N4014" s="990"/>
      <c r="O4014" s="878"/>
      <c r="P4014" s="878"/>
      <c r="Q4014" s="878"/>
      <c r="R4014" s="878"/>
      <c r="S4014" s="878"/>
      <c r="T4014" s="878"/>
      <c r="U4014" s="878"/>
      <c r="V4014" s="878"/>
      <c r="W4014" s="878"/>
      <c r="X4014" s="1015"/>
      <c r="Y4014" s="878"/>
      <c r="Z4014" s="975"/>
    </row>
    <row r="4015" spans="1:26">
      <c r="A4015" s="878"/>
      <c r="B4015" s="878"/>
      <c r="C4015" s="878"/>
      <c r="F4015" s="878"/>
      <c r="H4015" s="878"/>
      <c r="I4015" s="878"/>
      <c r="J4015" s="878"/>
      <c r="K4015" s="990"/>
      <c r="L4015" s="990"/>
      <c r="M4015" s="990"/>
      <c r="N4015" s="990"/>
      <c r="O4015" s="878"/>
      <c r="P4015" s="878"/>
      <c r="Q4015" s="878"/>
      <c r="R4015" s="878"/>
      <c r="S4015" s="878"/>
      <c r="T4015" s="878"/>
      <c r="U4015" s="878"/>
      <c r="V4015" s="878"/>
      <c r="W4015" s="878"/>
      <c r="X4015" s="1015"/>
      <c r="Y4015" s="878"/>
      <c r="Z4015" s="975"/>
    </row>
    <row r="4016" spans="1:26">
      <c r="A4016" s="878"/>
      <c r="B4016" s="878"/>
      <c r="C4016" s="878"/>
      <c r="F4016" s="878"/>
      <c r="H4016" s="878"/>
      <c r="I4016" s="878"/>
      <c r="J4016" s="878"/>
      <c r="K4016" s="990"/>
      <c r="L4016" s="990"/>
      <c r="M4016" s="990"/>
      <c r="N4016" s="990"/>
      <c r="O4016" s="878"/>
      <c r="P4016" s="878"/>
      <c r="Q4016" s="878"/>
      <c r="R4016" s="878"/>
      <c r="S4016" s="878"/>
      <c r="T4016" s="878"/>
      <c r="U4016" s="878"/>
      <c r="V4016" s="878"/>
      <c r="W4016" s="878"/>
      <c r="X4016" s="1015"/>
      <c r="Y4016" s="878"/>
      <c r="Z4016" s="975"/>
    </row>
    <row r="4017" spans="1:26">
      <c r="A4017" s="878"/>
      <c r="B4017" s="878"/>
      <c r="C4017" s="878"/>
      <c r="F4017" s="878"/>
      <c r="H4017" s="878"/>
      <c r="I4017" s="878"/>
      <c r="J4017" s="878"/>
      <c r="K4017" s="990"/>
      <c r="L4017" s="990"/>
      <c r="M4017" s="990"/>
      <c r="N4017" s="990"/>
      <c r="O4017" s="878"/>
      <c r="P4017" s="878"/>
      <c r="Q4017" s="878"/>
      <c r="R4017" s="878"/>
      <c r="S4017" s="878"/>
      <c r="T4017" s="878"/>
      <c r="U4017" s="878"/>
      <c r="V4017" s="878"/>
      <c r="W4017" s="878"/>
      <c r="X4017" s="1015"/>
      <c r="Y4017" s="878"/>
      <c r="Z4017" s="975"/>
    </row>
    <row r="4018" spans="1:26">
      <c r="A4018" s="878"/>
      <c r="B4018" s="878"/>
      <c r="C4018" s="878"/>
      <c r="F4018" s="878"/>
      <c r="H4018" s="878"/>
      <c r="I4018" s="878"/>
      <c r="J4018" s="878"/>
      <c r="K4018" s="990"/>
      <c r="L4018" s="990"/>
      <c r="M4018" s="990"/>
      <c r="N4018" s="990"/>
      <c r="O4018" s="878"/>
      <c r="P4018" s="878"/>
      <c r="Q4018" s="878"/>
      <c r="R4018" s="878"/>
      <c r="S4018" s="878"/>
      <c r="T4018" s="878"/>
      <c r="U4018" s="878"/>
      <c r="V4018" s="878"/>
      <c r="W4018" s="878"/>
      <c r="X4018" s="1015"/>
      <c r="Y4018" s="878"/>
      <c r="Z4018" s="975"/>
    </row>
    <row r="4019" spans="1:26">
      <c r="A4019" s="878"/>
      <c r="B4019" s="878"/>
      <c r="C4019" s="878"/>
      <c r="F4019" s="878"/>
      <c r="H4019" s="878"/>
      <c r="I4019" s="878"/>
      <c r="J4019" s="878"/>
      <c r="K4019" s="990"/>
      <c r="L4019" s="990"/>
      <c r="M4019" s="990"/>
      <c r="N4019" s="990"/>
      <c r="O4019" s="878"/>
      <c r="P4019" s="878"/>
      <c r="Q4019" s="878"/>
      <c r="R4019" s="878"/>
      <c r="S4019" s="878"/>
      <c r="T4019" s="878"/>
      <c r="U4019" s="878"/>
      <c r="V4019" s="878"/>
      <c r="W4019" s="878"/>
      <c r="X4019" s="1015"/>
      <c r="Y4019" s="878"/>
      <c r="Z4019" s="975"/>
    </row>
    <row r="4020" spans="1:26">
      <c r="A4020" s="878"/>
      <c r="B4020" s="878"/>
      <c r="C4020" s="878"/>
      <c r="F4020" s="878"/>
      <c r="H4020" s="878"/>
      <c r="I4020" s="878"/>
      <c r="J4020" s="878"/>
      <c r="K4020" s="990"/>
      <c r="L4020" s="990"/>
      <c r="M4020" s="990"/>
      <c r="N4020" s="990"/>
      <c r="O4020" s="878"/>
      <c r="P4020" s="878"/>
      <c r="Q4020" s="878"/>
      <c r="R4020" s="878"/>
      <c r="S4020" s="878"/>
      <c r="T4020" s="878"/>
      <c r="U4020" s="878"/>
      <c r="V4020" s="878"/>
      <c r="W4020" s="878"/>
      <c r="X4020" s="1015"/>
      <c r="Y4020" s="878"/>
      <c r="Z4020" s="975"/>
    </row>
    <row r="4021" spans="1:26">
      <c r="A4021" s="878"/>
      <c r="B4021" s="878"/>
      <c r="C4021" s="878"/>
      <c r="F4021" s="878"/>
      <c r="H4021" s="878"/>
      <c r="I4021" s="878"/>
      <c r="J4021" s="878"/>
      <c r="K4021" s="990"/>
      <c r="L4021" s="990"/>
      <c r="M4021" s="990"/>
      <c r="N4021" s="990"/>
      <c r="O4021" s="878"/>
      <c r="P4021" s="878"/>
      <c r="Q4021" s="878"/>
      <c r="R4021" s="878"/>
      <c r="S4021" s="878"/>
      <c r="T4021" s="878"/>
      <c r="U4021" s="878"/>
      <c r="V4021" s="878"/>
      <c r="W4021" s="878"/>
      <c r="X4021" s="1015"/>
      <c r="Y4021" s="878"/>
      <c r="Z4021" s="975"/>
    </row>
    <row r="4022" spans="1:26">
      <c r="A4022" s="878"/>
      <c r="B4022" s="878"/>
      <c r="C4022" s="878"/>
      <c r="F4022" s="878"/>
      <c r="H4022" s="878"/>
      <c r="I4022" s="878"/>
      <c r="J4022" s="878"/>
      <c r="K4022" s="990"/>
      <c r="L4022" s="990"/>
      <c r="M4022" s="990"/>
      <c r="N4022" s="990"/>
      <c r="O4022" s="878"/>
      <c r="P4022" s="878"/>
      <c r="Q4022" s="878"/>
      <c r="R4022" s="878"/>
      <c r="S4022" s="878"/>
      <c r="T4022" s="878"/>
      <c r="U4022" s="878"/>
      <c r="V4022" s="878"/>
      <c r="W4022" s="878"/>
      <c r="X4022" s="1015"/>
      <c r="Y4022" s="878"/>
      <c r="Z4022" s="975"/>
    </row>
    <row r="4023" spans="1:26">
      <c r="A4023" s="878"/>
      <c r="B4023" s="878"/>
      <c r="C4023" s="878"/>
      <c r="F4023" s="878"/>
      <c r="H4023" s="878"/>
      <c r="I4023" s="878"/>
      <c r="J4023" s="878"/>
      <c r="K4023" s="990"/>
      <c r="L4023" s="990"/>
      <c r="M4023" s="990"/>
      <c r="N4023" s="990"/>
      <c r="O4023" s="878"/>
      <c r="P4023" s="878"/>
      <c r="Q4023" s="878"/>
      <c r="R4023" s="878"/>
      <c r="S4023" s="878"/>
      <c r="T4023" s="878"/>
      <c r="U4023" s="878"/>
      <c r="V4023" s="878"/>
      <c r="W4023" s="878"/>
      <c r="X4023" s="1015"/>
      <c r="Y4023" s="878"/>
      <c r="Z4023" s="975"/>
    </row>
    <row r="4024" spans="1:26">
      <c r="A4024" s="878"/>
      <c r="B4024" s="878"/>
      <c r="C4024" s="878"/>
      <c r="F4024" s="878"/>
      <c r="H4024" s="878"/>
      <c r="I4024" s="878"/>
      <c r="J4024" s="878"/>
      <c r="K4024" s="990"/>
      <c r="L4024" s="990"/>
      <c r="M4024" s="990"/>
      <c r="N4024" s="990"/>
      <c r="O4024" s="878"/>
      <c r="P4024" s="878"/>
      <c r="Q4024" s="878"/>
      <c r="R4024" s="878"/>
      <c r="S4024" s="878"/>
      <c r="T4024" s="878"/>
      <c r="U4024" s="878"/>
      <c r="V4024" s="878"/>
      <c r="W4024" s="878"/>
      <c r="X4024" s="1015"/>
      <c r="Y4024" s="878"/>
      <c r="Z4024" s="975"/>
    </row>
    <row r="4025" spans="1:26">
      <c r="A4025" s="878"/>
      <c r="B4025" s="878"/>
      <c r="C4025" s="878"/>
      <c r="F4025" s="878"/>
      <c r="H4025" s="878"/>
      <c r="I4025" s="878"/>
      <c r="J4025" s="878"/>
      <c r="K4025" s="990"/>
      <c r="L4025" s="990"/>
      <c r="M4025" s="990"/>
      <c r="N4025" s="990"/>
      <c r="O4025" s="878"/>
      <c r="P4025" s="878"/>
      <c r="Q4025" s="878"/>
      <c r="R4025" s="878"/>
      <c r="S4025" s="878"/>
      <c r="T4025" s="878"/>
      <c r="U4025" s="878"/>
      <c r="V4025" s="878"/>
      <c r="W4025" s="878"/>
      <c r="X4025" s="1015"/>
      <c r="Y4025" s="878"/>
      <c r="Z4025" s="975"/>
    </row>
    <row r="4026" spans="1:26">
      <c r="A4026" s="878"/>
      <c r="B4026" s="878"/>
      <c r="C4026" s="878"/>
      <c r="F4026" s="878"/>
      <c r="H4026" s="878"/>
      <c r="I4026" s="878"/>
      <c r="J4026" s="878"/>
      <c r="K4026" s="990"/>
      <c r="L4026" s="990"/>
      <c r="M4026" s="990"/>
      <c r="N4026" s="990"/>
      <c r="O4026" s="878"/>
      <c r="P4026" s="878"/>
      <c r="Q4026" s="878"/>
      <c r="R4026" s="878"/>
      <c r="S4026" s="878"/>
      <c r="T4026" s="878"/>
      <c r="U4026" s="878"/>
      <c r="V4026" s="878"/>
      <c r="W4026" s="878"/>
      <c r="X4026" s="1015"/>
      <c r="Y4026" s="878"/>
      <c r="Z4026" s="975"/>
    </row>
    <row r="4027" spans="1:26">
      <c r="A4027" s="878"/>
      <c r="B4027" s="878"/>
      <c r="C4027" s="878"/>
      <c r="F4027" s="878"/>
      <c r="H4027" s="878"/>
      <c r="I4027" s="878"/>
      <c r="J4027" s="878"/>
      <c r="K4027" s="990"/>
      <c r="L4027" s="990"/>
      <c r="M4027" s="990"/>
      <c r="N4027" s="990"/>
      <c r="O4027" s="878"/>
      <c r="P4027" s="878"/>
      <c r="Q4027" s="878"/>
      <c r="R4027" s="878"/>
      <c r="S4027" s="878"/>
      <c r="T4027" s="878"/>
      <c r="U4027" s="878"/>
      <c r="V4027" s="878"/>
      <c r="W4027" s="878"/>
      <c r="X4027" s="1015"/>
      <c r="Y4027" s="878"/>
      <c r="Z4027" s="975"/>
    </row>
    <row r="4028" spans="1:26">
      <c r="A4028" s="878"/>
      <c r="B4028" s="878"/>
      <c r="C4028" s="878"/>
      <c r="F4028" s="878"/>
      <c r="H4028" s="878"/>
      <c r="I4028" s="878"/>
      <c r="J4028" s="878"/>
      <c r="K4028" s="990"/>
      <c r="L4028" s="990"/>
      <c r="M4028" s="990"/>
      <c r="N4028" s="990"/>
      <c r="O4028" s="878"/>
      <c r="P4028" s="878"/>
      <c r="Q4028" s="878"/>
      <c r="R4028" s="878"/>
      <c r="S4028" s="878"/>
      <c r="T4028" s="878"/>
      <c r="U4028" s="878"/>
      <c r="V4028" s="878"/>
      <c r="W4028" s="878"/>
      <c r="X4028" s="1015"/>
      <c r="Y4028" s="878"/>
      <c r="Z4028" s="975"/>
    </row>
    <row r="4029" spans="1:26">
      <c r="A4029" s="878"/>
      <c r="B4029" s="878"/>
      <c r="C4029" s="878"/>
      <c r="F4029" s="878"/>
      <c r="H4029" s="878"/>
      <c r="I4029" s="878"/>
      <c r="J4029" s="878"/>
      <c r="K4029" s="990"/>
      <c r="L4029" s="990"/>
      <c r="M4029" s="990"/>
      <c r="N4029" s="990"/>
      <c r="O4029" s="878"/>
      <c r="P4029" s="878"/>
      <c r="Q4029" s="878"/>
      <c r="R4029" s="878"/>
      <c r="S4029" s="878"/>
      <c r="T4029" s="878"/>
      <c r="U4029" s="878"/>
      <c r="V4029" s="878"/>
      <c r="W4029" s="878"/>
      <c r="X4029" s="1015"/>
      <c r="Y4029" s="878"/>
      <c r="Z4029" s="975"/>
    </row>
    <row r="4030" spans="1:26">
      <c r="A4030" s="878"/>
      <c r="B4030" s="878"/>
      <c r="C4030" s="878"/>
      <c r="F4030" s="878"/>
      <c r="H4030" s="878"/>
      <c r="I4030" s="878"/>
      <c r="J4030" s="878"/>
      <c r="K4030" s="990"/>
      <c r="L4030" s="990"/>
      <c r="M4030" s="990"/>
      <c r="N4030" s="990"/>
      <c r="O4030" s="878"/>
      <c r="P4030" s="878"/>
      <c r="Q4030" s="878"/>
      <c r="R4030" s="878"/>
      <c r="S4030" s="878"/>
      <c r="T4030" s="878"/>
      <c r="U4030" s="878"/>
      <c r="V4030" s="878"/>
      <c r="W4030" s="878"/>
      <c r="X4030" s="1015"/>
      <c r="Y4030" s="878"/>
      <c r="Z4030" s="975"/>
    </row>
    <row r="4031" spans="1:26">
      <c r="A4031" s="878"/>
      <c r="B4031" s="878"/>
      <c r="C4031" s="878"/>
      <c r="F4031" s="878"/>
      <c r="H4031" s="878"/>
      <c r="I4031" s="878"/>
      <c r="J4031" s="878"/>
      <c r="K4031" s="990"/>
      <c r="L4031" s="990"/>
      <c r="M4031" s="990"/>
      <c r="N4031" s="990"/>
      <c r="O4031" s="878"/>
      <c r="P4031" s="878"/>
      <c r="Q4031" s="878"/>
      <c r="R4031" s="878"/>
      <c r="S4031" s="878"/>
      <c r="T4031" s="878"/>
      <c r="U4031" s="878"/>
      <c r="V4031" s="878"/>
      <c r="W4031" s="878"/>
      <c r="X4031" s="1015"/>
      <c r="Y4031" s="878"/>
      <c r="Z4031" s="975"/>
    </row>
    <row r="4032" spans="1:26">
      <c r="A4032" s="878"/>
      <c r="B4032" s="878"/>
      <c r="C4032" s="878"/>
      <c r="F4032" s="878"/>
      <c r="H4032" s="878"/>
      <c r="I4032" s="878"/>
      <c r="J4032" s="878"/>
      <c r="K4032" s="990"/>
      <c r="L4032" s="990"/>
      <c r="M4032" s="990"/>
      <c r="N4032" s="990"/>
      <c r="O4032" s="878"/>
      <c r="P4032" s="878"/>
      <c r="Q4032" s="878"/>
      <c r="R4032" s="878"/>
      <c r="S4032" s="878"/>
      <c r="T4032" s="878"/>
      <c r="U4032" s="878"/>
      <c r="V4032" s="878"/>
      <c r="W4032" s="878"/>
      <c r="X4032" s="1015"/>
      <c r="Y4032" s="878"/>
      <c r="Z4032" s="975"/>
    </row>
    <row r="4033" spans="1:26">
      <c r="A4033" s="878"/>
      <c r="B4033" s="878"/>
      <c r="C4033" s="878"/>
      <c r="F4033" s="878"/>
      <c r="H4033" s="878"/>
      <c r="I4033" s="878"/>
      <c r="J4033" s="878"/>
      <c r="K4033" s="990"/>
      <c r="L4033" s="990"/>
      <c r="M4033" s="990"/>
      <c r="N4033" s="990"/>
      <c r="O4033" s="878"/>
      <c r="P4033" s="878"/>
      <c r="Q4033" s="878"/>
      <c r="R4033" s="878"/>
      <c r="S4033" s="878"/>
      <c r="T4033" s="878"/>
      <c r="U4033" s="878"/>
      <c r="V4033" s="878"/>
      <c r="W4033" s="878"/>
      <c r="X4033" s="1015"/>
      <c r="Y4033" s="878"/>
      <c r="Z4033" s="975"/>
    </row>
    <row r="4034" spans="1:26">
      <c r="A4034" s="878"/>
      <c r="B4034" s="878"/>
      <c r="C4034" s="878"/>
      <c r="F4034" s="878"/>
      <c r="H4034" s="878"/>
      <c r="I4034" s="878"/>
      <c r="J4034" s="878"/>
      <c r="K4034" s="990"/>
      <c r="L4034" s="990"/>
      <c r="M4034" s="990"/>
      <c r="N4034" s="990"/>
      <c r="O4034" s="878"/>
      <c r="P4034" s="878"/>
      <c r="Q4034" s="878"/>
      <c r="R4034" s="878"/>
      <c r="S4034" s="878"/>
      <c r="T4034" s="878"/>
      <c r="U4034" s="878"/>
      <c r="V4034" s="878"/>
      <c r="W4034" s="878"/>
      <c r="X4034" s="1015"/>
      <c r="Y4034" s="878"/>
      <c r="Z4034" s="975"/>
    </row>
    <row r="4035" spans="1:26">
      <c r="A4035" s="878"/>
      <c r="B4035" s="878"/>
      <c r="C4035" s="878"/>
      <c r="F4035" s="878"/>
      <c r="H4035" s="878"/>
      <c r="I4035" s="878"/>
      <c r="J4035" s="878"/>
      <c r="K4035" s="990"/>
      <c r="L4035" s="990"/>
      <c r="M4035" s="990"/>
      <c r="N4035" s="990"/>
      <c r="O4035" s="878"/>
      <c r="P4035" s="878"/>
      <c r="Q4035" s="878"/>
      <c r="R4035" s="878"/>
      <c r="S4035" s="878"/>
      <c r="T4035" s="878"/>
      <c r="U4035" s="878"/>
      <c r="V4035" s="878"/>
      <c r="W4035" s="878"/>
      <c r="X4035" s="1015"/>
      <c r="Y4035" s="878"/>
      <c r="Z4035" s="975"/>
    </row>
    <row r="4036" spans="1:26">
      <c r="A4036" s="878"/>
      <c r="B4036" s="878"/>
      <c r="C4036" s="878"/>
      <c r="F4036" s="878"/>
      <c r="H4036" s="878"/>
      <c r="I4036" s="878"/>
      <c r="J4036" s="878"/>
      <c r="K4036" s="990"/>
      <c r="L4036" s="990"/>
      <c r="M4036" s="990"/>
      <c r="N4036" s="990"/>
      <c r="O4036" s="878"/>
      <c r="P4036" s="878"/>
      <c r="Q4036" s="878"/>
      <c r="R4036" s="878"/>
      <c r="S4036" s="878"/>
      <c r="T4036" s="878"/>
      <c r="U4036" s="878"/>
      <c r="V4036" s="878"/>
      <c r="W4036" s="878"/>
      <c r="X4036" s="1015"/>
      <c r="Y4036" s="878"/>
      <c r="Z4036" s="975"/>
    </row>
    <row r="4037" spans="1:26">
      <c r="A4037" s="878"/>
      <c r="B4037" s="878"/>
      <c r="C4037" s="878"/>
      <c r="F4037" s="878"/>
      <c r="H4037" s="878"/>
      <c r="I4037" s="878"/>
      <c r="J4037" s="878"/>
      <c r="K4037" s="990"/>
      <c r="L4037" s="990"/>
      <c r="M4037" s="990"/>
      <c r="N4037" s="990"/>
      <c r="O4037" s="878"/>
      <c r="P4037" s="878"/>
      <c r="Q4037" s="878"/>
      <c r="R4037" s="878"/>
      <c r="S4037" s="878"/>
      <c r="T4037" s="878"/>
      <c r="U4037" s="878"/>
      <c r="V4037" s="878"/>
      <c r="W4037" s="878"/>
      <c r="X4037" s="1015"/>
      <c r="Y4037" s="878"/>
      <c r="Z4037" s="975"/>
    </row>
    <row r="4038" spans="1:26">
      <c r="A4038" s="878"/>
      <c r="B4038" s="878"/>
      <c r="C4038" s="878"/>
      <c r="F4038" s="878"/>
      <c r="H4038" s="878"/>
      <c r="I4038" s="878"/>
      <c r="J4038" s="878"/>
      <c r="K4038" s="990"/>
      <c r="L4038" s="990"/>
      <c r="M4038" s="990"/>
      <c r="N4038" s="990"/>
      <c r="O4038" s="878"/>
      <c r="P4038" s="878"/>
      <c r="Q4038" s="878"/>
      <c r="R4038" s="878"/>
      <c r="S4038" s="878"/>
      <c r="T4038" s="878"/>
      <c r="U4038" s="878"/>
      <c r="V4038" s="878"/>
      <c r="W4038" s="878"/>
      <c r="X4038" s="1015"/>
      <c r="Y4038" s="878"/>
      <c r="Z4038" s="975"/>
    </row>
    <row r="4039" spans="1:26">
      <c r="A4039" s="878"/>
      <c r="B4039" s="878"/>
      <c r="C4039" s="878"/>
      <c r="F4039" s="878"/>
      <c r="H4039" s="878"/>
      <c r="I4039" s="878"/>
      <c r="J4039" s="878"/>
      <c r="K4039" s="990"/>
      <c r="L4039" s="990"/>
      <c r="M4039" s="990"/>
      <c r="N4039" s="990"/>
      <c r="O4039" s="878"/>
      <c r="P4039" s="878"/>
      <c r="Q4039" s="878"/>
      <c r="R4039" s="878"/>
      <c r="S4039" s="878"/>
      <c r="T4039" s="878"/>
      <c r="U4039" s="878"/>
      <c r="V4039" s="878"/>
      <c r="W4039" s="878"/>
      <c r="X4039" s="1015"/>
      <c r="Y4039" s="878"/>
      <c r="Z4039" s="975"/>
    </row>
    <row r="4040" spans="1:26">
      <c r="A4040" s="878"/>
      <c r="B4040" s="878"/>
      <c r="C4040" s="878"/>
      <c r="F4040" s="878"/>
      <c r="H4040" s="878"/>
      <c r="I4040" s="878"/>
      <c r="J4040" s="878"/>
      <c r="K4040" s="990"/>
      <c r="L4040" s="990"/>
      <c r="M4040" s="990"/>
      <c r="N4040" s="990"/>
      <c r="O4040" s="878"/>
      <c r="P4040" s="878"/>
      <c r="Q4040" s="878"/>
      <c r="R4040" s="878"/>
      <c r="S4040" s="878"/>
      <c r="T4040" s="878"/>
      <c r="U4040" s="878"/>
      <c r="V4040" s="878"/>
      <c r="W4040" s="878"/>
      <c r="X4040" s="1015"/>
      <c r="Y4040" s="878"/>
      <c r="Z4040" s="975"/>
    </row>
    <row r="4041" spans="1:26">
      <c r="A4041" s="878"/>
      <c r="B4041" s="878"/>
      <c r="C4041" s="878"/>
      <c r="F4041" s="878"/>
      <c r="H4041" s="878"/>
      <c r="I4041" s="878"/>
      <c r="J4041" s="878"/>
      <c r="K4041" s="990"/>
      <c r="L4041" s="990"/>
      <c r="M4041" s="990"/>
      <c r="N4041" s="990"/>
      <c r="O4041" s="878"/>
      <c r="P4041" s="878"/>
      <c r="Q4041" s="878"/>
      <c r="R4041" s="878"/>
      <c r="S4041" s="878"/>
      <c r="T4041" s="878"/>
      <c r="U4041" s="878"/>
      <c r="V4041" s="878"/>
      <c r="W4041" s="878"/>
      <c r="X4041" s="1015"/>
      <c r="Y4041" s="878"/>
      <c r="Z4041" s="975"/>
    </row>
    <row r="4042" spans="1:26">
      <c r="A4042" s="878"/>
      <c r="B4042" s="878"/>
      <c r="C4042" s="878"/>
      <c r="F4042" s="878"/>
      <c r="H4042" s="878"/>
      <c r="I4042" s="878"/>
      <c r="J4042" s="878"/>
      <c r="K4042" s="990"/>
      <c r="L4042" s="990"/>
      <c r="M4042" s="990"/>
      <c r="N4042" s="990"/>
      <c r="O4042" s="878"/>
      <c r="P4042" s="878"/>
      <c r="Q4042" s="878"/>
      <c r="R4042" s="878"/>
      <c r="S4042" s="878"/>
      <c r="T4042" s="878"/>
      <c r="U4042" s="878"/>
      <c r="V4042" s="878"/>
      <c r="W4042" s="878"/>
      <c r="X4042" s="1015"/>
      <c r="Y4042" s="878"/>
      <c r="Z4042" s="975"/>
    </row>
    <row r="4043" spans="1:26">
      <c r="A4043" s="878"/>
      <c r="B4043" s="878"/>
      <c r="C4043" s="878"/>
      <c r="F4043" s="878"/>
      <c r="H4043" s="878"/>
      <c r="I4043" s="878"/>
      <c r="J4043" s="878"/>
      <c r="K4043" s="990"/>
      <c r="L4043" s="990"/>
      <c r="M4043" s="990"/>
      <c r="N4043" s="990"/>
      <c r="O4043" s="878"/>
      <c r="P4043" s="878"/>
      <c r="Q4043" s="878"/>
      <c r="R4043" s="878"/>
      <c r="S4043" s="878"/>
      <c r="T4043" s="878"/>
      <c r="U4043" s="878"/>
      <c r="V4043" s="878"/>
      <c r="W4043" s="878"/>
      <c r="X4043" s="1015"/>
      <c r="Y4043" s="878"/>
      <c r="Z4043" s="975"/>
    </row>
    <row r="4044" spans="1:26">
      <c r="A4044" s="878"/>
      <c r="B4044" s="878"/>
      <c r="C4044" s="878"/>
      <c r="F4044" s="878"/>
      <c r="H4044" s="878"/>
      <c r="I4044" s="878"/>
      <c r="J4044" s="878"/>
      <c r="K4044" s="990"/>
      <c r="L4044" s="990"/>
      <c r="M4044" s="990"/>
      <c r="N4044" s="990"/>
      <c r="O4044" s="878"/>
      <c r="P4044" s="878"/>
      <c r="Q4044" s="878"/>
      <c r="R4044" s="878"/>
      <c r="S4044" s="878"/>
      <c r="T4044" s="878"/>
      <c r="U4044" s="878"/>
      <c r="V4044" s="878"/>
      <c r="W4044" s="878"/>
      <c r="X4044" s="1015"/>
      <c r="Y4044" s="878"/>
      <c r="Z4044" s="975"/>
    </row>
    <row r="4045" spans="1:26">
      <c r="A4045" s="878"/>
      <c r="B4045" s="878"/>
      <c r="C4045" s="878"/>
      <c r="F4045" s="878"/>
      <c r="H4045" s="878"/>
      <c r="I4045" s="878"/>
      <c r="J4045" s="878"/>
      <c r="K4045" s="990"/>
      <c r="L4045" s="990"/>
      <c r="M4045" s="990"/>
      <c r="N4045" s="990"/>
      <c r="O4045" s="878"/>
      <c r="P4045" s="878"/>
      <c r="Q4045" s="878"/>
      <c r="R4045" s="878"/>
      <c r="S4045" s="878"/>
      <c r="T4045" s="878"/>
      <c r="U4045" s="878"/>
      <c r="V4045" s="878"/>
      <c r="W4045" s="878"/>
      <c r="X4045" s="1015"/>
      <c r="Y4045" s="878"/>
      <c r="Z4045" s="975"/>
    </row>
    <row r="4046" spans="1:26">
      <c r="A4046" s="878"/>
      <c r="B4046" s="878"/>
      <c r="C4046" s="878"/>
      <c r="F4046" s="878"/>
      <c r="H4046" s="878"/>
      <c r="I4046" s="878"/>
      <c r="J4046" s="878"/>
      <c r="K4046" s="990"/>
      <c r="L4046" s="990"/>
      <c r="M4046" s="990"/>
      <c r="N4046" s="990"/>
      <c r="O4046" s="878"/>
      <c r="P4046" s="878"/>
      <c r="Q4046" s="878"/>
      <c r="R4046" s="878"/>
      <c r="S4046" s="878"/>
      <c r="T4046" s="878"/>
      <c r="U4046" s="878"/>
      <c r="V4046" s="878"/>
      <c r="W4046" s="878"/>
      <c r="X4046" s="1015"/>
      <c r="Y4046" s="878"/>
      <c r="Z4046" s="975"/>
    </row>
    <row r="4047" spans="1:26">
      <c r="A4047" s="878"/>
      <c r="B4047" s="878"/>
      <c r="C4047" s="878"/>
      <c r="F4047" s="878"/>
      <c r="H4047" s="878"/>
      <c r="I4047" s="878"/>
      <c r="J4047" s="878"/>
      <c r="K4047" s="990"/>
      <c r="L4047" s="990"/>
      <c r="M4047" s="990"/>
      <c r="N4047" s="990"/>
      <c r="O4047" s="878"/>
      <c r="P4047" s="878"/>
      <c r="Q4047" s="878"/>
      <c r="R4047" s="878"/>
      <c r="S4047" s="878"/>
      <c r="T4047" s="878"/>
      <c r="U4047" s="878"/>
      <c r="V4047" s="878"/>
      <c r="W4047" s="878"/>
      <c r="X4047" s="1015"/>
      <c r="Y4047" s="878"/>
      <c r="Z4047" s="975"/>
    </row>
    <row r="4048" spans="1:26">
      <c r="A4048" s="878"/>
      <c r="B4048" s="878"/>
      <c r="C4048" s="878"/>
      <c r="F4048" s="878"/>
      <c r="H4048" s="878"/>
      <c r="I4048" s="878"/>
      <c r="J4048" s="878"/>
      <c r="K4048" s="990"/>
      <c r="L4048" s="990"/>
      <c r="M4048" s="990"/>
      <c r="N4048" s="990"/>
      <c r="O4048" s="878"/>
      <c r="P4048" s="878"/>
      <c r="Q4048" s="878"/>
      <c r="R4048" s="878"/>
      <c r="S4048" s="878"/>
      <c r="T4048" s="878"/>
      <c r="U4048" s="878"/>
      <c r="V4048" s="878"/>
      <c r="W4048" s="878"/>
      <c r="X4048" s="1015"/>
      <c r="Y4048" s="878"/>
      <c r="Z4048" s="975"/>
    </row>
    <row r="4049" spans="1:26">
      <c r="A4049" s="878"/>
      <c r="B4049" s="878"/>
      <c r="C4049" s="878"/>
      <c r="F4049" s="878"/>
      <c r="H4049" s="878"/>
      <c r="I4049" s="878"/>
      <c r="J4049" s="878"/>
      <c r="K4049" s="990"/>
      <c r="L4049" s="990"/>
      <c r="M4049" s="990"/>
      <c r="N4049" s="990"/>
      <c r="O4049" s="878"/>
      <c r="P4049" s="878"/>
      <c r="Q4049" s="878"/>
      <c r="R4049" s="878"/>
      <c r="S4049" s="878"/>
      <c r="T4049" s="878"/>
      <c r="U4049" s="878"/>
      <c r="V4049" s="878"/>
      <c r="W4049" s="878"/>
      <c r="X4049" s="1015"/>
      <c r="Y4049" s="878"/>
      <c r="Z4049" s="975"/>
    </row>
    <row r="4050" spans="1:26">
      <c r="A4050" s="878"/>
      <c r="B4050" s="878"/>
      <c r="C4050" s="878"/>
      <c r="F4050" s="878"/>
      <c r="H4050" s="878"/>
      <c r="I4050" s="878"/>
      <c r="J4050" s="878"/>
      <c r="K4050" s="990"/>
      <c r="L4050" s="990"/>
      <c r="M4050" s="990"/>
      <c r="N4050" s="990"/>
      <c r="O4050" s="878"/>
      <c r="P4050" s="878"/>
      <c r="Q4050" s="878"/>
      <c r="R4050" s="878"/>
      <c r="S4050" s="878"/>
      <c r="T4050" s="878"/>
      <c r="U4050" s="878"/>
      <c r="V4050" s="878"/>
      <c r="W4050" s="878"/>
      <c r="X4050" s="1015"/>
      <c r="Y4050" s="878"/>
      <c r="Z4050" s="975"/>
    </row>
    <row r="4051" spans="1:26">
      <c r="A4051" s="878"/>
      <c r="B4051" s="878"/>
      <c r="C4051" s="878"/>
      <c r="F4051" s="878"/>
      <c r="H4051" s="878"/>
      <c r="I4051" s="878"/>
      <c r="J4051" s="878"/>
      <c r="K4051" s="990"/>
      <c r="L4051" s="990"/>
      <c r="M4051" s="990"/>
      <c r="N4051" s="990"/>
      <c r="O4051" s="878"/>
      <c r="P4051" s="878"/>
      <c r="Q4051" s="878"/>
      <c r="R4051" s="878"/>
      <c r="S4051" s="878"/>
      <c r="T4051" s="878"/>
      <c r="U4051" s="878"/>
      <c r="V4051" s="878"/>
      <c r="W4051" s="878"/>
      <c r="X4051" s="1015"/>
      <c r="Y4051" s="878"/>
      <c r="Z4051" s="975"/>
    </row>
    <row r="4052" spans="1:26">
      <c r="A4052" s="878"/>
      <c r="B4052" s="878"/>
      <c r="C4052" s="878"/>
      <c r="F4052" s="878"/>
      <c r="H4052" s="878"/>
      <c r="I4052" s="878"/>
      <c r="J4052" s="878"/>
      <c r="K4052" s="990"/>
      <c r="L4052" s="990"/>
      <c r="M4052" s="990"/>
      <c r="N4052" s="990"/>
      <c r="O4052" s="878"/>
      <c r="P4052" s="878"/>
      <c r="Q4052" s="878"/>
      <c r="R4052" s="878"/>
      <c r="S4052" s="878"/>
      <c r="T4052" s="878"/>
      <c r="U4052" s="878"/>
      <c r="V4052" s="878"/>
      <c r="W4052" s="878"/>
      <c r="X4052" s="1015"/>
      <c r="Y4052" s="878"/>
      <c r="Z4052" s="975"/>
    </row>
    <row r="4053" spans="1:26">
      <c r="A4053" s="878"/>
      <c r="B4053" s="878"/>
      <c r="C4053" s="878"/>
      <c r="F4053" s="878"/>
      <c r="H4053" s="878"/>
      <c r="I4053" s="878"/>
      <c r="J4053" s="878"/>
      <c r="K4053" s="990"/>
      <c r="L4053" s="990"/>
      <c r="M4053" s="990"/>
      <c r="N4053" s="990"/>
      <c r="O4053" s="878"/>
      <c r="P4053" s="878"/>
      <c r="Q4053" s="878"/>
      <c r="R4053" s="878"/>
      <c r="S4053" s="878"/>
      <c r="T4053" s="878"/>
      <c r="U4053" s="878"/>
      <c r="V4053" s="878"/>
      <c r="W4053" s="878"/>
      <c r="X4053" s="1015"/>
      <c r="Y4053" s="878"/>
      <c r="Z4053" s="975"/>
    </row>
    <row r="4054" spans="1:26">
      <c r="A4054" s="878"/>
      <c r="B4054" s="878"/>
      <c r="C4054" s="878"/>
      <c r="F4054" s="878"/>
      <c r="H4054" s="878"/>
      <c r="I4054" s="878"/>
      <c r="J4054" s="878"/>
      <c r="K4054" s="990"/>
      <c r="L4054" s="990"/>
      <c r="M4054" s="990"/>
      <c r="N4054" s="990"/>
      <c r="O4054" s="878"/>
      <c r="P4054" s="878"/>
      <c r="Q4054" s="878"/>
      <c r="R4054" s="878"/>
      <c r="S4054" s="878"/>
      <c r="T4054" s="878"/>
      <c r="U4054" s="878"/>
      <c r="V4054" s="878"/>
      <c r="W4054" s="878"/>
      <c r="X4054" s="1015"/>
      <c r="Y4054" s="878"/>
      <c r="Z4054" s="975"/>
    </row>
    <row r="4055" spans="1:26">
      <c r="A4055" s="878"/>
      <c r="B4055" s="878"/>
      <c r="C4055" s="878"/>
      <c r="F4055" s="878"/>
      <c r="H4055" s="878"/>
      <c r="I4055" s="878"/>
      <c r="J4055" s="878"/>
      <c r="K4055" s="990"/>
      <c r="L4055" s="990"/>
      <c r="M4055" s="990"/>
      <c r="N4055" s="990"/>
      <c r="O4055" s="878"/>
      <c r="P4055" s="878"/>
      <c r="Q4055" s="878"/>
      <c r="R4055" s="878"/>
      <c r="S4055" s="878"/>
      <c r="T4055" s="878"/>
      <c r="U4055" s="878"/>
      <c r="V4055" s="878"/>
      <c r="W4055" s="878"/>
      <c r="X4055" s="1015"/>
      <c r="Y4055" s="878"/>
      <c r="Z4055" s="975"/>
    </row>
    <row r="4056" spans="1:26">
      <c r="A4056" s="878"/>
      <c r="B4056" s="878"/>
      <c r="C4056" s="878"/>
      <c r="F4056" s="878"/>
      <c r="H4056" s="878"/>
      <c r="I4056" s="878"/>
      <c r="J4056" s="878"/>
      <c r="K4056" s="990"/>
      <c r="L4056" s="990"/>
      <c r="M4056" s="990"/>
      <c r="N4056" s="990"/>
      <c r="O4056" s="878"/>
      <c r="P4056" s="878"/>
      <c r="Q4056" s="878"/>
      <c r="R4056" s="878"/>
      <c r="S4056" s="878"/>
      <c r="T4056" s="878"/>
      <c r="U4056" s="878"/>
      <c r="V4056" s="878"/>
      <c r="W4056" s="878"/>
      <c r="X4056" s="1015"/>
      <c r="Y4056" s="878"/>
      <c r="Z4056" s="975"/>
    </row>
    <row r="4057" spans="1:26">
      <c r="A4057" s="878"/>
      <c r="B4057" s="878"/>
      <c r="C4057" s="878"/>
      <c r="F4057" s="878"/>
      <c r="H4057" s="878"/>
      <c r="I4057" s="878"/>
      <c r="J4057" s="878"/>
      <c r="K4057" s="990"/>
      <c r="L4057" s="990"/>
      <c r="M4057" s="990"/>
      <c r="N4057" s="990"/>
      <c r="O4057" s="878"/>
      <c r="P4057" s="878"/>
      <c r="Q4057" s="878"/>
      <c r="R4057" s="878"/>
      <c r="S4057" s="878"/>
      <c r="T4057" s="878"/>
      <c r="U4057" s="878"/>
      <c r="V4057" s="878"/>
      <c r="W4057" s="878"/>
      <c r="X4057" s="1015"/>
      <c r="Y4057" s="878"/>
      <c r="Z4057" s="975"/>
    </row>
    <row r="4058" spans="1:26">
      <c r="A4058" s="878"/>
      <c r="B4058" s="878"/>
      <c r="C4058" s="878"/>
      <c r="F4058" s="878"/>
      <c r="H4058" s="878"/>
      <c r="I4058" s="878"/>
      <c r="J4058" s="878"/>
      <c r="K4058" s="990"/>
      <c r="L4058" s="990"/>
      <c r="M4058" s="990"/>
      <c r="N4058" s="990"/>
      <c r="O4058" s="878"/>
      <c r="P4058" s="878"/>
      <c r="Q4058" s="878"/>
      <c r="R4058" s="878"/>
      <c r="S4058" s="878"/>
      <c r="T4058" s="878"/>
      <c r="U4058" s="878"/>
      <c r="V4058" s="878"/>
      <c r="W4058" s="878"/>
      <c r="X4058" s="1015"/>
      <c r="Y4058" s="878"/>
      <c r="Z4058" s="975"/>
    </row>
    <row r="4059" spans="1:26">
      <c r="A4059" s="878"/>
      <c r="B4059" s="878"/>
      <c r="C4059" s="878"/>
      <c r="F4059" s="878"/>
      <c r="H4059" s="878"/>
      <c r="I4059" s="878"/>
      <c r="J4059" s="878"/>
      <c r="K4059" s="990"/>
      <c r="L4059" s="990"/>
      <c r="M4059" s="990"/>
      <c r="N4059" s="990"/>
      <c r="O4059" s="878"/>
      <c r="P4059" s="878"/>
      <c r="Q4059" s="878"/>
      <c r="R4059" s="878"/>
      <c r="S4059" s="878"/>
      <c r="T4059" s="878"/>
      <c r="U4059" s="878"/>
      <c r="V4059" s="878"/>
      <c r="W4059" s="878"/>
      <c r="X4059" s="1015"/>
      <c r="Y4059" s="878"/>
      <c r="Z4059" s="975"/>
    </row>
    <row r="4060" spans="1:26">
      <c r="A4060" s="878"/>
      <c r="B4060" s="878"/>
      <c r="C4060" s="878"/>
      <c r="F4060" s="878"/>
      <c r="H4060" s="878"/>
      <c r="I4060" s="878"/>
      <c r="J4060" s="878"/>
      <c r="K4060" s="990"/>
      <c r="L4060" s="990"/>
      <c r="M4060" s="990"/>
      <c r="N4060" s="990"/>
      <c r="O4060" s="878"/>
      <c r="P4060" s="878"/>
      <c r="Q4060" s="878"/>
      <c r="R4060" s="878"/>
      <c r="S4060" s="878"/>
      <c r="T4060" s="878"/>
      <c r="U4060" s="878"/>
      <c r="V4060" s="878"/>
      <c r="W4060" s="878"/>
      <c r="X4060" s="1015"/>
      <c r="Y4060" s="878"/>
      <c r="Z4060" s="975"/>
    </row>
    <row r="4061" spans="1:26">
      <c r="A4061" s="878"/>
      <c r="B4061" s="878"/>
      <c r="C4061" s="878"/>
      <c r="F4061" s="878"/>
      <c r="H4061" s="878"/>
      <c r="I4061" s="878"/>
      <c r="J4061" s="878"/>
      <c r="K4061" s="990"/>
      <c r="L4061" s="990"/>
      <c r="M4061" s="990"/>
      <c r="N4061" s="990"/>
      <c r="O4061" s="878"/>
      <c r="P4061" s="878"/>
      <c r="Q4061" s="878"/>
      <c r="R4061" s="878"/>
      <c r="S4061" s="878"/>
      <c r="T4061" s="878"/>
      <c r="U4061" s="878"/>
      <c r="V4061" s="878"/>
      <c r="W4061" s="878"/>
      <c r="X4061" s="1015"/>
      <c r="Y4061" s="878"/>
      <c r="Z4061" s="975"/>
    </row>
    <row r="4062" spans="1:26">
      <c r="A4062" s="878"/>
      <c r="B4062" s="878"/>
      <c r="C4062" s="878"/>
      <c r="F4062" s="878"/>
      <c r="H4062" s="878"/>
      <c r="I4062" s="878"/>
      <c r="J4062" s="878"/>
      <c r="K4062" s="990"/>
      <c r="L4062" s="990"/>
      <c r="M4062" s="990"/>
      <c r="N4062" s="990"/>
      <c r="O4062" s="878"/>
      <c r="P4062" s="878"/>
      <c r="Q4062" s="878"/>
      <c r="R4062" s="878"/>
      <c r="S4062" s="878"/>
      <c r="T4062" s="878"/>
      <c r="U4062" s="878"/>
      <c r="V4062" s="878"/>
      <c r="W4062" s="878"/>
      <c r="X4062" s="1015"/>
      <c r="Y4062" s="878"/>
      <c r="Z4062" s="975"/>
    </row>
    <row r="4063" spans="1:26">
      <c r="A4063" s="878"/>
      <c r="B4063" s="878"/>
      <c r="C4063" s="878"/>
      <c r="F4063" s="878"/>
      <c r="H4063" s="878"/>
      <c r="I4063" s="878"/>
      <c r="J4063" s="878"/>
      <c r="K4063" s="990"/>
      <c r="L4063" s="990"/>
      <c r="M4063" s="990"/>
      <c r="N4063" s="990"/>
      <c r="O4063" s="878"/>
      <c r="P4063" s="878"/>
      <c r="Q4063" s="878"/>
      <c r="R4063" s="878"/>
      <c r="S4063" s="878"/>
      <c r="T4063" s="878"/>
      <c r="U4063" s="878"/>
      <c r="V4063" s="878"/>
      <c r="W4063" s="878"/>
      <c r="X4063" s="1015"/>
      <c r="Y4063" s="878"/>
      <c r="Z4063" s="975"/>
    </row>
    <row r="4064" spans="1:26">
      <c r="A4064" s="878"/>
      <c r="B4064" s="878"/>
      <c r="C4064" s="878"/>
      <c r="F4064" s="878"/>
      <c r="H4064" s="878"/>
      <c r="I4064" s="878"/>
      <c r="J4064" s="878"/>
      <c r="K4064" s="990"/>
      <c r="L4064" s="990"/>
      <c r="M4064" s="990"/>
      <c r="N4064" s="990"/>
      <c r="O4064" s="878"/>
      <c r="P4064" s="878"/>
      <c r="Q4064" s="878"/>
      <c r="R4064" s="878"/>
      <c r="S4064" s="878"/>
      <c r="T4064" s="878"/>
      <c r="U4064" s="878"/>
      <c r="V4064" s="878"/>
      <c r="W4064" s="878"/>
      <c r="X4064" s="1015"/>
      <c r="Y4064" s="878"/>
      <c r="Z4064" s="975"/>
    </row>
    <row r="4065" spans="1:26">
      <c r="A4065" s="878"/>
      <c r="B4065" s="878"/>
      <c r="C4065" s="878"/>
      <c r="F4065" s="878"/>
      <c r="H4065" s="878"/>
      <c r="I4065" s="878"/>
      <c r="J4065" s="878"/>
      <c r="K4065" s="990"/>
      <c r="L4065" s="990"/>
      <c r="M4065" s="990"/>
      <c r="N4065" s="990"/>
      <c r="O4065" s="878"/>
      <c r="P4065" s="878"/>
      <c r="Q4065" s="878"/>
      <c r="R4065" s="878"/>
      <c r="S4065" s="878"/>
      <c r="T4065" s="878"/>
      <c r="U4065" s="878"/>
      <c r="V4065" s="878"/>
      <c r="W4065" s="878"/>
      <c r="X4065" s="1015"/>
      <c r="Y4065" s="878"/>
      <c r="Z4065" s="975"/>
    </row>
    <row r="4066" spans="1:26">
      <c r="A4066" s="878"/>
      <c r="B4066" s="878"/>
      <c r="C4066" s="878"/>
      <c r="F4066" s="878"/>
      <c r="H4066" s="878"/>
      <c r="I4066" s="878"/>
      <c r="J4066" s="878"/>
      <c r="K4066" s="990"/>
      <c r="L4066" s="990"/>
      <c r="M4066" s="990"/>
      <c r="N4066" s="990"/>
      <c r="O4066" s="878"/>
      <c r="P4066" s="878"/>
      <c r="Q4066" s="878"/>
      <c r="R4066" s="878"/>
      <c r="S4066" s="878"/>
      <c r="T4066" s="878"/>
      <c r="U4066" s="878"/>
      <c r="V4066" s="878"/>
      <c r="W4066" s="878"/>
      <c r="X4066" s="1015"/>
      <c r="Y4066" s="878"/>
      <c r="Z4066" s="975"/>
    </row>
    <row r="4067" spans="1:26">
      <c r="A4067" s="878"/>
      <c r="B4067" s="878"/>
      <c r="C4067" s="878"/>
      <c r="F4067" s="878"/>
      <c r="H4067" s="878"/>
      <c r="I4067" s="878"/>
      <c r="J4067" s="878"/>
      <c r="K4067" s="990"/>
      <c r="L4067" s="990"/>
      <c r="M4067" s="990"/>
      <c r="N4067" s="990"/>
      <c r="O4067" s="878"/>
      <c r="P4067" s="878"/>
      <c r="Q4067" s="878"/>
      <c r="R4067" s="878"/>
      <c r="S4067" s="878"/>
      <c r="T4067" s="878"/>
      <c r="U4067" s="878"/>
      <c r="V4067" s="878"/>
      <c r="W4067" s="878"/>
      <c r="X4067" s="1015"/>
      <c r="Y4067" s="878"/>
      <c r="Z4067" s="975"/>
    </row>
    <row r="4068" spans="1:26">
      <c r="A4068" s="878"/>
      <c r="B4068" s="878"/>
      <c r="C4068" s="878"/>
      <c r="F4068" s="878"/>
      <c r="H4068" s="878"/>
      <c r="I4068" s="878"/>
      <c r="J4068" s="878"/>
      <c r="K4068" s="990"/>
      <c r="L4068" s="990"/>
      <c r="M4068" s="990"/>
      <c r="N4068" s="990"/>
      <c r="O4068" s="878"/>
      <c r="P4068" s="878"/>
      <c r="Q4068" s="878"/>
      <c r="R4068" s="878"/>
      <c r="S4068" s="878"/>
      <c r="T4068" s="878"/>
      <c r="U4068" s="878"/>
      <c r="V4068" s="878"/>
      <c r="W4068" s="878"/>
      <c r="X4068" s="1015"/>
      <c r="Y4068" s="878"/>
      <c r="Z4068" s="975"/>
    </row>
    <row r="4069" spans="1:26">
      <c r="A4069" s="878"/>
      <c r="B4069" s="878"/>
      <c r="C4069" s="878"/>
      <c r="F4069" s="878"/>
      <c r="H4069" s="878"/>
      <c r="I4069" s="878"/>
      <c r="J4069" s="878"/>
      <c r="K4069" s="990"/>
      <c r="L4069" s="990"/>
      <c r="M4069" s="990"/>
      <c r="N4069" s="990"/>
      <c r="O4069" s="878"/>
      <c r="P4069" s="878"/>
      <c r="Q4069" s="878"/>
      <c r="R4069" s="878"/>
      <c r="S4069" s="878"/>
      <c r="T4069" s="878"/>
      <c r="U4069" s="878"/>
      <c r="V4069" s="878"/>
      <c r="W4069" s="878"/>
      <c r="X4069" s="1015"/>
      <c r="Y4069" s="878"/>
      <c r="Z4069" s="975"/>
    </row>
    <row r="4070" spans="1:26">
      <c r="A4070" s="878"/>
      <c r="B4070" s="878"/>
      <c r="C4070" s="878"/>
      <c r="F4070" s="878"/>
      <c r="H4070" s="878"/>
      <c r="I4070" s="878"/>
      <c r="J4070" s="878"/>
      <c r="K4070" s="990"/>
      <c r="L4070" s="990"/>
      <c r="M4070" s="990"/>
      <c r="N4070" s="990"/>
      <c r="O4070" s="878"/>
      <c r="P4070" s="878"/>
      <c r="Q4070" s="878"/>
      <c r="R4070" s="878"/>
      <c r="S4070" s="878"/>
      <c r="T4070" s="878"/>
      <c r="U4070" s="878"/>
      <c r="V4070" s="878"/>
      <c r="W4070" s="878"/>
      <c r="X4070" s="1015"/>
      <c r="Y4070" s="878"/>
      <c r="Z4070" s="975"/>
    </row>
    <row r="4071" spans="1:26">
      <c r="A4071" s="878"/>
      <c r="B4071" s="878"/>
      <c r="C4071" s="878"/>
      <c r="F4071" s="878"/>
      <c r="H4071" s="878"/>
      <c r="I4071" s="878"/>
      <c r="J4071" s="878"/>
      <c r="K4071" s="990"/>
      <c r="L4071" s="990"/>
      <c r="M4071" s="990"/>
      <c r="N4071" s="990"/>
      <c r="O4071" s="878"/>
      <c r="P4071" s="878"/>
      <c r="Q4071" s="878"/>
      <c r="R4071" s="878"/>
      <c r="S4071" s="878"/>
      <c r="T4071" s="878"/>
      <c r="U4071" s="878"/>
      <c r="V4071" s="878"/>
      <c r="W4071" s="878"/>
      <c r="X4071" s="1015"/>
      <c r="Y4071" s="878"/>
      <c r="Z4071" s="975"/>
    </row>
    <row r="4072" spans="1:26">
      <c r="A4072" s="878"/>
      <c r="B4072" s="878"/>
      <c r="C4072" s="878"/>
      <c r="F4072" s="878"/>
      <c r="H4072" s="878"/>
      <c r="I4072" s="878"/>
      <c r="J4072" s="878"/>
      <c r="K4072" s="990"/>
      <c r="L4072" s="990"/>
      <c r="M4072" s="990"/>
      <c r="N4072" s="990"/>
      <c r="O4072" s="878"/>
      <c r="P4072" s="878"/>
      <c r="Q4072" s="878"/>
      <c r="R4072" s="878"/>
      <c r="S4072" s="878"/>
      <c r="T4072" s="878"/>
      <c r="U4072" s="878"/>
      <c r="V4072" s="878"/>
      <c r="W4072" s="878"/>
      <c r="X4072" s="1015"/>
      <c r="Y4072" s="878"/>
      <c r="Z4072" s="975"/>
    </row>
    <row r="4073" spans="1:26">
      <c r="A4073" s="878"/>
      <c r="B4073" s="878"/>
      <c r="C4073" s="878"/>
      <c r="F4073" s="878"/>
      <c r="H4073" s="878"/>
      <c r="I4073" s="878"/>
      <c r="J4073" s="878"/>
      <c r="K4073" s="990"/>
      <c r="L4073" s="990"/>
      <c r="M4073" s="990"/>
      <c r="N4073" s="990"/>
      <c r="O4073" s="878"/>
      <c r="P4073" s="878"/>
      <c r="Q4073" s="878"/>
      <c r="R4073" s="878"/>
      <c r="S4073" s="878"/>
      <c r="T4073" s="878"/>
      <c r="U4073" s="878"/>
      <c r="V4073" s="878"/>
      <c r="W4073" s="878"/>
      <c r="X4073" s="1015"/>
      <c r="Y4073" s="878"/>
      <c r="Z4073" s="975"/>
    </row>
    <row r="4074" spans="1:26">
      <c r="A4074" s="878"/>
      <c r="B4074" s="878"/>
      <c r="C4074" s="878"/>
      <c r="F4074" s="878"/>
      <c r="H4074" s="878"/>
      <c r="I4074" s="878"/>
      <c r="J4074" s="878"/>
      <c r="K4074" s="990"/>
      <c r="L4074" s="990"/>
      <c r="M4074" s="990"/>
      <c r="N4074" s="990"/>
      <c r="O4074" s="878"/>
      <c r="P4074" s="878"/>
      <c r="Q4074" s="878"/>
      <c r="R4074" s="878"/>
      <c r="S4074" s="878"/>
      <c r="T4074" s="878"/>
      <c r="U4074" s="878"/>
      <c r="V4074" s="878"/>
      <c r="W4074" s="878"/>
      <c r="X4074" s="1015"/>
      <c r="Y4074" s="878"/>
      <c r="Z4074" s="975"/>
    </row>
    <row r="4075" spans="1:26">
      <c r="A4075" s="878"/>
      <c r="B4075" s="878"/>
      <c r="C4075" s="878"/>
      <c r="F4075" s="878"/>
      <c r="H4075" s="878"/>
      <c r="I4075" s="878"/>
      <c r="J4075" s="878"/>
      <c r="K4075" s="990"/>
      <c r="L4075" s="990"/>
      <c r="M4075" s="990"/>
      <c r="N4075" s="990"/>
      <c r="O4075" s="878"/>
      <c r="P4075" s="878"/>
      <c r="Q4075" s="878"/>
      <c r="R4075" s="878"/>
      <c r="S4075" s="878"/>
      <c r="T4075" s="878"/>
      <c r="U4075" s="878"/>
      <c r="V4075" s="878"/>
      <c r="W4075" s="878"/>
      <c r="X4075" s="1015"/>
      <c r="Y4075" s="878"/>
      <c r="Z4075" s="975"/>
    </row>
    <row r="4076" spans="1:26">
      <c r="A4076" s="878"/>
      <c r="B4076" s="878"/>
      <c r="C4076" s="878"/>
      <c r="F4076" s="878"/>
      <c r="H4076" s="878"/>
      <c r="I4076" s="878"/>
      <c r="J4076" s="878"/>
      <c r="K4076" s="990"/>
      <c r="L4076" s="990"/>
      <c r="M4076" s="990"/>
      <c r="N4076" s="990"/>
      <c r="O4076" s="878"/>
      <c r="P4076" s="878"/>
      <c r="Q4076" s="878"/>
      <c r="R4076" s="878"/>
      <c r="S4076" s="878"/>
      <c r="T4076" s="878"/>
      <c r="U4076" s="878"/>
      <c r="V4076" s="878"/>
      <c r="W4076" s="878"/>
      <c r="X4076" s="1015"/>
      <c r="Y4076" s="878"/>
      <c r="Z4076" s="975"/>
    </row>
    <row r="4077" spans="1:26">
      <c r="A4077" s="878"/>
      <c r="B4077" s="878"/>
      <c r="C4077" s="878"/>
      <c r="F4077" s="878"/>
      <c r="H4077" s="878"/>
      <c r="I4077" s="878"/>
      <c r="J4077" s="878"/>
      <c r="K4077" s="990"/>
      <c r="L4077" s="990"/>
      <c r="M4077" s="990"/>
      <c r="N4077" s="990"/>
      <c r="O4077" s="878"/>
      <c r="P4077" s="878"/>
      <c r="Q4077" s="878"/>
      <c r="R4077" s="878"/>
      <c r="S4077" s="878"/>
      <c r="T4077" s="878"/>
      <c r="U4077" s="878"/>
      <c r="V4077" s="878"/>
      <c r="W4077" s="878"/>
      <c r="X4077" s="1015"/>
      <c r="Y4077" s="878"/>
      <c r="Z4077" s="975"/>
    </row>
    <row r="4078" spans="1:26">
      <c r="A4078" s="878"/>
      <c r="B4078" s="878"/>
      <c r="C4078" s="878"/>
      <c r="F4078" s="878"/>
      <c r="H4078" s="878"/>
      <c r="I4078" s="878"/>
      <c r="J4078" s="878"/>
      <c r="K4078" s="990"/>
      <c r="L4078" s="990"/>
      <c r="M4078" s="990"/>
      <c r="N4078" s="990"/>
      <c r="O4078" s="878"/>
      <c r="P4078" s="878"/>
      <c r="Q4078" s="878"/>
      <c r="R4078" s="878"/>
      <c r="S4078" s="878"/>
      <c r="T4078" s="878"/>
      <c r="U4078" s="878"/>
      <c r="V4078" s="878"/>
      <c r="W4078" s="878"/>
      <c r="X4078" s="1015"/>
      <c r="Y4078" s="878"/>
      <c r="Z4078" s="975"/>
    </row>
    <row r="4079" spans="1:26">
      <c r="A4079" s="878"/>
      <c r="B4079" s="878"/>
      <c r="C4079" s="878"/>
      <c r="F4079" s="878"/>
      <c r="H4079" s="878"/>
      <c r="I4079" s="878"/>
      <c r="J4079" s="878"/>
      <c r="K4079" s="990"/>
      <c r="L4079" s="990"/>
      <c r="M4079" s="990"/>
      <c r="N4079" s="990"/>
      <c r="O4079" s="878"/>
      <c r="P4079" s="878"/>
      <c r="Q4079" s="878"/>
      <c r="R4079" s="878"/>
      <c r="S4079" s="878"/>
      <c r="T4079" s="878"/>
      <c r="U4079" s="878"/>
      <c r="V4079" s="878"/>
      <c r="W4079" s="878"/>
      <c r="X4079" s="1015"/>
      <c r="Y4079" s="878"/>
      <c r="Z4079" s="975"/>
    </row>
    <row r="4080" spans="1:26">
      <c r="A4080" s="878"/>
      <c r="B4080" s="878"/>
      <c r="C4080" s="878"/>
      <c r="F4080" s="878"/>
      <c r="H4080" s="878"/>
      <c r="I4080" s="878"/>
      <c r="J4080" s="878"/>
      <c r="K4080" s="990"/>
      <c r="L4080" s="990"/>
      <c r="M4080" s="990"/>
      <c r="N4080" s="990"/>
      <c r="O4080" s="878"/>
      <c r="P4080" s="878"/>
      <c r="Q4080" s="878"/>
      <c r="R4080" s="878"/>
      <c r="S4080" s="878"/>
      <c r="T4080" s="878"/>
      <c r="U4080" s="878"/>
      <c r="V4080" s="878"/>
      <c r="W4080" s="878"/>
      <c r="X4080" s="1015"/>
      <c r="Y4080" s="878"/>
      <c r="Z4080" s="975"/>
    </row>
    <row r="4081" spans="1:26">
      <c r="A4081" s="878"/>
      <c r="B4081" s="878"/>
      <c r="C4081" s="878"/>
      <c r="F4081" s="878"/>
      <c r="H4081" s="878"/>
      <c r="I4081" s="878"/>
      <c r="J4081" s="878"/>
      <c r="K4081" s="990"/>
      <c r="L4081" s="990"/>
      <c r="M4081" s="990"/>
      <c r="N4081" s="990"/>
      <c r="O4081" s="878"/>
      <c r="P4081" s="878"/>
      <c r="Q4081" s="878"/>
      <c r="R4081" s="878"/>
      <c r="S4081" s="878"/>
      <c r="T4081" s="878"/>
      <c r="U4081" s="878"/>
      <c r="V4081" s="878"/>
      <c r="W4081" s="878"/>
      <c r="X4081" s="1015"/>
      <c r="Y4081" s="878"/>
      <c r="Z4081" s="975"/>
    </row>
    <row r="4082" spans="1:26">
      <c r="A4082" s="878"/>
      <c r="B4082" s="878"/>
      <c r="C4082" s="878"/>
      <c r="F4082" s="878"/>
      <c r="H4082" s="878"/>
      <c r="I4082" s="878"/>
      <c r="J4082" s="878"/>
      <c r="K4082" s="990"/>
      <c r="L4082" s="990"/>
      <c r="M4082" s="990"/>
      <c r="N4082" s="990"/>
      <c r="O4082" s="878"/>
      <c r="P4082" s="878"/>
      <c r="Q4082" s="878"/>
      <c r="R4082" s="878"/>
      <c r="S4082" s="878"/>
      <c r="T4082" s="878"/>
      <c r="U4082" s="878"/>
      <c r="V4082" s="878"/>
      <c r="W4082" s="878"/>
      <c r="X4082" s="1015"/>
      <c r="Y4082" s="878"/>
      <c r="Z4082" s="975"/>
    </row>
    <row r="4083" spans="1:26">
      <c r="A4083" s="878"/>
      <c r="B4083" s="878"/>
      <c r="C4083" s="878"/>
      <c r="F4083" s="878"/>
      <c r="H4083" s="878"/>
      <c r="I4083" s="878"/>
      <c r="J4083" s="878"/>
      <c r="K4083" s="990"/>
      <c r="L4083" s="990"/>
      <c r="M4083" s="990"/>
      <c r="N4083" s="990"/>
      <c r="O4083" s="878"/>
      <c r="P4083" s="878"/>
      <c r="Q4083" s="878"/>
      <c r="R4083" s="878"/>
      <c r="S4083" s="878"/>
      <c r="T4083" s="878"/>
      <c r="U4083" s="878"/>
      <c r="V4083" s="878"/>
      <c r="W4083" s="878"/>
      <c r="X4083" s="1015"/>
      <c r="Y4083" s="878"/>
      <c r="Z4083" s="975"/>
    </row>
    <row r="4084" spans="1:26">
      <c r="A4084" s="878"/>
      <c r="B4084" s="878"/>
      <c r="C4084" s="878"/>
      <c r="F4084" s="878"/>
      <c r="H4084" s="878"/>
      <c r="I4084" s="878"/>
      <c r="J4084" s="878"/>
      <c r="K4084" s="990"/>
      <c r="L4084" s="990"/>
      <c r="M4084" s="990"/>
      <c r="N4084" s="990"/>
      <c r="O4084" s="878"/>
      <c r="P4084" s="878"/>
      <c r="Q4084" s="878"/>
      <c r="R4084" s="878"/>
      <c r="S4084" s="878"/>
      <c r="T4084" s="878"/>
      <c r="U4084" s="878"/>
      <c r="V4084" s="878"/>
      <c r="W4084" s="878"/>
      <c r="X4084" s="1015"/>
      <c r="Y4084" s="878"/>
      <c r="Z4084" s="975"/>
    </row>
    <row r="4085" spans="1:26">
      <c r="A4085" s="878"/>
      <c r="B4085" s="878"/>
      <c r="C4085" s="878"/>
      <c r="F4085" s="878"/>
      <c r="H4085" s="878"/>
      <c r="I4085" s="878"/>
      <c r="J4085" s="878"/>
      <c r="K4085" s="990"/>
      <c r="L4085" s="990"/>
      <c r="M4085" s="990"/>
      <c r="N4085" s="990"/>
      <c r="O4085" s="878"/>
      <c r="P4085" s="878"/>
      <c r="Q4085" s="878"/>
      <c r="R4085" s="878"/>
      <c r="S4085" s="878"/>
      <c r="T4085" s="878"/>
      <c r="U4085" s="878"/>
      <c r="V4085" s="878"/>
      <c r="W4085" s="878"/>
      <c r="X4085" s="1015"/>
      <c r="Y4085" s="878"/>
      <c r="Z4085" s="975"/>
    </row>
    <row r="4086" spans="1:26">
      <c r="A4086" s="878"/>
      <c r="B4086" s="878"/>
      <c r="C4086" s="878"/>
      <c r="F4086" s="878"/>
      <c r="H4086" s="878"/>
      <c r="I4086" s="878"/>
      <c r="J4086" s="878"/>
      <c r="K4086" s="990"/>
      <c r="L4086" s="990"/>
      <c r="M4086" s="990"/>
      <c r="N4086" s="990"/>
      <c r="O4086" s="878"/>
      <c r="P4086" s="878"/>
      <c r="Q4086" s="878"/>
      <c r="R4086" s="878"/>
      <c r="S4086" s="878"/>
      <c r="T4086" s="878"/>
      <c r="U4086" s="878"/>
      <c r="V4086" s="878"/>
      <c r="W4086" s="878"/>
      <c r="X4086" s="1015"/>
      <c r="Y4086" s="878"/>
      <c r="Z4086" s="975"/>
    </row>
    <row r="4087" spans="1:26">
      <c r="A4087" s="878"/>
      <c r="B4087" s="878"/>
      <c r="C4087" s="878"/>
      <c r="F4087" s="878"/>
      <c r="H4087" s="878"/>
      <c r="I4087" s="878"/>
      <c r="J4087" s="878"/>
      <c r="K4087" s="990"/>
      <c r="L4087" s="990"/>
      <c r="M4087" s="990"/>
      <c r="N4087" s="990"/>
      <c r="O4087" s="878"/>
      <c r="P4087" s="878"/>
      <c r="Q4087" s="878"/>
      <c r="R4087" s="878"/>
      <c r="S4087" s="878"/>
      <c r="T4087" s="878"/>
      <c r="U4087" s="878"/>
      <c r="V4087" s="878"/>
      <c r="W4087" s="878"/>
      <c r="X4087" s="1015"/>
      <c r="Y4087" s="878"/>
      <c r="Z4087" s="975"/>
    </row>
    <row r="4088" spans="1:26">
      <c r="A4088" s="878"/>
      <c r="B4088" s="878"/>
      <c r="C4088" s="878"/>
      <c r="F4088" s="878"/>
      <c r="H4088" s="878"/>
      <c r="I4088" s="878"/>
      <c r="J4088" s="878"/>
      <c r="K4088" s="990"/>
      <c r="L4088" s="990"/>
      <c r="M4088" s="990"/>
      <c r="N4088" s="990"/>
      <c r="O4088" s="878"/>
      <c r="P4088" s="878"/>
      <c r="Q4088" s="878"/>
      <c r="R4088" s="878"/>
      <c r="S4088" s="878"/>
      <c r="T4088" s="878"/>
      <c r="U4088" s="878"/>
      <c r="V4088" s="878"/>
      <c r="W4088" s="878"/>
      <c r="X4088" s="1015"/>
      <c r="Y4088" s="878"/>
      <c r="Z4088" s="975"/>
    </row>
    <row r="4089" spans="1:26">
      <c r="A4089" s="878"/>
      <c r="B4089" s="878"/>
      <c r="C4089" s="878"/>
      <c r="F4089" s="878"/>
      <c r="H4089" s="878"/>
      <c r="I4089" s="878"/>
      <c r="J4089" s="878"/>
      <c r="K4089" s="990"/>
      <c r="L4089" s="990"/>
      <c r="M4089" s="990"/>
      <c r="N4089" s="990"/>
      <c r="O4089" s="878"/>
      <c r="P4089" s="878"/>
      <c r="Q4089" s="878"/>
      <c r="R4089" s="878"/>
      <c r="S4089" s="878"/>
      <c r="T4089" s="878"/>
      <c r="U4089" s="878"/>
      <c r="V4089" s="878"/>
      <c r="W4089" s="878"/>
      <c r="X4089" s="1015"/>
      <c r="Y4089" s="878"/>
      <c r="Z4089" s="975"/>
    </row>
    <row r="4090" spans="1:26">
      <c r="A4090" s="878"/>
      <c r="B4090" s="878"/>
      <c r="C4090" s="878"/>
      <c r="F4090" s="878"/>
      <c r="H4090" s="878"/>
      <c r="I4090" s="878"/>
      <c r="J4090" s="878"/>
      <c r="K4090" s="990"/>
      <c r="L4090" s="990"/>
      <c r="M4090" s="990"/>
      <c r="N4090" s="990"/>
      <c r="O4090" s="878"/>
      <c r="P4090" s="878"/>
      <c r="Q4090" s="878"/>
      <c r="R4090" s="878"/>
      <c r="S4090" s="878"/>
      <c r="T4090" s="878"/>
      <c r="U4090" s="878"/>
      <c r="V4090" s="878"/>
      <c r="W4090" s="878"/>
      <c r="X4090" s="1015"/>
      <c r="Y4090" s="878"/>
      <c r="Z4090" s="975"/>
    </row>
    <row r="4091" spans="1:26">
      <c r="A4091" s="878"/>
      <c r="B4091" s="878"/>
      <c r="C4091" s="878"/>
      <c r="F4091" s="878"/>
      <c r="H4091" s="878"/>
      <c r="I4091" s="878"/>
      <c r="J4091" s="878"/>
      <c r="K4091" s="990"/>
      <c r="L4091" s="990"/>
      <c r="M4091" s="990"/>
      <c r="N4091" s="990"/>
      <c r="O4091" s="878"/>
      <c r="P4091" s="878"/>
      <c r="Q4091" s="878"/>
      <c r="R4091" s="878"/>
      <c r="S4091" s="878"/>
      <c r="T4091" s="878"/>
      <c r="U4091" s="878"/>
      <c r="V4091" s="878"/>
      <c r="W4091" s="878"/>
      <c r="X4091" s="1015"/>
      <c r="Y4091" s="878"/>
      <c r="Z4091" s="975"/>
    </row>
    <row r="4092" spans="1:26">
      <c r="A4092" s="878"/>
      <c r="B4092" s="878"/>
      <c r="C4092" s="878"/>
      <c r="F4092" s="878"/>
      <c r="H4092" s="878"/>
      <c r="I4092" s="878"/>
      <c r="J4092" s="878"/>
      <c r="K4092" s="990"/>
      <c r="L4092" s="990"/>
      <c r="M4092" s="990"/>
      <c r="N4092" s="990"/>
      <c r="O4092" s="878"/>
      <c r="P4092" s="878"/>
      <c r="Q4092" s="878"/>
      <c r="R4092" s="878"/>
      <c r="S4092" s="878"/>
      <c r="T4092" s="878"/>
      <c r="U4092" s="878"/>
      <c r="V4092" s="878"/>
      <c r="W4092" s="878"/>
      <c r="X4092" s="1015"/>
      <c r="Y4092" s="878"/>
      <c r="Z4092" s="975"/>
    </row>
    <row r="4093" spans="1:26">
      <c r="A4093" s="878"/>
      <c r="B4093" s="878"/>
      <c r="C4093" s="878"/>
      <c r="F4093" s="878"/>
      <c r="H4093" s="878"/>
      <c r="I4093" s="878"/>
      <c r="J4093" s="878"/>
      <c r="K4093" s="990"/>
      <c r="L4093" s="990"/>
      <c r="M4093" s="990"/>
      <c r="N4093" s="990"/>
      <c r="O4093" s="878"/>
      <c r="P4093" s="878"/>
      <c r="Q4093" s="878"/>
      <c r="R4093" s="878"/>
      <c r="S4093" s="878"/>
      <c r="T4093" s="878"/>
      <c r="U4093" s="878"/>
      <c r="V4093" s="878"/>
      <c r="W4093" s="878"/>
      <c r="X4093" s="1015"/>
      <c r="Y4093" s="878"/>
      <c r="Z4093" s="975"/>
    </row>
    <row r="4094" spans="1:26">
      <c r="A4094" s="878"/>
      <c r="B4094" s="878"/>
      <c r="C4094" s="878"/>
      <c r="F4094" s="878"/>
      <c r="H4094" s="878"/>
      <c r="I4094" s="878"/>
      <c r="J4094" s="878"/>
      <c r="K4094" s="990"/>
      <c r="L4094" s="990"/>
      <c r="M4094" s="990"/>
      <c r="N4094" s="990"/>
      <c r="O4094" s="878"/>
      <c r="P4094" s="878"/>
      <c r="Q4094" s="878"/>
      <c r="R4094" s="878"/>
      <c r="S4094" s="878"/>
      <c r="T4094" s="878"/>
      <c r="U4094" s="878"/>
      <c r="V4094" s="878"/>
      <c r="W4094" s="878"/>
      <c r="X4094" s="1015"/>
      <c r="Y4094" s="878"/>
      <c r="Z4094" s="975"/>
    </row>
    <row r="4095" spans="1:26">
      <c r="A4095" s="878"/>
      <c r="B4095" s="878"/>
      <c r="C4095" s="878"/>
      <c r="F4095" s="878"/>
      <c r="H4095" s="878"/>
      <c r="I4095" s="878"/>
      <c r="J4095" s="878"/>
      <c r="K4095" s="990"/>
      <c r="L4095" s="990"/>
      <c r="M4095" s="990"/>
      <c r="N4095" s="990"/>
      <c r="O4095" s="878"/>
      <c r="P4095" s="878"/>
      <c r="Q4095" s="878"/>
      <c r="R4095" s="878"/>
      <c r="S4095" s="878"/>
      <c r="T4095" s="878"/>
      <c r="U4095" s="878"/>
      <c r="V4095" s="878"/>
      <c r="W4095" s="878"/>
      <c r="X4095" s="1015"/>
      <c r="Y4095" s="878"/>
      <c r="Z4095" s="975"/>
    </row>
    <row r="4096" spans="1:26">
      <c r="A4096" s="878"/>
      <c r="B4096" s="878"/>
      <c r="C4096" s="878"/>
      <c r="F4096" s="878"/>
      <c r="H4096" s="878"/>
      <c r="I4096" s="878"/>
      <c r="J4096" s="878"/>
      <c r="K4096" s="990"/>
      <c r="L4096" s="990"/>
      <c r="M4096" s="990"/>
      <c r="N4096" s="990"/>
      <c r="O4096" s="878"/>
      <c r="P4096" s="878"/>
      <c r="Q4096" s="878"/>
      <c r="R4096" s="878"/>
      <c r="S4096" s="878"/>
      <c r="T4096" s="878"/>
      <c r="U4096" s="878"/>
      <c r="V4096" s="878"/>
      <c r="W4096" s="878"/>
      <c r="X4096" s="1015"/>
      <c r="Y4096" s="878"/>
      <c r="Z4096" s="975"/>
    </row>
    <row r="4097" spans="1:26">
      <c r="A4097" s="878"/>
      <c r="B4097" s="878"/>
      <c r="C4097" s="878"/>
      <c r="F4097" s="878"/>
      <c r="H4097" s="878"/>
      <c r="I4097" s="878"/>
      <c r="J4097" s="878"/>
      <c r="K4097" s="990"/>
      <c r="L4097" s="990"/>
      <c r="M4097" s="990"/>
      <c r="N4097" s="990"/>
      <c r="O4097" s="878"/>
      <c r="P4097" s="878"/>
      <c r="Q4097" s="878"/>
      <c r="R4097" s="878"/>
      <c r="S4097" s="878"/>
      <c r="T4097" s="878"/>
      <c r="U4097" s="878"/>
      <c r="V4097" s="878"/>
      <c r="W4097" s="878"/>
      <c r="X4097" s="1015"/>
      <c r="Y4097" s="878"/>
      <c r="Z4097" s="975"/>
    </row>
    <row r="4098" spans="1:26">
      <c r="A4098" s="878"/>
      <c r="B4098" s="878"/>
      <c r="C4098" s="878"/>
      <c r="F4098" s="878"/>
      <c r="H4098" s="878"/>
      <c r="I4098" s="878"/>
      <c r="J4098" s="878"/>
      <c r="K4098" s="990"/>
      <c r="L4098" s="990"/>
      <c r="M4098" s="990"/>
      <c r="N4098" s="990"/>
      <c r="O4098" s="878"/>
      <c r="P4098" s="878"/>
      <c r="Q4098" s="878"/>
      <c r="R4098" s="878"/>
      <c r="S4098" s="878"/>
      <c r="T4098" s="878"/>
      <c r="U4098" s="878"/>
      <c r="V4098" s="878"/>
      <c r="W4098" s="878"/>
      <c r="X4098" s="1015"/>
      <c r="Y4098" s="878"/>
      <c r="Z4098" s="975"/>
    </row>
    <row r="4099" spans="1:26">
      <c r="A4099" s="878"/>
      <c r="B4099" s="878"/>
      <c r="C4099" s="878"/>
      <c r="F4099" s="878"/>
      <c r="H4099" s="878"/>
      <c r="I4099" s="878"/>
      <c r="J4099" s="878"/>
      <c r="K4099" s="990"/>
      <c r="L4099" s="990"/>
      <c r="M4099" s="990"/>
      <c r="N4099" s="990"/>
      <c r="O4099" s="878"/>
      <c r="P4099" s="878"/>
      <c r="Q4099" s="878"/>
      <c r="R4099" s="878"/>
      <c r="S4099" s="878"/>
      <c r="T4099" s="878"/>
      <c r="U4099" s="878"/>
      <c r="V4099" s="878"/>
      <c r="W4099" s="878"/>
      <c r="X4099" s="1015"/>
      <c r="Y4099" s="878"/>
      <c r="Z4099" s="975"/>
    </row>
    <row r="4100" spans="1:26">
      <c r="A4100" s="878"/>
      <c r="B4100" s="878"/>
      <c r="C4100" s="878"/>
      <c r="F4100" s="878"/>
      <c r="H4100" s="878"/>
      <c r="I4100" s="878"/>
      <c r="J4100" s="878"/>
      <c r="K4100" s="990"/>
      <c r="L4100" s="990"/>
      <c r="M4100" s="990"/>
      <c r="N4100" s="990"/>
      <c r="O4100" s="878"/>
      <c r="P4100" s="878"/>
      <c r="Q4100" s="878"/>
      <c r="R4100" s="878"/>
      <c r="S4100" s="878"/>
      <c r="T4100" s="878"/>
      <c r="U4100" s="878"/>
      <c r="V4100" s="878"/>
      <c r="W4100" s="878"/>
      <c r="X4100" s="1015"/>
      <c r="Y4100" s="878"/>
      <c r="Z4100" s="975"/>
    </row>
    <row r="4101" spans="1:26">
      <c r="A4101" s="878"/>
      <c r="B4101" s="878"/>
      <c r="C4101" s="878"/>
      <c r="F4101" s="878"/>
      <c r="H4101" s="878"/>
      <c r="I4101" s="878"/>
      <c r="J4101" s="878"/>
      <c r="K4101" s="990"/>
      <c r="L4101" s="990"/>
      <c r="M4101" s="990"/>
      <c r="N4101" s="990"/>
      <c r="O4101" s="878"/>
      <c r="P4101" s="878"/>
      <c r="Q4101" s="878"/>
      <c r="R4101" s="878"/>
      <c r="S4101" s="878"/>
      <c r="T4101" s="878"/>
      <c r="U4101" s="878"/>
      <c r="V4101" s="878"/>
      <c r="W4101" s="878"/>
      <c r="X4101" s="1015"/>
      <c r="Y4101" s="878"/>
      <c r="Z4101" s="975"/>
    </row>
    <row r="4102" spans="1:26">
      <c r="A4102" s="878"/>
      <c r="B4102" s="878"/>
      <c r="C4102" s="878"/>
      <c r="F4102" s="878"/>
      <c r="H4102" s="878"/>
      <c r="I4102" s="878"/>
      <c r="J4102" s="878"/>
      <c r="K4102" s="990"/>
      <c r="L4102" s="990"/>
      <c r="M4102" s="990"/>
      <c r="N4102" s="990"/>
      <c r="O4102" s="878"/>
      <c r="P4102" s="878"/>
      <c r="Q4102" s="878"/>
      <c r="R4102" s="878"/>
      <c r="S4102" s="878"/>
      <c r="T4102" s="878"/>
      <c r="U4102" s="878"/>
      <c r="V4102" s="878"/>
      <c r="W4102" s="878"/>
      <c r="X4102" s="1015"/>
      <c r="Y4102" s="878"/>
      <c r="Z4102" s="975"/>
    </row>
    <row r="4103" spans="1:26">
      <c r="A4103" s="878"/>
      <c r="B4103" s="878"/>
      <c r="C4103" s="878"/>
      <c r="F4103" s="878"/>
      <c r="H4103" s="878"/>
      <c r="I4103" s="878"/>
      <c r="J4103" s="878"/>
      <c r="K4103" s="990"/>
      <c r="L4103" s="990"/>
      <c r="M4103" s="990"/>
      <c r="N4103" s="990"/>
      <c r="O4103" s="878"/>
      <c r="P4103" s="878"/>
      <c r="Q4103" s="878"/>
      <c r="R4103" s="878"/>
      <c r="S4103" s="878"/>
      <c r="T4103" s="878"/>
      <c r="U4103" s="878"/>
      <c r="V4103" s="878"/>
      <c r="W4103" s="878"/>
      <c r="X4103" s="1015"/>
      <c r="Y4103" s="878"/>
      <c r="Z4103" s="975"/>
    </row>
    <row r="4104" spans="1:26">
      <c r="A4104" s="878"/>
      <c r="B4104" s="878"/>
      <c r="C4104" s="878"/>
      <c r="F4104" s="878"/>
      <c r="H4104" s="878"/>
      <c r="I4104" s="878"/>
      <c r="J4104" s="878"/>
      <c r="K4104" s="990"/>
      <c r="L4104" s="990"/>
      <c r="M4104" s="990"/>
      <c r="N4104" s="990"/>
      <c r="O4104" s="878"/>
      <c r="P4104" s="878"/>
      <c r="Q4104" s="878"/>
      <c r="R4104" s="878"/>
      <c r="S4104" s="878"/>
      <c r="T4104" s="878"/>
      <c r="U4104" s="878"/>
      <c r="V4104" s="878"/>
      <c r="W4104" s="878"/>
      <c r="X4104" s="1015"/>
      <c r="Y4104" s="878"/>
      <c r="Z4104" s="975"/>
    </row>
    <row r="4105" spans="1:26">
      <c r="A4105" s="878"/>
      <c r="B4105" s="878"/>
      <c r="C4105" s="878"/>
      <c r="F4105" s="878"/>
      <c r="H4105" s="878"/>
      <c r="I4105" s="878"/>
      <c r="J4105" s="878"/>
      <c r="K4105" s="990"/>
      <c r="L4105" s="990"/>
      <c r="M4105" s="990"/>
      <c r="N4105" s="990"/>
      <c r="O4105" s="878"/>
      <c r="P4105" s="878"/>
      <c r="Q4105" s="878"/>
      <c r="R4105" s="878"/>
      <c r="S4105" s="878"/>
      <c r="T4105" s="878"/>
      <c r="U4105" s="878"/>
      <c r="V4105" s="878"/>
      <c r="W4105" s="878"/>
      <c r="X4105" s="1015"/>
      <c r="Y4105" s="878"/>
      <c r="Z4105" s="975"/>
    </row>
    <row r="4106" spans="1:26">
      <c r="A4106" s="878"/>
      <c r="B4106" s="878"/>
      <c r="C4106" s="878"/>
      <c r="F4106" s="878"/>
      <c r="H4106" s="878"/>
      <c r="I4106" s="878"/>
      <c r="J4106" s="878"/>
      <c r="K4106" s="990"/>
      <c r="L4106" s="990"/>
      <c r="M4106" s="990"/>
      <c r="N4106" s="990"/>
      <c r="O4106" s="878"/>
      <c r="P4106" s="878"/>
      <c r="Q4106" s="878"/>
      <c r="R4106" s="878"/>
      <c r="S4106" s="878"/>
      <c r="T4106" s="878"/>
      <c r="U4106" s="878"/>
      <c r="V4106" s="878"/>
      <c r="W4106" s="878"/>
      <c r="X4106" s="1015"/>
      <c r="Y4106" s="878"/>
      <c r="Z4106" s="975"/>
    </row>
    <row r="4107" spans="1:26">
      <c r="A4107" s="878"/>
      <c r="B4107" s="878"/>
      <c r="C4107" s="878"/>
      <c r="F4107" s="878"/>
      <c r="H4107" s="878"/>
      <c r="I4107" s="878"/>
      <c r="J4107" s="878"/>
      <c r="K4107" s="990"/>
      <c r="L4107" s="990"/>
      <c r="M4107" s="990"/>
      <c r="N4107" s="990"/>
      <c r="O4107" s="878"/>
      <c r="P4107" s="878"/>
      <c r="Q4107" s="878"/>
      <c r="R4107" s="878"/>
      <c r="S4107" s="878"/>
      <c r="T4107" s="878"/>
      <c r="U4107" s="878"/>
      <c r="V4107" s="878"/>
      <c r="W4107" s="878"/>
      <c r="X4107" s="1015"/>
      <c r="Y4107" s="878"/>
      <c r="Z4107" s="975"/>
    </row>
    <row r="4108" spans="1:26">
      <c r="A4108" s="878"/>
      <c r="B4108" s="878"/>
      <c r="C4108" s="878"/>
      <c r="F4108" s="878"/>
      <c r="H4108" s="878"/>
      <c r="I4108" s="878"/>
      <c r="J4108" s="878"/>
      <c r="K4108" s="990"/>
      <c r="L4108" s="990"/>
      <c r="M4108" s="990"/>
      <c r="N4108" s="990"/>
      <c r="O4108" s="878"/>
      <c r="P4108" s="878"/>
      <c r="Q4108" s="878"/>
      <c r="R4108" s="878"/>
      <c r="S4108" s="878"/>
      <c r="T4108" s="878"/>
      <c r="U4108" s="878"/>
      <c r="V4108" s="878"/>
      <c r="W4108" s="878"/>
      <c r="X4108" s="1015"/>
      <c r="Y4108" s="878"/>
      <c r="Z4108" s="975"/>
    </row>
    <row r="4109" spans="1:26">
      <c r="A4109" s="878"/>
      <c r="B4109" s="878"/>
      <c r="C4109" s="878"/>
      <c r="F4109" s="878"/>
      <c r="H4109" s="878"/>
      <c r="I4109" s="878"/>
      <c r="J4109" s="878"/>
      <c r="K4109" s="990"/>
      <c r="L4109" s="990"/>
      <c r="M4109" s="990"/>
      <c r="N4109" s="990"/>
      <c r="O4109" s="878"/>
      <c r="P4109" s="878"/>
      <c r="Q4109" s="878"/>
      <c r="R4109" s="878"/>
      <c r="S4109" s="878"/>
      <c r="T4109" s="878"/>
      <c r="U4109" s="878"/>
      <c r="V4109" s="878"/>
      <c r="W4109" s="878"/>
      <c r="X4109" s="1015"/>
      <c r="Y4109" s="878"/>
      <c r="Z4109" s="975"/>
    </row>
    <row r="4110" spans="1:26">
      <c r="A4110" s="878"/>
      <c r="B4110" s="878"/>
      <c r="C4110" s="878"/>
      <c r="F4110" s="878"/>
      <c r="H4110" s="878"/>
      <c r="I4110" s="878"/>
      <c r="J4110" s="878"/>
      <c r="K4110" s="990"/>
      <c r="L4110" s="990"/>
      <c r="M4110" s="990"/>
      <c r="N4110" s="990"/>
      <c r="O4110" s="878"/>
      <c r="P4110" s="878"/>
      <c r="Q4110" s="878"/>
      <c r="R4110" s="878"/>
      <c r="S4110" s="878"/>
      <c r="T4110" s="878"/>
      <c r="U4110" s="878"/>
      <c r="V4110" s="878"/>
      <c r="W4110" s="878"/>
      <c r="X4110" s="1015"/>
      <c r="Y4110" s="878"/>
      <c r="Z4110" s="975"/>
    </row>
    <row r="4111" spans="1:26">
      <c r="A4111" s="878"/>
      <c r="B4111" s="878"/>
      <c r="C4111" s="878"/>
      <c r="F4111" s="878"/>
      <c r="H4111" s="878"/>
      <c r="I4111" s="878"/>
      <c r="J4111" s="878"/>
      <c r="K4111" s="990"/>
      <c r="L4111" s="990"/>
      <c r="M4111" s="990"/>
      <c r="N4111" s="990"/>
      <c r="O4111" s="878"/>
      <c r="P4111" s="878"/>
      <c r="Q4111" s="878"/>
      <c r="R4111" s="878"/>
      <c r="S4111" s="878"/>
      <c r="T4111" s="878"/>
      <c r="U4111" s="878"/>
      <c r="V4111" s="878"/>
      <c r="W4111" s="878"/>
      <c r="X4111" s="1015"/>
      <c r="Y4111" s="878"/>
      <c r="Z4111" s="975"/>
    </row>
    <row r="4112" spans="1:26">
      <c r="A4112" s="878"/>
      <c r="B4112" s="878"/>
      <c r="C4112" s="878"/>
      <c r="F4112" s="878"/>
      <c r="H4112" s="878"/>
      <c r="I4112" s="878"/>
      <c r="J4112" s="878"/>
      <c r="K4112" s="990"/>
      <c r="L4112" s="990"/>
      <c r="M4112" s="990"/>
      <c r="N4112" s="990"/>
      <c r="O4112" s="878"/>
      <c r="P4112" s="878"/>
      <c r="Q4112" s="878"/>
      <c r="R4112" s="878"/>
      <c r="S4112" s="878"/>
      <c r="T4112" s="878"/>
      <c r="U4112" s="878"/>
      <c r="V4112" s="878"/>
      <c r="W4112" s="878"/>
      <c r="X4112" s="1015"/>
      <c r="Y4112" s="878"/>
      <c r="Z4112" s="975"/>
    </row>
    <row r="4113" spans="1:26">
      <c r="A4113" s="878"/>
      <c r="B4113" s="878"/>
      <c r="C4113" s="878"/>
      <c r="F4113" s="878"/>
      <c r="H4113" s="878"/>
      <c r="I4113" s="878"/>
      <c r="J4113" s="878"/>
      <c r="K4113" s="990"/>
      <c r="L4113" s="990"/>
      <c r="M4113" s="990"/>
      <c r="N4113" s="990"/>
      <c r="O4113" s="878"/>
      <c r="P4113" s="878"/>
      <c r="Q4113" s="878"/>
      <c r="R4113" s="878"/>
      <c r="S4113" s="878"/>
      <c r="T4113" s="878"/>
      <c r="U4113" s="878"/>
      <c r="V4113" s="878"/>
      <c r="W4113" s="878"/>
      <c r="X4113" s="1015"/>
      <c r="Y4113" s="878"/>
      <c r="Z4113" s="975"/>
    </row>
    <row r="4114" spans="1:26">
      <c r="A4114" s="878"/>
      <c r="B4114" s="878"/>
      <c r="C4114" s="878"/>
      <c r="F4114" s="878"/>
      <c r="H4114" s="878"/>
      <c r="I4114" s="878"/>
      <c r="J4114" s="878"/>
      <c r="K4114" s="990"/>
      <c r="L4114" s="990"/>
      <c r="M4114" s="990"/>
      <c r="N4114" s="990"/>
      <c r="O4114" s="878"/>
      <c r="P4114" s="878"/>
      <c r="Q4114" s="878"/>
      <c r="R4114" s="878"/>
      <c r="S4114" s="878"/>
      <c r="T4114" s="878"/>
      <c r="U4114" s="878"/>
      <c r="V4114" s="878"/>
      <c r="W4114" s="878"/>
      <c r="X4114" s="1015"/>
      <c r="Y4114" s="878"/>
      <c r="Z4114" s="975"/>
    </row>
    <row r="4115" spans="1:26">
      <c r="A4115" s="878"/>
      <c r="B4115" s="878"/>
      <c r="C4115" s="878"/>
      <c r="F4115" s="878"/>
      <c r="H4115" s="878"/>
      <c r="I4115" s="878"/>
      <c r="J4115" s="878"/>
      <c r="K4115" s="990"/>
      <c r="L4115" s="990"/>
      <c r="M4115" s="990"/>
      <c r="N4115" s="990"/>
      <c r="O4115" s="878"/>
      <c r="P4115" s="878"/>
      <c r="Q4115" s="878"/>
      <c r="R4115" s="878"/>
      <c r="S4115" s="878"/>
      <c r="T4115" s="878"/>
      <c r="U4115" s="878"/>
      <c r="V4115" s="878"/>
      <c r="W4115" s="878"/>
      <c r="X4115" s="1015"/>
      <c r="Y4115" s="878"/>
      <c r="Z4115" s="975"/>
    </row>
    <row r="4116" spans="1:26">
      <c r="A4116" s="878"/>
      <c r="B4116" s="878"/>
      <c r="C4116" s="878"/>
      <c r="F4116" s="878"/>
      <c r="H4116" s="878"/>
      <c r="I4116" s="878"/>
      <c r="J4116" s="878"/>
      <c r="K4116" s="990"/>
      <c r="L4116" s="990"/>
      <c r="M4116" s="990"/>
      <c r="N4116" s="990"/>
      <c r="O4116" s="878"/>
      <c r="P4116" s="878"/>
      <c r="Q4116" s="878"/>
      <c r="R4116" s="878"/>
      <c r="S4116" s="878"/>
      <c r="T4116" s="878"/>
      <c r="U4116" s="878"/>
      <c r="V4116" s="878"/>
      <c r="W4116" s="878"/>
      <c r="X4116" s="1015"/>
      <c r="Y4116" s="878"/>
      <c r="Z4116" s="975"/>
    </row>
    <row r="4117" spans="1:26">
      <c r="A4117" s="878"/>
      <c r="B4117" s="878"/>
      <c r="C4117" s="878"/>
      <c r="F4117" s="878"/>
      <c r="H4117" s="878"/>
      <c r="I4117" s="878"/>
      <c r="J4117" s="878"/>
      <c r="K4117" s="990"/>
      <c r="L4117" s="990"/>
      <c r="M4117" s="990"/>
      <c r="N4117" s="990"/>
      <c r="O4117" s="878"/>
      <c r="P4117" s="878"/>
      <c r="Q4117" s="878"/>
      <c r="R4117" s="878"/>
      <c r="S4117" s="878"/>
      <c r="T4117" s="878"/>
      <c r="U4117" s="878"/>
      <c r="V4117" s="878"/>
      <c r="W4117" s="878"/>
      <c r="X4117" s="1015"/>
      <c r="Y4117" s="878"/>
      <c r="Z4117" s="975"/>
    </row>
    <row r="4118" spans="1:26">
      <c r="A4118" s="878"/>
      <c r="B4118" s="878"/>
      <c r="C4118" s="878"/>
      <c r="F4118" s="878"/>
      <c r="H4118" s="878"/>
      <c r="I4118" s="878"/>
      <c r="J4118" s="878"/>
      <c r="K4118" s="990"/>
      <c r="L4118" s="990"/>
      <c r="M4118" s="990"/>
      <c r="N4118" s="990"/>
      <c r="O4118" s="878"/>
      <c r="P4118" s="878"/>
      <c r="Q4118" s="878"/>
      <c r="R4118" s="878"/>
      <c r="S4118" s="878"/>
      <c r="T4118" s="878"/>
      <c r="U4118" s="878"/>
      <c r="V4118" s="878"/>
      <c r="W4118" s="878"/>
      <c r="X4118" s="1015"/>
      <c r="Y4118" s="878"/>
      <c r="Z4118" s="975"/>
    </row>
    <row r="4119" spans="1:26">
      <c r="A4119" s="878"/>
      <c r="B4119" s="878"/>
      <c r="C4119" s="878"/>
      <c r="F4119" s="878"/>
      <c r="H4119" s="878"/>
      <c r="I4119" s="878"/>
      <c r="J4119" s="878"/>
      <c r="K4119" s="990"/>
      <c r="L4119" s="990"/>
      <c r="M4119" s="990"/>
      <c r="N4119" s="990"/>
      <c r="O4119" s="878"/>
      <c r="P4119" s="878"/>
      <c r="Q4119" s="878"/>
      <c r="R4119" s="878"/>
      <c r="S4119" s="878"/>
      <c r="T4119" s="878"/>
      <c r="U4119" s="878"/>
      <c r="V4119" s="878"/>
      <c r="W4119" s="878"/>
      <c r="X4119" s="1015"/>
      <c r="Y4119" s="878"/>
      <c r="Z4119" s="975"/>
    </row>
    <row r="4120" spans="1:26">
      <c r="A4120" s="878"/>
      <c r="B4120" s="878"/>
      <c r="C4120" s="878"/>
      <c r="F4120" s="878"/>
      <c r="H4120" s="878"/>
      <c r="I4120" s="878"/>
      <c r="J4120" s="878"/>
      <c r="K4120" s="990"/>
      <c r="L4120" s="990"/>
      <c r="M4120" s="990"/>
      <c r="N4120" s="990"/>
      <c r="O4120" s="878"/>
      <c r="P4120" s="878"/>
      <c r="Q4120" s="878"/>
      <c r="R4120" s="878"/>
      <c r="S4120" s="878"/>
      <c r="T4120" s="878"/>
      <c r="U4120" s="878"/>
      <c r="V4120" s="878"/>
      <c r="W4120" s="878"/>
      <c r="X4120" s="1015"/>
      <c r="Y4120" s="878"/>
      <c r="Z4120" s="975"/>
    </row>
    <row r="4121" spans="1:26">
      <c r="A4121" s="878"/>
      <c r="B4121" s="878"/>
      <c r="C4121" s="878"/>
      <c r="F4121" s="878"/>
      <c r="H4121" s="878"/>
      <c r="I4121" s="878"/>
      <c r="J4121" s="878"/>
      <c r="K4121" s="990"/>
      <c r="L4121" s="990"/>
      <c r="M4121" s="990"/>
      <c r="N4121" s="990"/>
      <c r="O4121" s="878"/>
      <c r="P4121" s="878"/>
      <c r="Q4121" s="878"/>
      <c r="R4121" s="878"/>
      <c r="S4121" s="878"/>
      <c r="T4121" s="878"/>
      <c r="U4121" s="878"/>
      <c r="V4121" s="878"/>
      <c r="W4121" s="878"/>
      <c r="X4121" s="1015"/>
      <c r="Y4121" s="878"/>
      <c r="Z4121" s="975"/>
    </row>
    <row r="4122" spans="1:26">
      <c r="A4122" s="878"/>
      <c r="B4122" s="878"/>
      <c r="C4122" s="878"/>
      <c r="F4122" s="878"/>
      <c r="H4122" s="878"/>
      <c r="I4122" s="878"/>
      <c r="J4122" s="878"/>
      <c r="K4122" s="990"/>
      <c r="L4122" s="990"/>
      <c r="M4122" s="990"/>
      <c r="N4122" s="990"/>
      <c r="O4122" s="878"/>
      <c r="P4122" s="878"/>
      <c r="Q4122" s="878"/>
      <c r="R4122" s="878"/>
      <c r="S4122" s="878"/>
      <c r="T4122" s="878"/>
      <c r="U4122" s="878"/>
      <c r="V4122" s="878"/>
      <c r="W4122" s="878"/>
      <c r="X4122" s="1015"/>
      <c r="Y4122" s="878"/>
      <c r="Z4122" s="975"/>
    </row>
    <row r="4123" spans="1:26">
      <c r="A4123" s="878"/>
      <c r="B4123" s="878"/>
      <c r="C4123" s="878"/>
      <c r="F4123" s="878"/>
      <c r="H4123" s="878"/>
      <c r="I4123" s="878"/>
      <c r="J4123" s="878"/>
      <c r="K4123" s="990"/>
      <c r="L4123" s="990"/>
      <c r="M4123" s="990"/>
      <c r="N4123" s="990"/>
      <c r="O4123" s="878"/>
      <c r="P4123" s="878"/>
      <c r="Q4123" s="878"/>
      <c r="R4123" s="878"/>
      <c r="S4123" s="878"/>
      <c r="T4123" s="878"/>
      <c r="U4123" s="878"/>
      <c r="V4123" s="878"/>
      <c r="W4123" s="878"/>
      <c r="X4123" s="1015"/>
      <c r="Y4123" s="878"/>
      <c r="Z4123" s="975"/>
    </row>
    <row r="4124" spans="1:26">
      <c r="A4124" s="878"/>
      <c r="B4124" s="878"/>
      <c r="C4124" s="878"/>
      <c r="F4124" s="878"/>
      <c r="H4124" s="878"/>
      <c r="I4124" s="878"/>
      <c r="J4124" s="878"/>
      <c r="K4124" s="990"/>
      <c r="L4124" s="990"/>
      <c r="M4124" s="990"/>
      <c r="N4124" s="990"/>
      <c r="O4124" s="878"/>
      <c r="P4124" s="878"/>
      <c r="Q4124" s="878"/>
      <c r="R4124" s="878"/>
      <c r="S4124" s="878"/>
      <c r="T4124" s="878"/>
      <c r="U4124" s="878"/>
      <c r="V4124" s="878"/>
      <c r="W4124" s="878"/>
      <c r="X4124" s="1015"/>
      <c r="Y4124" s="878"/>
      <c r="Z4124" s="975"/>
    </row>
    <row r="4125" spans="1:26">
      <c r="A4125" s="878"/>
      <c r="B4125" s="878"/>
      <c r="C4125" s="878"/>
      <c r="F4125" s="878"/>
      <c r="H4125" s="878"/>
      <c r="I4125" s="878"/>
      <c r="J4125" s="878"/>
      <c r="K4125" s="990"/>
      <c r="L4125" s="990"/>
      <c r="M4125" s="990"/>
      <c r="N4125" s="990"/>
      <c r="O4125" s="878"/>
      <c r="P4125" s="878"/>
      <c r="Q4125" s="878"/>
      <c r="R4125" s="878"/>
      <c r="S4125" s="878"/>
      <c r="T4125" s="878"/>
      <c r="U4125" s="878"/>
      <c r="V4125" s="878"/>
      <c r="W4125" s="878"/>
      <c r="X4125" s="1015"/>
      <c r="Y4125" s="878"/>
      <c r="Z4125" s="975"/>
    </row>
    <row r="4126" spans="1:26">
      <c r="A4126" s="878"/>
      <c r="B4126" s="878"/>
      <c r="C4126" s="878"/>
      <c r="F4126" s="878"/>
      <c r="H4126" s="878"/>
      <c r="I4126" s="878"/>
      <c r="J4126" s="878"/>
      <c r="K4126" s="990"/>
      <c r="L4126" s="990"/>
      <c r="M4126" s="990"/>
      <c r="N4126" s="990"/>
      <c r="O4126" s="878"/>
      <c r="P4126" s="878"/>
      <c r="Q4126" s="878"/>
      <c r="R4126" s="878"/>
      <c r="S4126" s="878"/>
      <c r="T4126" s="878"/>
      <c r="U4126" s="878"/>
      <c r="V4126" s="878"/>
      <c r="W4126" s="878"/>
      <c r="X4126" s="1015"/>
      <c r="Y4126" s="878"/>
      <c r="Z4126" s="975"/>
    </row>
    <row r="4127" spans="1:26">
      <c r="A4127" s="878"/>
      <c r="B4127" s="878"/>
      <c r="C4127" s="878"/>
      <c r="F4127" s="878"/>
      <c r="H4127" s="878"/>
      <c r="I4127" s="878"/>
      <c r="J4127" s="878"/>
      <c r="K4127" s="990"/>
      <c r="L4127" s="990"/>
      <c r="M4127" s="990"/>
      <c r="N4127" s="990"/>
      <c r="O4127" s="878"/>
      <c r="P4127" s="878"/>
      <c r="Q4127" s="878"/>
      <c r="R4127" s="878"/>
      <c r="S4127" s="878"/>
      <c r="T4127" s="878"/>
      <c r="U4127" s="878"/>
      <c r="V4127" s="878"/>
      <c r="W4127" s="878"/>
      <c r="X4127" s="1015"/>
      <c r="Y4127" s="878"/>
      <c r="Z4127" s="975"/>
    </row>
    <row r="4128" spans="1:26">
      <c r="A4128" s="878"/>
      <c r="B4128" s="878"/>
      <c r="C4128" s="878"/>
      <c r="F4128" s="878"/>
      <c r="H4128" s="878"/>
      <c r="I4128" s="878"/>
      <c r="J4128" s="878"/>
      <c r="K4128" s="990"/>
      <c r="L4128" s="990"/>
      <c r="M4128" s="990"/>
      <c r="N4128" s="990"/>
      <c r="O4128" s="878"/>
      <c r="P4128" s="878"/>
      <c r="Q4128" s="878"/>
      <c r="R4128" s="878"/>
      <c r="S4128" s="878"/>
      <c r="T4128" s="878"/>
      <c r="U4128" s="878"/>
      <c r="V4128" s="878"/>
      <c r="W4128" s="878"/>
      <c r="X4128" s="1015"/>
      <c r="Y4128" s="878"/>
      <c r="Z4128" s="975"/>
    </row>
    <row r="4129" spans="1:26">
      <c r="A4129" s="878"/>
      <c r="B4129" s="878"/>
      <c r="C4129" s="878"/>
      <c r="F4129" s="878"/>
      <c r="H4129" s="878"/>
      <c r="I4129" s="878"/>
      <c r="J4129" s="878"/>
      <c r="K4129" s="990"/>
      <c r="L4129" s="990"/>
      <c r="M4129" s="990"/>
      <c r="N4129" s="990"/>
      <c r="O4129" s="878"/>
      <c r="P4129" s="878"/>
      <c r="Q4129" s="878"/>
      <c r="R4129" s="878"/>
      <c r="S4129" s="878"/>
      <c r="T4129" s="878"/>
      <c r="U4129" s="878"/>
      <c r="V4129" s="878"/>
      <c r="W4129" s="878"/>
      <c r="X4129" s="1015"/>
      <c r="Y4129" s="878"/>
      <c r="Z4129" s="975"/>
    </row>
    <row r="4130" spans="1:26">
      <c r="A4130" s="878"/>
      <c r="B4130" s="878"/>
      <c r="C4130" s="878"/>
      <c r="F4130" s="878"/>
      <c r="H4130" s="878"/>
      <c r="I4130" s="878"/>
      <c r="J4130" s="878"/>
      <c r="K4130" s="990"/>
      <c r="L4130" s="990"/>
      <c r="M4130" s="990"/>
      <c r="N4130" s="990"/>
      <c r="O4130" s="878"/>
      <c r="P4130" s="878"/>
      <c r="Q4130" s="878"/>
      <c r="R4130" s="878"/>
      <c r="S4130" s="878"/>
      <c r="T4130" s="878"/>
      <c r="U4130" s="878"/>
      <c r="V4130" s="878"/>
      <c r="W4130" s="878"/>
      <c r="X4130" s="1015"/>
      <c r="Y4130" s="878"/>
      <c r="Z4130" s="975"/>
    </row>
    <row r="4131" spans="1:26">
      <c r="A4131" s="878"/>
      <c r="B4131" s="878"/>
      <c r="C4131" s="878"/>
      <c r="F4131" s="878"/>
      <c r="H4131" s="878"/>
      <c r="I4131" s="878"/>
      <c r="J4131" s="878"/>
      <c r="K4131" s="990"/>
      <c r="L4131" s="990"/>
      <c r="M4131" s="990"/>
      <c r="N4131" s="990"/>
      <c r="O4131" s="878"/>
      <c r="P4131" s="878"/>
      <c r="Q4131" s="878"/>
      <c r="R4131" s="878"/>
      <c r="S4131" s="878"/>
      <c r="T4131" s="878"/>
      <c r="U4131" s="878"/>
      <c r="V4131" s="878"/>
      <c r="W4131" s="878"/>
      <c r="X4131" s="1015"/>
      <c r="Y4131" s="878"/>
      <c r="Z4131" s="975"/>
    </row>
    <row r="4132" spans="1:26">
      <c r="A4132" s="878"/>
      <c r="B4132" s="878"/>
      <c r="C4132" s="878"/>
      <c r="F4132" s="878"/>
      <c r="H4132" s="878"/>
      <c r="I4132" s="878"/>
      <c r="J4132" s="878"/>
      <c r="K4132" s="990"/>
      <c r="L4132" s="990"/>
      <c r="M4132" s="990"/>
      <c r="N4132" s="990"/>
      <c r="O4132" s="878"/>
      <c r="P4132" s="878"/>
      <c r="Q4132" s="878"/>
      <c r="R4132" s="878"/>
      <c r="S4132" s="878"/>
      <c r="T4132" s="878"/>
      <c r="U4132" s="878"/>
      <c r="V4132" s="878"/>
      <c r="W4132" s="878"/>
      <c r="X4132" s="1015"/>
      <c r="Y4132" s="878"/>
      <c r="Z4132" s="975"/>
    </row>
    <row r="4133" spans="1:26">
      <c r="A4133" s="878"/>
      <c r="B4133" s="878"/>
      <c r="C4133" s="878"/>
      <c r="F4133" s="878"/>
      <c r="H4133" s="878"/>
      <c r="I4133" s="878"/>
      <c r="J4133" s="878"/>
      <c r="K4133" s="990"/>
      <c r="L4133" s="990"/>
      <c r="M4133" s="990"/>
      <c r="N4133" s="990"/>
      <c r="O4133" s="878"/>
      <c r="P4133" s="878"/>
      <c r="Q4133" s="878"/>
      <c r="R4133" s="878"/>
      <c r="S4133" s="878"/>
      <c r="T4133" s="878"/>
      <c r="U4133" s="878"/>
      <c r="V4133" s="878"/>
      <c r="W4133" s="878"/>
      <c r="X4133" s="1015"/>
      <c r="Y4133" s="878"/>
      <c r="Z4133" s="975"/>
    </row>
    <row r="4134" spans="1:26">
      <c r="A4134" s="878"/>
      <c r="B4134" s="878"/>
      <c r="C4134" s="878"/>
      <c r="F4134" s="878"/>
      <c r="H4134" s="878"/>
      <c r="I4134" s="878"/>
      <c r="J4134" s="878"/>
      <c r="K4134" s="990"/>
      <c r="L4134" s="990"/>
      <c r="M4134" s="990"/>
      <c r="N4134" s="990"/>
      <c r="O4134" s="878"/>
      <c r="P4134" s="878"/>
      <c r="Q4134" s="878"/>
      <c r="R4134" s="878"/>
      <c r="S4134" s="878"/>
      <c r="T4134" s="878"/>
      <c r="U4134" s="878"/>
      <c r="V4134" s="878"/>
      <c r="W4134" s="878"/>
      <c r="X4134" s="1015"/>
      <c r="Y4134" s="878"/>
      <c r="Z4134" s="975"/>
    </row>
    <row r="4135" spans="1:26">
      <c r="A4135" s="878"/>
      <c r="B4135" s="878"/>
      <c r="C4135" s="878"/>
      <c r="F4135" s="878"/>
      <c r="H4135" s="878"/>
      <c r="I4135" s="878"/>
      <c r="J4135" s="878"/>
      <c r="K4135" s="990"/>
      <c r="L4135" s="990"/>
      <c r="M4135" s="990"/>
      <c r="N4135" s="990"/>
      <c r="O4135" s="878"/>
      <c r="P4135" s="878"/>
      <c r="Q4135" s="878"/>
      <c r="R4135" s="878"/>
      <c r="S4135" s="878"/>
      <c r="T4135" s="878"/>
      <c r="U4135" s="878"/>
      <c r="V4135" s="878"/>
      <c r="W4135" s="878"/>
      <c r="X4135" s="1015"/>
      <c r="Y4135" s="878"/>
      <c r="Z4135" s="975"/>
    </row>
    <row r="4136" spans="1:26">
      <c r="A4136" s="878"/>
      <c r="B4136" s="878"/>
      <c r="C4136" s="878"/>
      <c r="F4136" s="878"/>
      <c r="H4136" s="878"/>
      <c r="I4136" s="878"/>
      <c r="J4136" s="878"/>
      <c r="K4136" s="990"/>
      <c r="L4136" s="990"/>
      <c r="M4136" s="990"/>
      <c r="N4136" s="990"/>
      <c r="O4136" s="878"/>
      <c r="P4136" s="878"/>
      <c r="Q4136" s="878"/>
      <c r="R4136" s="878"/>
      <c r="S4136" s="878"/>
      <c r="T4136" s="878"/>
      <c r="U4136" s="878"/>
      <c r="V4136" s="878"/>
      <c r="W4136" s="878"/>
      <c r="X4136" s="1015"/>
      <c r="Y4136" s="878"/>
      <c r="Z4136" s="975"/>
    </row>
    <row r="4137" spans="1:26">
      <c r="A4137" s="878"/>
      <c r="B4137" s="878"/>
      <c r="C4137" s="878"/>
      <c r="F4137" s="878"/>
      <c r="H4137" s="878"/>
      <c r="I4137" s="878"/>
      <c r="J4137" s="878"/>
      <c r="K4137" s="990"/>
      <c r="L4137" s="990"/>
      <c r="M4137" s="990"/>
      <c r="N4137" s="990"/>
      <c r="O4137" s="878"/>
      <c r="P4137" s="878"/>
      <c r="Q4137" s="878"/>
      <c r="R4137" s="878"/>
      <c r="S4137" s="878"/>
      <c r="T4137" s="878"/>
      <c r="U4137" s="878"/>
      <c r="V4137" s="878"/>
      <c r="W4137" s="878"/>
      <c r="X4137" s="1015"/>
      <c r="Y4137" s="878"/>
      <c r="Z4137" s="975"/>
    </row>
    <row r="4138" spans="1:26">
      <c r="A4138" s="878"/>
      <c r="B4138" s="878"/>
      <c r="C4138" s="878"/>
      <c r="F4138" s="878"/>
      <c r="H4138" s="878"/>
      <c r="I4138" s="878"/>
      <c r="J4138" s="878"/>
      <c r="K4138" s="990"/>
      <c r="L4138" s="990"/>
      <c r="M4138" s="990"/>
      <c r="N4138" s="990"/>
      <c r="O4138" s="878"/>
      <c r="P4138" s="878"/>
      <c r="Q4138" s="878"/>
      <c r="R4138" s="878"/>
      <c r="S4138" s="878"/>
      <c r="T4138" s="878"/>
      <c r="U4138" s="878"/>
      <c r="V4138" s="878"/>
      <c r="W4138" s="878"/>
      <c r="X4138" s="1015"/>
      <c r="Y4138" s="878"/>
      <c r="Z4138" s="975"/>
    </row>
    <row r="4139" spans="1:26">
      <c r="A4139" s="878"/>
      <c r="B4139" s="878"/>
      <c r="C4139" s="878"/>
      <c r="F4139" s="878"/>
      <c r="H4139" s="878"/>
      <c r="I4139" s="878"/>
      <c r="J4139" s="878"/>
      <c r="K4139" s="990"/>
      <c r="L4139" s="990"/>
      <c r="M4139" s="990"/>
      <c r="N4139" s="990"/>
      <c r="O4139" s="878"/>
      <c r="P4139" s="878"/>
      <c r="Q4139" s="878"/>
      <c r="R4139" s="878"/>
      <c r="S4139" s="878"/>
      <c r="T4139" s="878"/>
      <c r="U4139" s="878"/>
      <c r="V4139" s="878"/>
      <c r="W4139" s="878"/>
      <c r="X4139" s="1015"/>
      <c r="Y4139" s="878"/>
      <c r="Z4139" s="975"/>
    </row>
    <row r="4140" spans="1:26">
      <c r="A4140" s="878"/>
      <c r="B4140" s="878"/>
      <c r="C4140" s="878"/>
      <c r="F4140" s="878"/>
      <c r="H4140" s="878"/>
      <c r="I4140" s="878"/>
      <c r="J4140" s="878"/>
      <c r="K4140" s="990"/>
      <c r="L4140" s="990"/>
      <c r="M4140" s="990"/>
      <c r="N4140" s="990"/>
      <c r="O4140" s="878"/>
      <c r="P4140" s="878"/>
      <c r="Q4140" s="878"/>
      <c r="R4140" s="878"/>
      <c r="S4140" s="878"/>
      <c r="T4140" s="878"/>
      <c r="U4140" s="878"/>
      <c r="V4140" s="878"/>
      <c r="W4140" s="878"/>
      <c r="X4140" s="1015"/>
      <c r="Y4140" s="878"/>
      <c r="Z4140" s="975"/>
    </row>
    <row r="4141" spans="1:26">
      <c r="A4141" s="878"/>
      <c r="B4141" s="878"/>
      <c r="C4141" s="878"/>
      <c r="F4141" s="878"/>
      <c r="H4141" s="878"/>
      <c r="I4141" s="878"/>
      <c r="J4141" s="878"/>
      <c r="K4141" s="990"/>
      <c r="L4141" s="990"/>
      <c r="M4141" s="990"/>
      <c r="N4141" s="990"/>
      <c r="O4141" s="878"/>
      <c r="P4141" s="878"/>
      <c r="Q4141" s="878"/>
      <c r="R4141" s="878"/>
      <c r="S4141" s="878"/>
      <c r="T4141" s="878"/>
      <c r="U4141" s="878"/>
      <c r="V4141" s="878"/>
      <c r="W4141" s="878"/>
      <c r="X4141" s="1015"/>
      <c r="Y4141" s="878"/>
      <c r="Z4141" s="975"/>
    </row>
    <row r="4142" spans="1:26">
      <c r="A4142" s="878"/>
      <c r="B4142" s="878"/>
      <c r="C4142" s="878"/>
      <c r="F4142" s="878"/>
      <c r="H4142" s="878"/>
      <c r="I4142" s="878"/>
      <c r="J4142" s="878"/>
      <c r="K4142" s="990"/>
      <c r="L4142" s="990"/>
      <c r="M4142" s="990"/>
      <c r="N4142" s="990"/>
      <c r="O4142" s="878"/>
      <c r="P4142" s="878"/>
      <c r="Q4142" s="878"/>
      <c r="R4142" s="878"/>
      <c r="S4142" s="878"/>
      <c r="T4142" s="878"/>
      <c r="U4142" s="878"/>
      <c r="V4142" s="878"/>
      <c r="W4142" s="878"/>
      <c r="X4142" s="1015"/>
      <c r="Y4142" s="878"/>
      <c r="Z4142" s="975"/>
    </row>
    <row r="4143" spans="1:26">
      <c r="A4143" s="878"/>
      <c r="B4143" s="878"/>
      <c r="C4143" s="878"/>
      <c r="F4143" s="878"/>
      <c r="H4143" s="878"/>
      <c r="I4143" s="878"/>
      <c r="J4143" s="878"/>
      <c r="K4143" s="990"/>
      <c r="L4143" s="990"/>
      <c r="M4143" s="990"/>
      <c r="N4143" s="990"/>
      <c r="O4143" s="878"/>
      <c r="P4143" s="878"/>
      <c r="Q4143" s="878"/>
      <c r="R4143" s="878"/>
      <c r="S4143" s="878"/>
      <c r="T4143" s="878"/>
      <c r="U4143" s="878"/>
      <c r="V4143" s="878"/>
      <c r="W4143" s="878"/>
      <c r="X4143" s="1015"/>
      <c r="Y4143" s="878"/>
      <c r="Z4143" s="975"/>
    </row>
    <row r="4144" spans="1:26">
      <c r="A4144" s="878"/>
      <c r="B4144" s="878"/>
      <c r="C4144" s="878"/>
      <c r="F4144" s="878"/>
      <c r="H4144" s="878"/>
      <c r="I4144" s="878"/>
      <c r="J4144" s="878"/>
      <c r="K4144" s="990"/>
      <c r="L4144" s="990"/>
      <c r="M4144" s="990"/>
      <c r="N4144" s="990"/>
      <c r="O4144" s="878"/>
      <c r="P4144" s="878"/>
      <c r="Q4144" s="878"/>
      <c r="R4144" s="878"/>
      <c r="S4144" s="878"/>
      <c r="T4144" s="878"/>
      <c r="U4144" s="878"/>
      <c r="V4144" s="878"/>
      <c r="W4144" s="878"/>
      <c r="X4144" s="1015"/>
      <c r="Y4144" s="878"/>
      <c r="Z4144" s="975"/>
    </row>
    <row r="4145" spans="1:26">
      <c r="A4145" s="878"/>
      <c r="B4145" s="878"/>
      <c r="C4145" s="878"/>
      <c r="F4145" s="878"/>
      <c r="H4145" s="878"/>
      <c r="I4145" s="878"/>
      <c r="J4145" s="878"/>
      <c r="K4145" s="990"/>
      <c r="L4145" s="990"/>
      <c r="M4145" s="990"/>
      <c r="N4145" s="990"/>
      <c r="O4145" s="878"/>
      <c r="P4145" s="878"/>
      <c r="Q4145" s="878"/>
      <c r="R4145" s="878"/>
      <c r="S4145" s="878"/>
      <c r="T4145" s="878"/>
      <c r="U4145" s="878"/>
      <c r="V4145" s="878"/>
      <c r="W4145" s="878"/>
      <c r="X4145" s="1015"/>
      <c r="Y4145" s="878"/>
      <c r="Z4145" s="975"/>
    </row>
    <row r="4146" spans="1:26">
      <c r="A4146" s="878"/>
      <c r="B4146" s="878"/>
      <c r="C4146" s="878"/>
      <c r="F4146" s="878"/>
      <c r="H4146" s="878"/>
      <c r="I4146" s="878"/>
      <c r="J4146" s="878"/>
      <c r="K4146" s="990"/>
      <c r="L4146" s="990"/>
      <c r="M4146" s="990"/>
      <c r="N4146" s="990"/>
      <c r="O4146" s="878"/>
      <c r="P4146" s="878"/>
      <c r="Q4146" s="878"/>
      <c r="R4146" s="878"/>
      <c r="S4146" s="878"/>
      <c r="T4146" s="878"/>
      <c r="U4146" s="878"/>
      <c r="V4146" s="878"/>
      <c r="W4146" s="878"/>
      <c r="X4146" s="1015"/>
      <c r="Y4146" s="878"/>
      <c r="Z4146" s="975"/>
    </row>
    <row r="4147" spans="1:26">
      <c r="A4147" s="878"/>
      <c r="B4147" s="878"/>
      <c r="C4147" s="878"/>
      <c r="F4147" s="878"/>
      <c r="H4147" s="878"/>
      <c r="I4147" s="878"/>
      <c r="J4147" s="878"/>
      <c r="K4147" s="990"/>
      <c r="L4147" s="990"/>
      <c r="M4147" s="990"/>
      <c r="N4147" s="990"/>
      <c r="O4147" s="878"/>
      <c r="P4147" s="878"/>
      <c r="Q4147" s="878"/>
      <c r="R4147" s="878"/>
      <c r="S4147" s="878"/>
      <c r="T4147" s="878"/>
      <c r="U4147" s="878"/>
      <c r="V4147" s="878"/>
      <c r="W4147" s="878"/>
      <c r="X4147" s="1015"/>
      <c r="Y4147" s="878"/>
      <c r="Z4147" s="975"/>
    </row>
    <row r="4148" spans="1:26">
      <c r="A4148" s="878"/>
      <c r="B4148" s="878"/>
      <c r="C4148" s="878"/>
      <c r="F4148" s="878"/>
      <c r="H4148" s="878"/>
      <c r="I4148" s="878"/>
      <c r="J4148" s="878"/>
      <c r="K4148" s="990"/>
      <c r="L4148" s="990"/>
      <c r="M4148" s="990"/>
      <c r="N4148" s="990"/>
      <c r="O4148" s="878"/>
      <c r="P4148" s="878"/>
      <c r="Q4148" s="878"/>
      <c r="R4148" s="878"/>
      <c r="S4148" s="878"/>
      <c r="T4148" s="878"/>
      <c r="U4148" s="878"/>
      <c r="V4148" s="878"/>
      <c r="W4148" s="878"/>
      <c r="X4148" s="1015"/>
      <c r="Y4148" s="878"/>
      <c r="Z4148" s="975"/>
    </row>
    <row r="4149" spans="1:26">
      <c r="A4149" s="878"/>
      <c r="B4149" s="878"/>
      <c r="C4149" s="878"/>
      <c r="F4149" s="878"/>
      <c r="H4149" s="878"/>
      <c r="I4149" s="878"/>
      <c r="J4149" s="878"/>
      <c r="K4149" s="990"/>
      <c r="L4149" s="990"/>
      <c r="M4149" s="990"/>
      <c r="N4149" s="990"/>
      <c r="O4149" s="878"/>
      <c r="P4149" s="878"/>
      <c r="Q4149" s="878"/>
      <c r="R4149" s="878"/>
      <c r="S4149" s="878"/>
      <c r="T4149" s="878"/>
      <c r="U4149" s="878"/>
      <c r="V4149" s="878"/>
      <c r="W4149" s="878"/>
      <c r="X4149" s="1015"/>
      <c r="Y4149" s="878"/>
      <c r="Z4149" s="975"/>
    </row>
    <row r="4150" spans="1:26">
      <c r="A4150" s="878"/>
      <c r="B4150" s="878"/>
      <c r="C4150" s="878"/>
      <c r="F4150" s="878"/>
      <c r="H4150" s="878"/>
      <c r="I4150" s="878"/>
      <c r="J4150" s="878"/>
      <c r="K4150" s="990"/>
      <c r="L4150" s="990"/>
      <c r="M4150" s="990"/>
      <c r="N4150" s="990"/>
      <c r="O4150" s="878"/>
      <c r="P4150" s="878"/>
      <c r="Q4150" s="878"/>
      <c r="R4150" s="878"/>
      <c r="S4150" s="878"/>
      <c r="T4150" s="878"/>
      <c r="U4150" s="878"/>
      <c r="V4150" s="878"/>
      <c r="W4150" s="878"/>
      <c r="X4150" s="1015"/>
      <c r="Y4150" s="878"/>
      <c r="Z4150" s="975"/>
    </row>
    <row r="4151" spans="1:26">
      <c r="A4151" s="878"/>
      <c r="B4151" s="878"/>
      <c r="C4151" s="878"/>
      <c r="F4151" s="878"/>
      <c r="H4151" s="878"/>
      <c r="I4151" s="878"/>
      <c r="J4151" s="878"/>
      <c r="K4151" s="990"/>
      <c r="L4151" s="990"/>
      <c r="M4151" s="990"/>
      <c r="N4151" s="990"/>
      <c r="O4151" s="878"/>
      <c r="P4151" s="878"/>
      <c r="Q4151" s="878"/>
      <c r="R4151" s="878"/>
      <c r="S4151" s="878"/>
      <c r="T4151" s="878"/>
      <c r="U4151" s="878"/>
      <c r="V4151" s="878"/>
      <c r="W4151" s="878"/>
      <c r="X4151" s="1015"/>
      <c r="Y4151" s="878"/>
      <c r="Z4151" s="975"/>
    </row>
    <row r="4152" spans="1:26">
      <c r="A4152" s="878"/>
      <c r="B4152" s="878"/>
      <c r="C4152" s="878"/>
      <c r="F4152" s="878"/>
      <c r="H4152" s="878"/>
      <c r="I4152" s="878"/>
      <c r="J4152" s="878"/>
      <c r="K4152" s="990"/>
      <c r="L4152" s="990"/>
      <c r="M4152" s="990"/>
      <c r="N4152" s="990"/>
      <c r="O4152" s="878"/>
      <c r="P4152" s="878"/>
      <c r="Q4152" s="878"/>
      <c r="R4152" s="878"/>
      <c r="S4152" s="878"/>
      <c r="T4152" s="878"/>
      <c r="U4152" s="878"/>
      <c r="V4152" s="878"/>
      <c r="W4152" s="878"/>
      <c r="X4152" s="1015"/>
      <c r="Y4152" s="878"/>
      <c r="Z4152" s="975"/>
    </row>
    <row r="4153" spans="1:26">
      <c r="A4153" s="878"/>
      <c r="B4153" s="878"/>
      <c r="C4153" s="878"/>
      <c r="F4153" s="878"/>
      <c r="H4153" s="878"/>
      <c r="I4153" s="878"/>
      <c r="J4153" s="878"/>
      <c r="K4153" s="990"/>
      <c r="L4153" s="990"/>
      <c r="M4153" s="990"/>
      <c r="N4153" s="990"/>
      <c r="O4153" s="878"/>
      <c r="P4153" s="878"/>
      <c r="Q4153" s="878"/>
      <c r="R4153" s="878"/>
      <c r="S4153" s="878"/>
      <c r="T4153" s="878"/>
      <c r="U4153" s="878"/>
      <c r="V4153" s="878"/>
      <c r="W4153" s="878"/>
      <c r="X4153" s="1015"/>
      <c r="Y4153" s="878"/>
      <c r="Z4153" s="975"/>
    </row>
    <row r="4154" spans="1:26">
      <c r="A4154" s="878"/>
      <c r="B4154" s="878"/>
      <c r="C4154" s="878"/>
      <c r="F4154" s="878"/>
      <c r="H4154" s="878"/>
      <c r="I4154" s="878"/>
      <c r="J4154" s="878"/>
      <c r="K4154" s="990"/>
      <c r="L4154" s="990"/>
      <c r="M4154" s="990"/>
      <c r="N4154" s="990"/>
      <c r="O4154" s="878"/>
      <c r="P4154" s="878"/>
      <c r="Q4154" s="878"/>
      <c r="R4154" s="878"/>
      <c r="S4154" s="878"/>
      <c r="T4154" s="878"/>
      <c r="U4154" s="878"/>
      <c r="V4154" s="878"/>
      <c r="W4154" s="878"/>
      <c r="X4154" s="1015"/>
      <c r="Y4154" s="878"/>
      <c r="Z4154" s="975"/>
    </row>
    <row r="4155" spans="1:26">
      <c r="A4155" s="878"/>
      <c r="B4155" s="878"/>
      <c r="C4155" s="878"/>
      <c r="F4155" s="878"/>
      <c r="H4155" s="878"/>
      <c r="I4155" s="878"/>
      <c r="J4155" s="878"/>
      <c r="K4155" s="990"/>
      <c r="L4155" s="990"/>
      <c r="M4155" s="990"/>
      <c r="N4155" s="990"/>
      <c r="O4155" s="878"/>
      <c r="P4155" s="878"/>
      <c r="Q4155" s="878"/>
      <c r="R4155" s="878"/>
      <c r="S4155" s="878"/>
      <c r="T4155" s="878"/>
      <c r="U4155" s="878"/>
      <c r="V4155" s="878"/>
      <c r="W4155" s="878"/>
      <c r="X4155" s="1015"/>
      <c r="Y4155" s="878"/>
      <c r="Z4155" s="975"/>
    </row>
    <row r="4156" spans="1:26">
      <c r="A4156" s="878"/>
      <c r="B4156" s="878"/>
      <c r="C4156" s="878"/>
      <c r="F4156" s="878"/>
      <c r="H4156" s="878"/>
      <c r="I4156" s="878"/>
      <c r="J4156" s="878"/>
      <c r="K4156" s="990"/>
      <c r="L4156" s="990"/>
      <c r="M4156" s="990"/>
      <c r="N4156" s="990"/>
      <c r="O4156" s="878"/>
      <c r="P4156" s="878"/>
      <c r="Q4156" s="878"/>
      <c r="R4156" s="878"/>
      <c r="S4156" s="878"/>
      <c r="T4156" s="878"/>
      <c r="U4156" s="878"/>
      <c r="V4156" s="878"/>
      <c r="W4156" s="878"/>
      <c r="X4156" s="1015"/>
      <c r="Y4156" s="878"/>
      <c r="Z4156" s="975"/>
    </row>
    <row r="4157" spans="1:26">
      <c r="A4157" s="878"/>
      <c r="B4157" s="878"/>
      <c r="C4157" s="878"/>
      <c r="F4157" s="878"/>
      <c r="H4157" s="878"/>
      <c r="I4157" s="878"/>
      <c r="J4157" s="878"/>
      <c r="K4157" s="990"/>
      <c r="L4157" s="990"/>
      <c r="M4157" s="990"/>
      <c r="N4157" s="990"/>
      <c r="O4157" s="878"/>
      <c r="P4157" s="878"/>
      <c r="Q4157" s="878"/>
      <c r="R4157" s="878"/>
      <c r="S4157" s="878"/>
      <c r="T4157" s="878"/>
      <c r="U4157" s="878"/>
      <c r="V4157" s="878"/>
      <c r="W4157" s="878"/>
      <c r="X4157" s="1015"/>
      <c r="Y4157" s="878"/>
      <c r="Z4157" s="975"/>
    </row>
    <row r="4158" spans="1:26">
      <c r="A4158" s="878"/>
      <c r="B4158" s="878"/>
      <c r="C4158" s="878"/>
      <c r="F4158" s="878"/>
      <c r="H4158" s="878"/>
      <c r="I4158" s="878"/>
      <c r="J4158" s="878"/>
      <c r="K4158" s="990"/>
      <c r="L4158" s="990"/>
      <c r="M4158" s="990"/>
      <c r="N4158" s="990"/>
      <c r="O4158" s="878"/>
      <c r="P4158" s="878"/>
      <c r="Q4158" s="878"/>
      <c r="R4158" s="878"/>
      <c r="S4158" s="878"/>
      <c r="T4158" s="878"/>
      <c r="U4158" s="878"/>
      <c r="V4158" s="878"/>
      <c r="W4158" s="878"/>
      <c r="X4158" s="1015"/>
      <c r="Y4158" s="878"/>
      <c r="Z4158" s="975"/>
    </row>
    <row r="4159" spans="1:26">
      <c r="A4159" s="878"/>
      <c r="B4159" s="878"/>
      <c r="C4159" s="878"/>
      <c r="F4159" s="878"/>
      <c r="H4159" s="878"/>
      <c r="I4159" s="878"/>
      <c r="J4159" s="878"/>
      <c r="K4159" s="990"/>
      <c r="L4159" s="990"/>
      <c r="M4159" s="990"/>
      <c r="N4159" s="990"/>
      <c r="O4159" s="878"/>
      <c r="P4159" s="878"/>
      <c r="Q4159" s="878"/>
      <c r="R4159" s="878"/>
      <c r="S4159" s="878"/>
      <c r="T4159" s="878"/>
      <c r="U4159" s="878"/>
      <c r="V4159" s="878"/>
      <c r="W4159" s="878"/>
      <c r="X4159" s="1015"/>
      <c r="Y4159" s="878"/>
      <c r="Z4159" s="975"/>
    </row>
    <row r="4160" spans="1:26">
      <c r="A4160" s="878"/>
      <c r="B4160" s="878"/>
      <c r="C4160" s="878"/>
      <c r="F4160" s="878"/>
      <c r="H4160" s="878"/>
      <c r="I4160" s="878"/>
      <c r="J4160" s="878"/>
      <c r="K4160" s="990"/>
      <c r="L4160" s="990"/>
      <c r="M4160" s="990"/>
      <c r="N4160" s="990"/>
      <c r="O4160" s="878"/>
      <c r="P4160" s="878"/>
      <c r="Q4160" s="878"/>
      <c r="R4160" s="878"/>
      <c r="S4160" s="878"/>
      <c r="T4160" s="878"/>
      <c r="U4160" s="878"/>
      <c r="V4160" s="878"/>
      <c r="W4160" s="878"/>
      <c r="X4160" s="1015"/>
      <c r="Y4160" s="878"/>
      <c r="Z4160" s="975"/>
    </row>
    <row r="4161" spans="1:26">
      <c r="A4161" s="878"/>
      <c r="B4161" s="878"/>
      <c r="C4161" s="878"/>
      <c r="F4161" s="878"/>
      <c r="H4161" s="878"/>
      <c r="I4161" s="878"/>
      <c r="J4161" s="878"/>
      <c r="K4161" s="990"/>
      <c r="L4161" s="990"/>
      <c r="M4161" s="990"/>
      <c r="N4161" s="990"/>
      <c r="O4161" s="878"/>
      <c r="P4161" s="878"/>
      <c r="Q4161" s="878"/>
      <c r="R4161" s="878"/>
      <c r="S4161" s="878"/>
      <c r="T4161" s="878"/>
      <c r="U4161" s="878"/>
      <c r="V4161" s="878"/>
      <c r="W4161" s="878"/>
      <c r="X4161" s="1015"/>
      <c r="Y4161" s="878"/>
      <c r="Z4161" s="975"/>
    </row>
    <row r="4162" spans="1:26">
      <c r="A4162" s="878"/>
      <c r="B4162" s="878"/>
      <c r="C4162" s="878"/>
      <c r="F4162" s="878"/>
      <c r="H4162" s="878"/>
      <c r="I4162" s="878"/>
      <c r="J4162" s="878"/>
      <c r="K4162" s="990"/>
      <c r="L4162" s="990"/>
      <c r="M4162" s="990"/>
      <c r="N4162" s="990"/>
      <c r="O4162" s="878"/>
      <c r="P4162" s="878"/>
      <c r="Q4162" s="878"/>
      <c r="R4162" s="878"/>
      <c r="S4162" s="878"/>
      <c r="T4162" s="878"/>
      <c r="U4162" s="878"/>
      <c r="V4162" s="878"/>
      <c r="W4162" s="878"/>
      <c r="X4162" s="1015"/>
      <c r="Y4162" s="878"/>
      <c r="Z4162" s="975"/>
    </row>
    <row r="4163" spans="1:26">
      <c r="A4163" s="878"/>
      <c r="B4163" s="878"/>
      <c r="C4163" s="878"/>
      <c r="F4163" s="878"/>
      <c r="H4163" s="878"/>
      <c r="I4163" s="878"/>
      <c r="J4163" s="878"/>
      <c r="K4163" s="990"/>
      <c r="L4163" s="990"/>
      <c r="M4163" s="990"/>
      <c r="N4163" s="990"/>
      <c r="O4163" s="878"/>
      <c r="P4163" s="878"/>
      <c r="Q4163" s="878"/>
      <c r="R4163" s="878"/>
      <c r="S4163" s="878"/>
      <c r="T4163" s="878"/>
      <c r="U4163" s="878"/>
      <c r="V4163" s="878"/>
      <c r="W4163" s="878"/>
      <c r="X4163" s="1015"/>
      <c r="Y4163" s="878"/>
      <c r="Z4163" s="975"/>
    </row>
    <row r="4164" spans="1:26">
      <c r="A4164" s="878"/>
      <c r="B4164" s="878"/>
      <c r="C4164" s="878"/>
      <c r="F4164" s="878"/>
      <c r="H4164" s="878"/>
      <c r="I4164" s="878"/>
      <c r="J4164" s="878"/>
      <c r="K4164" s="990"/>
      <c r="L4164" s="990"/>
      <c r="M4164" s="990"/>
      <c r="N4164" s="990"/>
      <c r="O4164" s="878"/>
      <c r="P4164" s="878"/>
      <c r="Q4164" s="878"/>
      <c r="R4164" s="878"/>
      <c r="S4164" s="878"/>
      <c r="T4164" s="878"/>
      <c r="U4164" s="878"/>
      <c r="V4164" s="878"/>
      <c r="W4164" s="878"/>
      <c r="X4164" s="1015"/>
      <c r="Y4164" s="878"/>
      <c r="Z4164" s="975"/>
    </row>
    <row r="4165" spans="1:26">
      <c r="A4165" s="878"/>
      <c r="B4165" s="878"/>
      <c r="C4165" s="878"/>
      <c r="F4165" s="878"/>
      <c r="H4165" s="878"/>
      <c r="I4165" s="878"/>
      <c r="J4165" s="878"/>
      <c r="K4165" s="990"/>
      <c r="L4165" s="990"/>
      <c r="M4165" s="990"/>
      <c r="N4165" s="990"/>
      <c r="O4165" s="878"/>
      <c r="P4165" s="878"/>
      <c r="Q4165" s="878"/>
      <c r="R4165" s="878"/>
      <c r="S4165" s="878"/>
      <c r="T4165" s="878"/>
      <c r="U4165" s="878"/>
      <c r="V4165" s="878"/>
      <c r="W4165" s="878"/>
      <c r="X4165" s="1015"/>
      <c r="Y4165" s="878"/>
      <c r="Z4165" s="975"/>
    </row>
    <row r="4166" spans="1:26">
      <c r="A4166" s="878"/>
      <c r="B4166" s="878"/>
      <c r="C4166" s="878"/>
      <c r="F4166" s="878"/>
      <c r="H4166" s="878"/>
      <c r="I4166" s="878"/>
      <c r="J4166" s="878"/>
      <c r="K4166" s="990"/>
      <c r="L4166" s="990"/>
      <c r="M4166" s="990"/>
      <c r="N4166" s="990"/>
      <c r="O4166" s="878"/>
      <c r="P4166" s="878"/>
      <c r="Q4166" s="878"/>
      <c r="R4166" s="878"/>
      <c r="S4166" s="878"/>
      <c r="T4166" s="878"/>
      <c r="U4166" s="878"/>
      <c r="V4166" s="878"/>
      <c r="W4166" s="878"/>
      <c r="X4166" s="1015"/>
      <c r="Y4166" s="878"/>
      <c r="Z4166" s="975"/>
    </row>
    <row r="4167" spans="1:26">
      <c r="A4167" s="878"/>
      <c r="B4167" s="878"/>
      <c r="C4167" s="878"/>
      <c r="F4167" s="878"/>
      <c r="H4167" s="878"/>
      <c r="I4167" s="878"/>
      <c r="J4167" s="878"/>
      <c r="K4167" s="990"/>
      <c r="L4167" s="990"/>
      <c r="M4167" s="990"/>
      <c r="N4167" s="990"/>
      <c r="O4167" s="878"/>
      <c r="P4167" s="878"/>
      <c r="Q4167" s="878"/>
      <c r="R4167" s="878"/>
      <c r="S4167" s="878"/>
      <c r="T4167" s="878"/>
      <c r="U4167" s="878"/>
      <c r="V4167" s="878"/>
      <c r="W4167" s="878"/>
      <c r="X4167" s="1015"/>
      <c r="Y4167" s="878"/>
      <c r="Z4167" s="975"/>
    </row>
    <row r="4168" spans="1:26">
      <c r="A4168" s="878"/>
      <c r="B4168" s="878"/>
      <c r="C4168" s="878"/>
      <c r="F4168" s="878"/>
      <c r="H4168" s="878"/>
      <c r="I4168" s="878"/>
      <c r="J4168" s="878"/>
      <c r="K4168" s="990"/>
      <c r="L4168" s="990"/>
      <c r="M4168" s="990"/>
      <c r="N4168" s="990"/>
      <c r="O4168" s="878"/>
      <c r="P4168" s="878"/>
      <c r="Q4168" s="878"/>
      <c r="R4168" s="878"/>
      <c r="S4168" s="878"/>
      <c r="T4168" s="878"/>
      <c r="U4168" s="878"/>
      <c r="V4168" s="878"/>
      <c r="W4168" s="878"/>
      <c r="X4168" s="1015"/>
      <c r="Y4168" s="878"/>
      <c r="Z4168" s="975"/>
    </row>
    <row r="4169" spans="1:26">
      <c r="A4169" s="878"/>
      <c r="B4169" s="878"/>
      <c r="C4169" s="878"/>
      <c r="F4169" s="878"/>
      <c r="H4169" s="878"/>
      <c r="I4169" s="878"/>
      <c r="J4169" s="878"/>
      <c r="K4169" s="990"/>
      <c r="L4169" s="990"/>
      <c r="M4169" s="990"/>
      <c r="N4169" s="990"/>
      <c r="O4169" s="878"/>
      <c r="P4169" s="878"/>
      <c r="Q4169" s="878"/>
      <c r="R4169" s="878"/>
      <c r="S4169" s="878"/>
      <c r="T4169" s="878"/>
      <c r="U4169" s="878"/>
      <c r="V4169" s="878"/>
      <c r="W4169" s="878"/>
      <c r="X4169" s="1015"/>
      <c r="Y4169" s="878"/>
      <c r="Z4169" s="975"/>
    </row>
    <row r="4170" spans="1:26">
      <c r="A4170" s="878"/>
      <c r="B4170" s="878"/>
      <c r="C4170" s="878"/>
      <c r="F4170" s="878"/>
      <c r="H4170" s="878"/>
      <c r="I4170" s="878"/>
      <c r="J4170" s="878"/>
      <c r="K4170" s="990"/>
      <c r="L4170" s="990"/>
      <c r="M4170" s="990"/>
      <c r="N4170" s="990"/>
      <c r="O4170" s="878"/>
      <c r="P4170" s="878"/>
      <c r="Q4170" s="878"/>
      <c r="R4170" s="878"/>
      <c r="S4170" s="878"/>
      <c r="T4170" s="878"/>
      <c r="U4170" s="878"/>
      <c r="V4170" s="878"/>
      <c r="W4170" s="878"/>
      <c r="X4170" s="1015"/>
      <c r="Y4170" s="878"/>
      <c r="Z4170" s="975"/>
    </row>
    <row r="4171" spans="1:26">
      <c r="A4171" s="878"/>
      <c r="B4171" s="878"/>
      <c r="C4171" s="878"/>
      <c r="F4171" s="878"/>
      <c r="H4171" s="878"/>
      <c r="I4171" s="878"/>
      <c r="J4171" s="878"/>
      <c r="K4171" s="990"/>
      <c r="L4171" s="990"/>
      <c r="M4171" s="990"/>
      <c r="N4171" s="990"/>
      <c r="O4171" s="878"/>
      <c r="P4171" s="878"/>
      <c r="Q4171" s="878"/>
      <c r="R4171" s="878"/>
      <c r="S4171" s="878"/>
      <c r="T4171" s="878"/>
      <c r="U4171" s="878"/>
      <c r="V4171" s="878"/>
      <c r="W4171" s="878"/>
      <c r="X4171" s="1015"/>
      <c r="Y4171" s="878"/>
      <c r="Z4171" s="975"/>
    </row>
    <row r="4172" spans="1:26">
      <c r="A4172" s="878"/>
      <c r="B4172" s="878"/>
      <c r="C4172" s="878"/>
      <c r="F4172" s="878"/>
      <c r="H4172" s="878"/>
      <c r="I4172" s="878"/>
      <c r="J4172" s="878"/>
      <c r="K4172" s="990"/>
      <c r="L4172" s="990"/>
      <c r="M4172" s="990"/>
      <c r="N4172" s="990"/>
      <c r="O4172" s="878"/>
      <c r="P4172" s="878"/>
      <c r="Q4172" s="878"/>
      <c r="R4172" s="878"/>
      <c r="S4172" s="878"/>
      <c r="T4172" s="878"/>
      <c r="U4172" s="878"/>
      <c r="V4172" s="878"/>
      <c r="W4172" s="878"/>
      <c r="X4172" s="1015"/>
      <c r="Y4172" s="878"/>
      <c r="Z4172" s="975"/>
    </row>
    <row r="4173" spans="1:26">
      <c r="A4173" s="878"/>
      <c r="B4173" s="878"/>
      <c r="C4173" s="878"/>
      <c r="F4173" s="878"/>
      <c r="H4173" s="878"/>
      <c r="I4173" s="878"/>
      <c r="J4173" s="878"/>
      <c r="K4173" s="990"/>
      <c r="L4173" s="990"/>
      <c r="M4173" s="990"/>
      <c r="N4173" s="990"/>
      <c r="O4173" s="878"/>
      <c r="P4173" s="878"/>
      <c r="Q4173" s="878"/>
      <c r="R4173" s="878"/>
      <c r="S4173" s="878"/>
      <c r="T4173" s="878"/>
      <c r="U4173" s="878"/>
      <c r="V4173" s="878"/>
      <c r="W4173" s="878"/>
      <c r="X4173" s="1015"/>
      <c r="Y4173" s="878"/>
      <c r="Z4173" s="975"/>
    </row>
    <row r="4174" spans="1:26">
      <c r="A4174" s="878"/>
      <c r="B4174" s="878"/>
      <c r="C4174" s="878"/>
      <c r="F4174" s="878"/>
      <c r="H4174" s="878"/>
      <c r="I4174" s="878"/>
      <c r="J4174" s="878"/>
      <c r="K4174" s="990"/>
      <c r="L4174" s="990"/>
      <c r="M4174" s="990"/>
      <c r="N4174" s="990"/>
      <c r="O4174" s="878"/>
      <c r="P4174" s="878"/>
      <c r="Q4174" s="878"/>
      <c r="R4174" s="878"/>
      <c r="S4174" s="878"/>
      <c r="T4174" s="878"/>
      <c r="U4174" s="878"/>
      <c r="V4174" s="878"/>
      <c r="W4174" s="878"/>
      <c r="X4174" s="1015"/>
      <c r="Y4174" s="878"/>
      <c r="Z4174" s="975"/>
    </row>
    <row r="4175" spans="1:26">
      <c r="A4175" s="878"/>
      <c r="B4175" s="878"/>
      <c r="C4175" s="878"/>
      <c r="F4175" s="878"/>
      <c r="H4175" s="878"/>
      <c r="I4175" s="878"/>
      <c r="J4175" s="878"/>
      <c r="K4175" s="990"/>
      <c r="L4175" s="990"/>
      <c r="M4175" s="990"/>
      <c r="N4175" s="990"/>
      <c r="O4175" s="878"/>
      <c r="P4175" s="878"/>
      <c r="Q4175" s="878"/>
      <c r="R4175" s="878"/>
      <c r="S4175" s="878"/>
      <c r="T4175" s="878"/>
      <c r="U4175" s="878"/>
      <c r="V4175" s="878"/>
      <c r="W4175" s="878"/>
      <c r="X4175" s="1015"/>
      <c r="Y4175" s="878"/>
      <c r="Z4175" s="975"/>
    </row>
    <row r="4176" spans="1:26">
      <c r="A4176" s="878"/>
      <c r="B4176" s="878"/>
      <c r="C4176" s="878"/>
      <c r="F4176" s="878"/>
      <c r="H4176" s="878"/>
      <c r="I4176" s="878"/>
      <c r="J4176" s="878"/>
      <c r="K4176" s="990"/>
      <c r="L4176" s="990"/>
      <c r="M4176" s="990"/>
      <c r="N4176" s="990"/>
      <c r="O4176" s="878"/>
      <c r="P4176" s="878"/>
      <c r="Q4176" s="878"/>
      <c r="R4176" s="878"/>
      <c r="S4176" s="878"/>
      <c r="T4176" s="878"/>
      <c r="U4176" s="878"/>
      <c r="V4176" s="878"/>
      <c r="W4176" s="878"/>
      <c r="X4176" s="1015"/>
      <c r="Y4176" s="878"/>
      <c r="Z4176" s="975"/>
    </row>
    <row r="4177" spans="1:26">
      <c r="A4177" s="878"/>
      <c r="B4177" s="878"/>
      <c r="C4177" s="878"/>
      <c r="F4177" s="878"/>
      <c r="H4177" s="878"/>
      <c r="I4177" s="878"/>
      <c r="J4177" s="878"/>
      <c r="K4177" s="990"/>
      <c r="L4177" s="990"/>
      <c r="M4177" s="990"/>
      <c r="N4177" s="990"/>
      <c r="O4177" s="878"/>
      <c r="P4177" s="878"/>
      <c r="Q4177" s="878"/>
      <c r="R4177" s="878"/>
      <c r="S4177" s="878"/>
      <c r="T4177" s="878"/>
      <c r="U4177" s="878"/>
      <c r="V4177" s="878"/>
      <c r="W4177" s="878"/>
      <c r="X4177" s="1015"/>
      <c r="Y4177" s="878"/>
      <c r="Z4177" s="975"/>
    </row>
    <row r="4178" spans="1:26">
      <c r="A4178" s="878"/>
      <c r="B4178" s="878"/>
      <c r="C4178" s="878"/>
      <c r="F4178" s="878"/>
      <c r="H4178" s="878"/>
      <c r="I4178" s="878"/>
      <c r="J4178" s="878"/>
      <c r="K4178" s="990"/>
      <c r="L4178" s="990"/>
      <c r="M4178" s="990"/>
      <c r="N4178" s="990"/>
      <c r="O4178" s="878"/>
      <c r="P4178" s="878"/>
      <c r="Q4178" s="878"/>
      <c r="R4178" s="878"/>
      <c r="S4178" s="878"/>
      <c r="T4178" s="878"/>
      <c r="U4178" s="878"/>
      <c r="V4178" s="878"/>
      <c r="W4178" s="878"/>
      <c r="X4178" s="1015"/>
      <c r="Y4178" s="878"/>
      <c r="Z4178" s="975"/>
    </row>
    <row r="4179" spans="1:26">
      <c r="A4179" s="878"/>
      <c r="B4179" s="878"/>
      <c r="C4179" s="878"/>
      <c r="F4179" s="878"/>
      <c r="H4179" s="878"/>
      <c r="I4179" s="878"/>
      <c r="J4179" s="878"/>
      <c r="K4179" s="990"/>
      <c r="L4179" s="990"/>
      <c r="M4179" s="990"/>
      <c r="N4179" s="990"/>
      <c r="O4179" s="878"/>
      <c r="P4179" s="878"/>
      <c r="Q4179" s="878"/>
      <c r="R4179" s="878"/>
      <c r="S4179" s="878"/>
      <c r="T4179" s="878"/>
      <c r="U4179" s="878"/>
      <c r="V4179" s="878"/>
      <c r="W4179" s="878"/>
      <c r="X4179" s="1015"/>
      <c r="Y4179" s="878"/>
      <c r="Z4179" s="975"/>
    </row>
    <row r="4180" spans="1:26">
      <c r="A4180" s="878"/>
      <c r="B4180" s="878"/>
      <c r="C4180" s="878"/>
      <c r="F4180" s="878"/>
      <c r="H4180" s="878"/>
      <c r="I4180" s="878"/>
      <c r="J4180" s="878"/>
      <c r="K4180" s="990"/>
      <c r="L4180" s="990"/>
      <c r="M4180" s="990"/>
      <c r="N4180" s="990"/>
      <c r="O4180" s="878"/>
      <c r="P4180" s="878"/>
      <c r="Q4180" s="878"/>
      <c r="R4180" s="878"/>
      <c r="S4180" s="878"/>
      <c r="T4180" s="878"/>
      <c r="U4180" s="878"/>
      <c r="V4180" s="878"/>
      <c r="W4180" s="878"/>
      <c r="X4180" s="1015"/>
      <c r="Y4180" s="878"/>
      <c r="Z4180" s="975"/>
    </row>
    <row r="4181" spans="1:26">
      <c r="A4181" s="878"/>
      <c r="B4181" s="878"/>
      <c r="C4181" s="878"/>
      <c r="F4181" s="878"/>
      <c r="H4181" s="878"/>
      <c r="I4181" s="878"/>
      <c r="J4181" s="878"/>
      <c r="K4181" s="990"/>
      <c r="L4181" s="990"/>
      <c r="M4181" s="990"/>
      <c r="N4181" s="990"/>
      <c r="O4181" s="878"/>
      <c r="P4181" s="878"/>
      <c r="Q4181" s="878"/>
      <c r="R4181" s="878"/>
      <c r="S4181" s="878"/>
      <c r="T4181" s="878"/>
      <c r="U4181" s="878"/>
      <c r="V4181" s="878"/>
      <c r="W4181" s="878"/>
      <c r="X4181" s="1015"/>
      <c r="Y4181" s="878"/>
      <c r="Z4181" s="975"/>
    </row>
    <row r="4182" spans="1:26">
      <c r="A4182" s="878"/>
      <c r="B4182" s="878"/>
      <c r="C4182" s="878"/>
      <c r="F4182" s="878"/>
      <c r="H4182" s="878"/>
      <c r="I4182" s="878"/>
      <c r="J4182" s="878"/>
      <c r="K4182" s="990"/>
      <c r="L4182" s="990"/>
      <c r="M4182" s="990"/>
      <c r="N4182" s="990"/>
      <c r="O4182" s="878"/>
      <c r="P4182" s="878"/>
      <c r="Q4182" s="878"/>
      <c r="R4182" s="878"/>
      <c r="S4182" s="878"/>
      <c r="T4182" s="878"/>
      <c r="U4182" s="878"/>
      <c r="V4182" s="878"/>
      <c r="W4182" s="878"/>
      <c r="X4182" s="1015"/>
      <c r="Y4182" s="878"/>
      <c r="Z4182" s="975"/>
    </row>
    <row r="4183" spans="1:26">
      <c r="A4183" s="878"/>
      <c r="B4183" s="878"/>
      <c r="C4183" s="878"/>
      <c r="F4183" s="878"/>
      <c r="H4183" s="878"/>
      <c r="I4183" s="878"/>
      <c r="J4183" s="878"/>
      <c r="K4183" s="990"/>
      <c r="L4183" s="990"/>
      <c r="M4183" s="990"/>
      <c r="N4183" s="990"/>
      <c r="O4183" s="878"/>
      <c r="P4183" s="878"/>
      <c r="Q4183" s="878"/>
      <c r="R4183" s="878"/>
      <c r="S4183" s="878"/>
      <c r="T4183" s="878"/>
      <c r="U4183" s="878"/>
      <c r="V4183" s="878"/>
      <c r="W4183" s="878"/>
      <c r="X4183" s="1015"/>
      <c r="Y4183" s="878"/>
      <c r="Z4183" s="975"/>
    </row>
    <row r="4184" spans="1:26">
      <c r="A4184" s="878"/>
      <c r="B4184" s="878"/>
      <c r="C4184" s="878"/>
      <c r="F4184" s="878"/>
      <c r="H4184" s="878"/>
      <c r="I4184" s="878"/>
      <c r="J4184" s="878"/>
      <c r="K4184" s="990"/>
      <c r="L4184" s="990"/>
      <c r="M4184" s="990"/>
      <c r="N4184" s="990"/>
      <c r="O4184" s="878"/>
      <c r="P4184" s="878"/>
      <c r="Q4184" s="878"/>
      <c r="R4184" s="878"/>
      <c r="S4184" s="878"/>
      <c r="T4184" s="878"/>
      <c r="U4184" s="878"/>
      <c r="V4184" s="878"/>
      <c r="W4184" s="878"/>
      <c r="X4184" s="1015"/>
      <c r="Y4184" s="878"/>
      <c r="Z4184" s="975"/>
    </row>
    <row r="4185" spans="1:26">
      <c r="A4185" s="878"/>
      <c r="B4185" s="878"/>
      <c r="C4185" s="878"/>
      <c r="F4185" s="878"/>
      <c r="H4185" s="878"/>
      <c r="I4185" s="878"/>
      <c r="J4185" s="878"/>
      <c r="K4185" s="990"/>
      <c r="L4185" s="990"/>
      <c r="M4185" s="990"/>
      <c r="N4185" s="990"/>
      <c r="O4185" s="878"/>
      <c r="P4185" s="878"/>
      <c r="Q4185" s="878"/>
      <c r="R4185" s="878"/>
      <c r="S4185" s="878"/>
      <c r="T4185" s="878"/>
      <c r="U4185" s="878"/>
      <c r="V4185" s="878"/>
      <c r="W4185" s="878"/>
      <c r="X4185" s="1015"/>
      <c r="Y4185" s="878"/>
      <c r="Z4185" s="975"/>
    </row>
    <row r="4186" spans="1:26">
      <c r="A4186" s="878"/>
      <c r="B4186" s="878"/>
      <c r="C4186" s="878"/>
      <c r="F4186" s="878"/>
      <c r="H4186" s="878"/>
      <c r="I4186" s="878"/>
      <c r="J4186" s="878"/>
      <c r="K4186" s="990"/>
      <c r="L4186" s="990"/>
      <c r="M4186" s="990"/>
      <c r="N4186" s="990"/>
      <c r="O4186" s="878"/>
      <c r="P4186" s="878"/>
      <c r="Q4186" s="878"/>
      <c r="R4186" s="878"/>
      <c r="S4186" s="878"/>
      <c r="T4186" s="878"/>
      <c r="U4186" s="878"/>
      <c r="V4186" s="878"/>
      <c r="W4186" s="878"/>
      <c r="X4186" s="1015"/>
      <c r="Y4186" s="878"/>
      <c r="Z4186" s="975"/>
    </row>
    <row r="4187" spans="1:26">
      <c r="A4187" s="878"/>
      <c r="B4187" s="878"/>
      <c r="C4187" s="878"/>
      <c r="F4187" s="878"/>
      <c r="H4187" s="878"/>
      <c r="I4187" s="878"/>
      <c r="J4187" s="878"/>
      <c r="K4187" s="990"/>
      <c r="L4187" s="990"/>
      <c r="M4187" s="990"/>
      <c r="N4187" s="990"/>
      <c r="O4187" s="878"/>
      <c r="P4187" s="878"/>
      <c r="Q4187" s="878"/>
      <c r="R4187" s="878"/>
      <c r="S4187" s="878"/>
      <c r="T4187" s="878"/>
      <c r="U4187" s="878"/>
      <c r="V4187" s="878"/>
      <c r="W4187" s="878"/>
      <c r="X4187" s="1015"/>
      <c r="Y4187" s="878"/>
      <c r="Z4187" s="975"/>
    </row>
    <row r="4188" spans="1:26">
      <c r="A4188" s="878"/>
      <c r="B4188" s="878"/>
      <c r="C4188" s="878"/>
      <c r="F4188" s="878"/>
      <c r="H4188" s="878"/>
      <c r="I4188" s="878"/>
      <c r="J4188" s="878"/>
      <c r="K4188" s="990"/>
      <c r="L4188" s="990"/>
      <c r="M4188" s="990"/>
      <c r="N4188" s="990"/>
      <c r="O4188" s="878"/>
      <c r="P4188" s="878"/>
      <c r="Q4188" s="878"/>
      <c r="R4188" s="878"/>
      <c r="S4188" s="878"/>
      <c r="T4188" s="878"/>
      <c r="U4188" s="878"/>
      <c r="V4188" s="878"/>
      <c r="W4188" s="878"/>
      <c r="X4188" s="1015"/>
      <c r="Y4188" s="878"/>
      <c r="Z4188" s="975"/>
    </row>
    <row r="4189" spans="1:26">
      <c r="A4189" s="878"/>
      <c r="B4189" s="878"/>
      <c r="C4189" s="878"/>
      <c r="F4189" s="878"/>
      <c r="H4189" s="878"/>
      <c r="I4189" s="878"/>
      <c r="J4189" s="878"/>
      <c r="K4189" s="990"/>
      <c r="L4189" s="990"/>
      <c r="M4189" s="990"/>
      <c r="N4189" s="990"/>
      <c r="O4189" s="878"/>
      <c r="P4189" s="878"/>
      <c r="Q4189" s="878"/>
      <c r="R4189" s="878"/>
      <c r="S4189" s="878"/>
      <c r="T4189" s="878"/>
      <c r="U4189" s="878"/>
      <c r="V4189" s="878"/>
      <c r="W4189" s="878"/>
      <c r="X4189" s="1015"/>
      <c r="Y4189" s="878"/>
      <c r="Z4189" s="975"/>
    </row>
    <row r="4190" spans="1:26">
      <c r="A4190" s="878"/>
      <c r="B4190" s="878"/>
      <c r="C4190" s="878"/>
      <c r="F4190" s="878"/>
      <c r="H4190" s="878"/>
      <c r="I4190" s="878"/>
      <c r="J4190" s="878"/>
      <c r="K4190" s="990"/>
      <c r="L4190" s="990"/>
      <c r="M4190" s="990"/>
      <c r="N4190" s="990"/>
      <c r="O4190" s="878"/>
      <c r="P4190" s="878"/>
      <c r="Q4190" s="878"/>
      <c r="R4190" s="878"/>
      <c r="S4190" s="878"/>
      <c r="T4190" s="878"/>
      <c r="U4190" s="878"/>
      <c r="V4190" s="878"/>
      <c r="W4190" s="878"/>
      <c r="X4190" s="1015"/>
      <c r="Y4190" s="878"/>
      <c r="Z4190" s="975"/>
    </row>
    <row r="4191" spans="1:26">
      <c r="A4191" s="878"/>
      <c r="B4191" s="878"/>
      <c r="C4191" s="878"/>
      <c r="F4191" s="878"/>
      <c r="H4191" s="878"/>
      <c r="I4191" s="878"/>
      <c r="J4191" s="878"/>
      <c r="K4191" s="990"/>
      <c r="L4191" s="990"/>
      <c r="M4191" s="990"/>
      <c r="N4191" s="990"/>
      <c r="O4191" s="878"/>
      <c r="P4191" s="878"/>
      <c r="Q4191" s="878"/>
      <c r="R4191" s="878"/>
      <c r="S4191" s="878"/>
      <c r="T4191" s="878"/>
      <c r="U4191" s="878"/>
      <c r="V4191" s="878"/>
      <c r="W4191" s="878"/>
      <c r="X4191" s="1015"/>
      <c r="Y4191" s="878"/>
      <c r="Z4191" s="975"/>
    </row>
    <row r="4192" spans="1:26">
      <c r="A4192" s="878"/>
      <c r="B4192" s="878"/>
      <c r="C4192" s="878"/>
      <c r="F4192" s="878"/>
      <c r="H4192" s="878"/>
      <c r="I4192" s="878"/>
      <c r="J4192" s="878"/>
      <c r="K4192" s="990"/>
      <c r="L4192" s="990"/>
      <c r="M4192" s="990"/>
      <c r="N4192" s="990"/>
      <c r="O4192" s="878"/>
      <c r="P4192" s="878"/>
      <c r="Q4192" s="878"/>
      <c r="R4192" s="878"/>
      <c r="S4192" s="878"/>
      <c r="T4192" s="878"/>
      <c r="U4192" s="878"/>
      <c r="V4192" s="878"/>
      <c r="W4192" s="878"/>
      <c r="X4192" s="1015"/>
      <c r="Y4192" s="878"/>
      <c r="Z4192" s="975"/>
    </row>
    <row r="4193" spans="1:26">
      <c r="A4193" s="878"/>
      <c r="B4193" s="878"/>
      <c r="C4193" s="878"/>
      <c r="F4193" s="878"/>
      <c r="H4193" s="878"/>
      <c r="I4193" s="878"/>
      <c r="J4193" s="878"/>
      <c r="K4193" s="990"/>
      <c r="L4193" s="990"/>
      <c r="M4193" s="990"/>
      <c r="N4193" s="990"/>
      <c r="O4193" s="878"/>
      <c r="P4193" s="878"/>
      <c r="Q4193" s="878"/>
      <c r="R4193" s="878"/>
      <c r="S4193" s="878"/>
      <c r="T4193" s="878"/>
      <c r="U4193" s="878"/>
      <c r="V4193" s="878"/>
      <c r="W4193" s="878"/>
      <c r="X4193" s="1015"/>
      <c r="Y4193" s="878"/>
      <c r="Z4193" s="975"/>
    </row>
    <row r="4194" spans="1:26">
      <c r="A4194" s="878"/>
      <c r="B4194" s="878"/>
      <c r="C4194" s="878"/>
      <c r="F4194" s="878"/>
      <c r="H4194" s="878"/>
      <c r="I4194" s="878"/>
      <c r="J4194" s="878"/>
      <c r="K4194" s="990"/>
      <c r="L4194" s="990"/>
      <c r="M4194" s="990"/>
      <c r="N4194" s="990"/>
      <c r="O4194" s="878"/>
      <c r="P4194" s="878"/>
      <c r="Q4194" s="878"/>
      <c r="R4194" s="878"/>
      <c r="S4194" s="878"/>
      <c r="T4194" s="878"/>
      <c r="U4194" s="878"/>
      <c r="V4194" s="878"/>
      <c r="W4194" s="878"/>
      <c r="X4194" s="1015"/>
      <c r="Y4194" s="878"/>
      <c r="Z4194" s="975"/>
    </row>
    <row r="4195" spans="1:26">
      <c r="A4195" s="878"/>
      <c r="B4195" s="878"/>
      <c r="C4195" s="878"/>
      <c r="F4195" s="878"/>
      <c r="H4195" s="878"/>
      <c r="I4195" s="878"/>
      <c r="J4195" s="878"/>
      <c r="K4195" s="990"/>
      <c r="L4195" s="990"/>
      <c r="M4195" s="990"/>
      <c r="N4195" s="990"/>
      <c r="O4195" s="878"/>
      <c r="P4195" s="878"/>
      <c r="Q4195" s="878"/>
      <c r="R4195" s="878"/>
      <c r="S4195" s="878"/>
      <c r="T4195" s="878"/>
      <c r="U4195" s="878"/>
      <c r="V4195" s="878"/>
      <c r="W4195" s="878"/>
      <c r="X4195" s="1015"/>
      <c r="Y4195" s="878"/>
      <c r="Z4195" s="975"/>
    </row>
    <row r="4196" spans="1:26">
      <c r="A4196" s="878"/>
      <c r="B4196" s="878"/>
      <c r="C4196" s="878"/>
      <c r="F4196" s="878"/>
      <c r="H4196" s="878"/>
      <c r="I4196" s="878"/>
      <c r="J4196" s="878"/>
      <c r="K4196" s="990"/>
      <c r="L4196" s="990"/>
      <c r="M4196" s="990"/>
      <c r="N4196" s="990"/>
      <c r="O4196" s="878"/>
      <c r="P4196" s="878"/>
      <c r="Q4196" s="878"/>
      <c r="R4196" s="878"/>
      <c r="S4196" s="878"/>
      <c r="T4196" s="878"/>
      <c r="U4196" s="878"/>
      <c r="V4196" s="878"/>
      <c r="W4196" s="878"/>
      <c r="X4196" s="1015"/>
      <c r="Y4196" s="878"/>
      <c r="Z4196" s="975"/>
    </row>
    <row r="4197" spans="1:26">
      <c r="A4197" s="878"/>
      <c r="B4197" s="878"/>
      <c r="C4197" s="878"/>
      <c r="F4197" s="878"/>
      <c r="H4197" s="878"/>
      <c r="I4197" s="878"/>
      <c r="J4197" s="878"/>
      <c r="K4197" s="990"/>
      <c r="L4197" s="990"/>
      <c r="M4197" s="990"/>
      <c r="N4197" s="990"/>
      <c r="O4197" s="878"/>
      <c r="P4197" s="878"/>
      <c r="Q4197" s="878"/>
      <c r="R4197" s="878"/>
      <c r="S4197" s="878"/>
      <c r="T4197" s="878"/>
      <c r="U4197" s="878"/>
      <c r="V4197" s="878"/>
      <c r="W4197" s="878"/>
      <c r="X4197" s="1015"/>
      <c r="Y4197" s="878"/>
      <c r="Z4197" s="975"/>
    </row>
    <row r="4198" spans="1:26">
      <c r="A4198" s="878"/>
      <c r="B4198" s="878"/>
      <c r="C4198" s="878"/>
      <c r="F4198" s="878"/>
      <c r="H4198" s="878"/>
      <c r="I4198" s="878"/>
      <c r="J4198" s="878"/>
      <c r="K4198" s="990"/>
      <c r="L4198" s="990"/>
      <c r="M4198" s="990"/>
      <c r="N4198" s="990"/>
      <c r="O4198" s="878"/>
      <c r="P4198" s="878"/>
      <c r="Q4198" s="878"/>
      <c r="R4198" s="878"/>
      <c r="S4198" s="878"/>
      <c r="T4198" s="878"/>
      <c r="U4198" s="878"/>
      <c r="V4198" s="878"/>
      <c r="W4198" s="878"/>
      <c r="X4198" s="1015"/>
      <c r="Y4198" s="878"/>
      <c r="Z4198" s="975"/>
    </row>
    <row r="4199" spans="1:26">
      <c r="A4199" s="878"/>
      <c r="B4199" s="878"/>
      <c r="C4199" s="878"/>
      <c r="F4199" s="878"/>
      <c r="H4199" s="878"/>
      <c r="I4199" s="878"/>
      <c r="J4199" s="878"/>
      <c r="K4199" s="990"/>
      <c r="L4199" s="990"/>
      <c r="M4199" s="990"/>
      <c r="N4199" s="990"/>
      <c r="O4199" s="878"/>
      <c r="P4199" s="878"/>
      <c r="Q4199" s="878"/>
      <c r="R4199" s="878"/>
      <c r="S4199" s="878"/>
      <c r="T4199" s="878"/>
      <c r="U4199" s="878"/>
      <c r="V4199" s="878"/>
      <c r="W4199" s="878"/>
      <c r="X4199" s="1015"/>
      <c r="Y4199" s="878"/>
      <c r="Z4199" s="975"/>
    </row>
    <row r="4200" spans="1:26">
      <c r="A4200" s="878"/>
      <c r="B4200" s="878"/>
      <c r="C4200" s="878"/>
      <c r="F4200" s="878"/>
      <c r="H4200" s="878"/>
      <c r="I4200" s="878"/>
      <c r="J4200" s="878"/>
      <c r="K4200" s="990"/>
      <c r="L4200" s="990"/>
      <c r="M4200" s="990"/>
      <c r="N4200" s="990"/>
      <c r="O4200" s="878"/>
      <c r="P4200" s="878"/>
      <c r="Q4200" s="878"/>
      <c r="R4200" s="878"/>
      <c r="S4200" s="878"/>
      <c r="T4200" s="878"/>
      <c r="U4200" s="878"/>
      <c r="V4200" s="878"/>
      <c r="W4200" s="878"/>
      <c r="X4200" s="1015"/>
      <c r="Y4200" s="878"/>
      <c r="Z4200" s="975"/>
    </row>
    <row r="4201" spans="1:26">
      <c r="A4201" s="878"/>
      <c r="B4201" s="878"/>
      <c r="C4201" s="878"/>
      <c r="F4201" s="878"/>
      <c r="H4201" s="878"/>
      <c r="I4201" s="878"/>
      <c r="J4201" s="878"/>
      <c r="K4201" s="990"/>
      <c r="L4201" s="990"/>
      <c r="M4201" s="990"/>
      <c r="N4201" s="990"/>
      <c r="O4201" s="878"/>
      <c r="P4201" s="878"/>
      <c r="Q4201" s="878"/>
      <c r="R4201" s="878"/>
      <c r="S4201" s="878"/>
      <c r="T4201" s="878"/>
      <c r="U4201" s="878"/>
      <c r="V4201" s="878"/>
      <c r="W4201" s="878"/>
      <c r="X4201" s="1015"/>
      <c r="Y4201" s="878"/>
      <c r="Z4201" s="975"/>
    </row>
    <row r="4202" spans="1:26">
      <c r="A4202" s="878"/>
      <c r="B4202" s="878"/>
      <c r="C4202" s="878"/>
      <c r="F4202" s="878"/>
      <c r="H4202" s="878"/>
      <c r="I4202" s="878"/>
      <c r="J4202" s="878"/>
      <c r="K4202" s="990"/>
      <c r="L4202" s="990"/>
      <c r="M4202" s="990"/>
      <c r="N4202" s="990"/>
      <c r="O4202" s="878"/>
      <c r="P4202" s="878"/>
      <c r="Q4202" s="878"/>
      <c r="R4202" s="878"/>
      <c r="S4202" s="878"/>
      <c r="T4202" s="878"/>
      <c r="U4202" s="878"/>
      <c r="V4202" s="878"/>
      <c r="W4202" s="878"/>
      <c r="X4202" s="1015"/>
      <c r="Y4202" s="878"/>
      <c r="Z4202" s="975"/>
    </row>
    <row r="4203" spans="1:26">
      <c r="A4203" s="878"/>
      <c r="B4203" s="878"/>
      <c r="C4203" s="878"/>
      <c r="F4203" s="878"/>
      <c r="H4203" s="878"/>
      <c r="I4203" s="878"/>
      <c r="J4203" s="878"/>
      <c r="K4203" s="990"/>
      <c r="L4203" s="990"/>
      <c r="M4203" s="990"/>
      <c r="N4203" s="990"/>
      <c r="O4203" s="878"/>
      <c r="P4203" s="878"/>
      <c r="Q4203" s="878"/>
      <c r="R4203" s="878"/>
      <c r="S4203" s="878"/>
      <c r="T4203" s="878"/>
      <c r="U4203" s="878"/>
      <c r="V4203" s="878"/>
      <c r="W4203" s="878"/>
      <c r="X4203" s="1015"/>
      <c r="Y4203" s="878"/>
      <c r="Z4203" s="975"/>
    </row>
    <row r="4204" spans="1:26">
      <c r="A4204" s="878"/>
      <c r="B4204" s="878"/>
      <c r="C4204" s="878"/>
      <c r="F4204" s="878"/>
      <c r="H4204" s="878"/>
      <c r="I4204" s="878"/>
      <c r="J4204" s="878"/>
      <c r="K4204" s="990"/>
      <c r="L4204" s="990"/>
      <c r="M4204" s="990"/>
      <c r="N4204" s="990"/>
      <c r="O4204" s="878"/>
      <c r="P4204" s="878"/>
      <c r="Q4204" s="878"/>
      <c r="R4204" s="878"/>
      <c r="S4204" s="878"/>
      <c r="T4204" s="878"/>
      <c r="U4204" s="878"/>
      <c r="V4204" s="878"/>
      <c r="W4204" s="878"/>
      <c r="X4204" s="1015"/>
      <c r="Y4204" s="878"/>
      <c r="Z4204" s="975"/>
    </row>
    <row r="4205" spans="1:26">
      <c r="A4205" s="878"/>
      <c r="B4205" s="878"/>
      <c r="C4205" s="878"/>
      <c r="F4205" s="878"/>
      <c r="H4205" s="878"/>
      <c r="I4205" s="878"/>
      <c r="J4205" s="878"/>
      <c r="K4205" s="990"/>
      <c r="L4205" s="990"/>
      <c r="M4205" s="990"/>
      <c r="N4205" s="990"/>
      <c r="O4205" s="878"/>
      <c r="P4205" s="878"/>
      <c r="Q4205" s="878"/>
      <c r="R4205" s="878"/>
      <c r="S4205" s="878"/>
      <c r="T4205" s="878"/>
      <c r="U4205" s="878"/>
      <c r="V4205" s="878"/>
      <c r="W4205" s="878"/>
      <c r="X4205" s="1015"/>
      <c r="Y4205" s="878"/>
      <c r="Z4205" s="975"/>
    </row>
    <row r="4206" spans="1:26">
      <c r="A4206" s="878"/>
      <c r="B4206" s="878"/>
      <c r="C4206" s="878"/>
      <c r="F4206" s="878"/>
      <c r="H4206" s="878"/>
      <c r="I4206" s="878"/>
      <c r="J4206" s="878"/>
      <c r="K4206" s="990"/>
      <c r="L4206" s="990"/>
      <c r="M4206" s="990"/>
      <c r="N4206" s="990"/>
      <c r="O4206" s="878"/>
      <c r="P4206" s="878"/>
      <c r="Q4206" s="878"/>
      <c r="R4206" s="878"/>
      <c r="S4206" s="878"/>
      <c r="T4206" s="878"/>
      <c r="U4206" s="878"/>
      <c r="V4206" s="878"/>
      <c r="W4206" s="878"/>
      <c r="X4206" s="1015"/>
      <c r="Y4206" s="878"/>
      <c r="Z4206" s="975"/>
    </row>
    <row r="4207" spans="1:26">
      <c r="A4207" s="878"/>
      <c r="B4207" s="878"/>
      <c r="C4207" s="878"/>
      <c r="F4207" s="878"/>
      <c r="H4207" s="878"/>
      <c r="I4207" s="878"/>
      <c r="J4207" s="878"/>
      <c r="K4207" s="990"/>
      <c r="L4207" s="990"/>
      <c r="M4207" s="990"/>
      <c r="N4207" s="990"/>
      <c r="O4207" s="878"/>
      <c r="P4207" s="878"/>
      <c r="Q4207" s="878"/>
      <c r="R4207" s="878"/>
      <c r="S4207" s="878"/>
      <c r="T4207" s="878"/>
      <c r="U4207" s="878"/>
      <c r="V4207" s="878"/>
      <c r="W4207" s="878"/>
      <c r="X4207" s="1015"/>
      <c r="Y4207" s="878"/>
      <c r="Z4207" s="975"/>
    </row>
    <row r="4208" spans="1:26">
      <c r="A4208" s="878"/>
      <c r="B4208" s="878"/>
      <c r="C4208" s="878"/>
      <c r="F4208" s="878"/>
      <c r="H4208" s="878"/>
      <c r="I4208" s="878"/>
      <c r="J4208" s="878"/>
      <c r="K4208" s="990"/>
      <c r="L4208" s="990"/>
      <c r="M4208" s="990"/>
      <c r="N4208" s="990"/>
      <c r="O4208" s="878"/>
      <c r="P4208" s="878"/>
      <c r="Q4208" s="878"/>
      <c r="R4208" s="878"/>
      <c r="S4208" s="878"/>
      <c r="T4208" s="878"/>
      <c r="U4208" s="878"/>
      <c r="V4208" s="878"/>
      <c r="W4208" s="878"/>
      <c r="X4208" s="1015"/>
      <c r="Y4208" s="878"/>
      <c r="Z4208" s="975"/>
    </row>
    <row r="4209" spans="1:26">
      <c r="A4209" s="878"/>
      <c r="B4209" s="878"/>
      <c r="C4209" s="878"/>
      <c r="F4209" s="878"/>
      <c r="H4209" s="878"/>
      <c r="I4209" s="878"/>
      <c r="J4209" s="878"/>
      <c r="K4209" s="990"/>
      <c r="L4209" s="990"/>
      <c r="M4209" s="990"/>
      <c r="N4209" s="990"/>
      <c r="O4209" s="878"/>
      <c r="P4209" s="878"/>
      <c r="Q4209" s="878"/>
      <c r="R4209" s="878"/>
      <c r="S4209" s="878"/>
      <c r="T4209" s="878"/>
      <c r="U4209" s="878"/>
      <c r="V4209" s="878"/>
      <c r="W4209" s="878"/>
      <c r="X4209" s="1015"/>
      <c r="Y4209" s="878"/>
      <c r="Z4209" s="975"/>
    </row>
    <row r="4210" spans="1:26">
      <c r="A4210" s="878"/>
      <c r="B4210" s="878"/>
      <c r="C4210" s="878"/>
      <c r="F4210" s="878"/>
      <c r="H4210" s="878"/>
      <c r="I4210" s="878"/>
      <c r="J4210" s="878"/>
      <c r="K4210" s="990"/>
      <c r="L4210" s="990"/>
      <c r="M4210" s="990"/>
      <c r="N4210" s="990"/>
      <c r="O4210" s="878"/>
      <c r="P4210" s="878"/>
      <c r="Q4210" s="878"/>
      <c r="R4210" s="878"/>
      <c r="S4210" s="878"/>
      <c r="T4210" s="878"/>
      <c r="U4210" s="878"/>
      <c r="V4210" s="878"/>
      <c r="W4210" s="878"/>
      <c r="X4210" s="1015"/>
      <c r="Y4210" s="878"/>
      <c r="Z4210" s="975"/>
    </row>
    <row r="4211" spans="1:26">
      <c r="A4211" s="878"/>
      <c r="B4211" s="878"/>
      <c r="C4211" s="878"/>
      <c r="F4211" s="878"/>
      <c r="H4211" s="878"/>
      <c r="I4211" s="878"/>
      <c r="J4211" s="878"/>
      <c r="K4211" s="990"/>
      <c r="L4211" s="990"/>
      <c r="M4211" s="990"/>
      <c r="N4211" s="990"/>
      <c r="O4211" s="878"/>
      <c r="P4211" s="878"/>
      <c r="Q4211" s="878"/>
      <c r="R4211" s="878"/>
      <c r="S4211" s="878"/>
      <c r="T4211" s="878"/>
      <c r="U4211" s="878"/>
      <c r="V4211" s="878"/>
      <c r="W4211" s="878"/>
      <c r="X4211" s="1015"/>
      <c r="Y4211" s="878"/>
      <c r="Z4211" s="975"/>
    </row>
    <row r="4212" spans="1:26">
      <c r="A4212" s="878"/>
      <c r="B4212" s="878"/>
      <c r="C4212" s="878"/>
      <c r="F4212" s="878"/>
      <c r="H4212" s="878"/>
      <c r="I4212" s="878"/>
      <c r="J4212" s="878"/>
      <c r="K4212" s="990"/>
      <c r="L4212" s="990"/>
      <c r="M4212" s="990"/>
      <c r="N4212" s="990"/>
      <c r="O4212" s="878"/>
      <c r="P4212" s="878"/>
      <c r="Q4212" s="878"/>
      <c r="R4212" s="878"/>
      <c r="S4212" s="878"/>
      <c r="T4212" s="878"/>
      <c r="U4212" s="878"/>
      <c r="V4212" s="878"/>
      <c r="W4212" s="878"/>
      <c r="X4212" s="1015"/>
      <c r="Y4212" s="878"/>
      <c r="Z4212" s="975"/>
    </row>
    <row r="4213" spans="1:26">
      <c r="A4213" s="878"/>
      <c r="B4213" s="878"/>
      <c r="C4213" s="878"/>
      <c r="F4213" s="878"/>
      <c r="H4213" s="878"/>
      <c r="I4213" s="878"/>
      <c r="J4213" s="878"/>
      <c r="K4213" s="990"/>
      <c r="L4213" s="990"/>
      <c r="M4213" s="990"/>
      <c r="N4213" s="990"/>
      <c r="O4213" s="878"/>
      <c r="P4213" s="878"/>
      <c r="Q4213" s="878"/>
      <c r="R4213" s="878"/>
      <c r="S4213" s="878"/>
      <c r="T4213" s="878"/>
      <c r="U4213" s="878"/>
      <c r="V4213" s="878"/>
      <c r="W4213" s="878"/>
      <c r="X4213" s="1015"/>
      <c r="Y4213" s="878"/>
      <c r="Z4213" s="975"/>
    </row>
    <row r="4214" spans="1:26">
      <c r="A4214" s="878"/>
      <c r="B4214" s="878"/>
      <c r="C4214" s="878"/>
      <c r="F4214" s="878"/>
      <c r="H4214" s="878"/>
      <c r="I4214" s="878"/>
      <c r="J4214" s="878"/>
      <c r="K4214" s="990"/>
      <c r="L4214" s="990"/>
      <c r="M4214" s="990"/>
      <c r="N4214" s="990"/>
      <c r="O4214" s="878"/>
      <c r="P4214" s="878"/>
      <c r="Q4214" s="878"/>
      <c r="R4214" s="878"/>
      <c r="S4214" s="878"/>
      <c r="T4214" s="878"/>
      <c r="U4214" s="878"/>
      <c r="V4214" s="878"/>
      <c r="W4214" s="878"/>
      <c r="X4214" s="1015"/>
      <c r="Y4214" s="878"/>
      <c r="Z4214" s="975"/>
    </row>
    <row r="4215" spans="1:26">
      <c r="A4215" s="878"/>
      <c r="B4215" s="878"/>
      <c r="C4215" s="878"/>
      <c r="F4215" s="878"/>
      <c r="H4215" s="878"/>
      <c r="I4215" s="878"/>
      <c r="J4215" s="878"/>
      <c r="K4215" s="990"/>
      <c r="L4215" s="990"/>
      <c r="M4215" s="990"/>
      <c r="N4215" s="990"/>
      <c r="O4215" s="878"/>
      <c r="P4215" s="878"/>
      <c r="Q4215" s="878"/>
      <c r="R4215" s="878"/>
      <c r="S4215" s="878"/>
      <c r="T4215" s="878"/>
      <c r="U4215" s="878"/>
      <c r="V4215" s="878"/>
      <c r="W4215" s="878"/>
      <c r="X4215" s="1015"/>
      <c r="Y4215" s="878"/>
      <c r="Z4215" s="975"/>
    </row>
    <row r="4216" spans="1:26">
      <c r="A4216" s="878"/>
      <c r="B4216" s="878"/>
      <c r="C4216" s="878"/>
      <c r="F4216" s="878"/>
      <c r="H4216" s="878"/>
      <c r="I4216" s="878"/>
      <c r="J4216" s="878"/>
      <c r="K4216" s="990"/>
      <c r="L4216" s="990"/>
      <c r="M4216" s="990"/>
      <c r="N4216" s="990"/>
      <c r="O4216" s="878"/>
      <c r="P4216" s="878"/>
      <c r="Q4216" s="878"/>
      <c r="R4216" s="878"/>
      <c r="S4216" s="878"/>
      <c r="T4216" s="878"/>
      <c r="U4216" s="878"/>
      <c r="V4216" s="878"/>
      <c r="W4216" s="878"/>
      <c r="X4216" s="1015"/>
      <c r="Y4216" s="878"/>
      <c r="Z4216" s="975"/>
    </row>
    <row r="4217" spans="1:26">
      <c r="A4217" s="878"/>
      <c r="B4217" s="878"/>
      <c r="C4217" s="878"/>
      <c r="F4217" s="878"/>
      <c r="H4217" s="878"/>
      <c r="I4217" s="878"/>
      <c r="J4217" s="878"/>
      <c r="K4217" s="990"/>
      <c r="L4217" s="990"/>
      <c r="M4217" s="990"/>
      <c r="N4217" s="990"/>
      <c r="O4217" s="878"/>
      <c r="P4217" s="878"/>
      <c r="Q4217" s="878"/>
      <c r="R4217" s="878"/>
      <c r="S4217" s="878"/>
      <c r="T4217" s="878"/>
      <c r="U4217" s="878"/>
      <c r="V4217" s="878"/>
      <c r="W4217" s="878"/>
      <c r="X4217" s="1015"/>
      <c r="Y4217" s="878"/>
      <c r="Z4217" s="975"/>
    </row>
    <row r="4218" spans="1:26">
      <c r="A4218" s="878"/>
      <c r="B4218" s="878"/>
      <c r="C4218" s="878"/>
      <c r="F4218" s="878"/>
      <c r="H4218" s="878"/>
      <c r="I4218" s="878"/>
      <c r="J4218" s="878"/>
      <c r="K4218" s="990"/>
      <c r="L4218" s="990"/>
      <c r="M4218" s="990"/>
      <c r="N4218" s="990"/>
      <c r="O4218" s="878"/>
      <c r="P4218" s="878"/>
      <c r="Q4218" s="878"/>
      <c r="R4218" s="878"/>
      <c r="S4218" s="878"/>
      <c r="T4218" s="878"/>
      <c r="U4218" s="878"/>
      <c r="V4218" s="878"/>
      <c r="W4218" s="878"/>
      <c r="X4218" s="1015"/>
      <c r="Y4218" s="878"/>
      <c r="Z4218" s="975"/>
    </row>
    <row r="4219" spans="1:26">
      <c r="A4219" s="878"/>
      <c r="B4219" s="878"/>
      <c r="C4219" s="878"/>
      <c r="F4219" s="878"/>
      <c r="H4219" s="878"/>
      <c r="I4219" s="878"/>
      <c r="J4219" s="878"/>
      <c r="K4219" s="990"/>
      <c r="L4219" s="990"/>
      <c r="M4219" s="990"/>
      <c r="N4219" s="990"/>
      <c r="O4219" s="878"/>
      <c r="P4219" s="878"/>
      <c r="Q4219" s="878"/>
      <c r="R4219" s="878"/>
      <c r="S4219" s="878"/>
      <c r="T4219" s="878"/>
      <c r="U4219" s="878"/>
      <c r="V4219" s="878"/>
      <c r="W4219" s="878"/>
      <c r="X4219" s="1015"/>
      <c r="Y4219" s="878"/>
      <c r="Z4219" s="975"/>
    </row>
    <row r="4220" spans="1:26">
      <c r="A4220" s="878"/>
      <c r="B4220" s="878"/>
      <c r="C4220" s="878"/>
      <c r="F4220" s="878"/>
      <c r="H4220" s="878"/>
      <c r="I4220" s="878"/>
      <c r="J4220" s="878"/>
      <c r="K4220" s="990"/>
      <c r="L4220" s="990"/>
      <c r="M4220" s="990"/>
      <c r="N4220" s="990"/>
      <c r="O4220" s="878"/>
      <c r="P4220" s="878"/>
      <c r="Q4220" s="878"/>
      <c r="R4220" s="878"/>
      <c r="S4220" s="878"/>
      <c r="T4220" s="878"/>
      <c r="U4220" s="878"/>
      <c r="V4220" s="878"/>
      <c r="W4220" s="878"/>
      <c r="X4220" s="1015"/>
      <c r="Y4220" s="878"/>
      <c r="Z4220" s="975"/>
    </row>
    <row r="4221" spans="1:26">
      <c r="A4221" s="878"/>
      <c r="B4221" s="878"/>
      <c r="C4221" s="878"/>
      <c r="F4221" s="878"/>
      <c r="H4221" s="878"/>
      <c r="I4221" s="878"/>
      <c r="J4221" s="878"/>
      <c r="K4221" s="990"/>
      <c r="L4221" s="990"/>
      <c r="M4221" s="990"/>
      <c r="N4221" s="990"/>
      <c r="O4221" s="878"/>
      <c r="P4221" s="878"/>
      <c r="Q4221" s="878"/>
      <c r="R4221" s="878"/>
      <c r="S4221" s="878"/>
      <c r="T4221" s="878"/>
      <c r="U4221" s="878"/>
      <c r="V4221" s="878"/>
      <c r="W4221" s="878"/>
      <c r="X4221" s="1015"/>
      <c r="Y4221" s="878"/>
      <c r="Z4221" s="975"/>
    </row>
    <row r="4222" spans="1:26">
      <c r="A4222" s="878"/>
      <c r="B4222" s="878"/>
      <c r="C4222" s="878"/>
      <c r="F4222" s="878"/>
      <c r="H4222" s="878"/>
      <c r="I4222" s="878"/>
      <c r="J4222" s="878"/>
      <c r="K4222" s="990"/>
      <c r="L4222" s="990"/>
      <c r="M4222" s="990"/>
      <c r="N4222" s="990"/>
      <c r="O4222" s="878"/>
      <c r="P4222" s="878"/>
      <c r="Q4222" s="878"/>
      <c r="R4222" s="878"/>
      <c r="S4222" s="878"/>
      <c r="T4222" s="878"/>
      <c r="U4222" s="878"/>
      <c r="V4222" s="878"/>
      <c r="W4222" s="878"/>
      <c r="X4222" s="1015"/>
      <c r="Y4222" s="878"/>
      <c r="Z4222" s="975"/>
    </row>
    <row r="4223" spans="1:26">
      <c r="A4223" s="878"/>
      <c r="B4223" s="878"/>
      <c r="C4223" s="878"/>
      <c r="F4223" s="878"/>
      <c r="H4223" s="878"/>
      <c r="I4223" s="878"/>
      <c r="J4223" s="878"/>
      <c r="K4223" s="990"/>
      <c r="L4223" s="990"/>
      <c r="M4223" s="990"/>
      <c r="N4223" s="990"/>
      <c r="O4223" s="878"/>
      <c r="P4223" s="878"/>
      <c r="Q4223" s="878"/>
      <c r="R4223" s="878"/>
      <c r="S4223" s="878"/>
      <c r="T4223" s="878"/>
      <c r="U4223" s="878"/>
      <c r="V4223" s="878"/>
      <c r="W4223" s="878"/>
      <c r="X4223" s="1015"/>
      <c r="Y4223" s="878"/>
      <c r="Z4223" s="975"/>
    </row>
    <row r="4224" spans="1:26">
      <c r="A4224" s="878"/>
      <c r="B4224" s="878"/>
      <c r="C4224" s="878"/>
      <c r="F4224" s="878"/>
      <c r="H4224" s="878"/>
      <c r="I4224" s="878"/>
      <c r="J4224" s="878"/>
      <c r="K4224" s="990"/>
      <c r="L4224" s="990"/>
      <c r="M4224" s="990"/>
      <c r="N4224" s="990"/>
      <c r="O4224" s="878"/>
      <c r="P4224" s="878"/>
      <c r="Q4224" s="878"/>
      <c r="R4224" s="878"/>
      <c r="S4224" s="878"/>
      <c r="T4224" s="878"/>
      <c r="U4224" s="878"/>
      <c r="V4224" s="878"/>
      <c r="W4224" s="878"/>
      <c r="X4224" s="1015"/>
      <c r="Y4224" s="878"/>
      <c r="Z4224" s="975"/>
    </row>
    <row r="4225" spans="1:26">
      <c r="A4225" s="878"/>
      <c r="B4225" s="878"/>
      <c r="C4225" s="878"/>
      <c r="F4225" s="878"/>
      <c r="H4225" s="878"/>
      <c r="I4225" s="878"/>
      <c r="J4225" s="878"/>
      <c r="K4225" s="990"/>
      <c r="L4225" s="990"/>
      <c r="M4225" s="990"/>
      <c r="N4225" s="990"/>
      <c r="O4225" s="878"/>
      <c r="P4225" s="878"/>
      <c r="Q4225" s="878"/>
      <c r="R4225" s="878"/>
      <c r="S4225" s="878"/>
      <c r="T4225" s="878"/>
      <c r="U4225" s="878"/>
      <c r="V4225" s="878"/>
      <c r="W4225" s="878"/>
      <c r="X4225" s="1015"/>
      <c r="Y4225" s="878"/>
      <c r="Z4225" s="975"/>
    </row>
    <row r="4226" spans="1:26">
      <c r="A4226" s="878"/>
      <c r="B4226" s="878"/>
      <c r="C4226" s="878"/>
      <c r="F4226" s="878"/>
      <c r="H4226" s="878"/>
      <c r="I4226" s="878"/>
      <c r="J4226" s="878"/>
      <c r="K4226" s="990"/>
      <c r="L4226" s="990"/>
      <c r="M4226" s="990"/>
      <c r="N4226" s="990"/>
      <c r="O4226" s="878"/>
      <c r="P4226" s="878"/>
      <c r="Q4226" s="878"/>
      <c r="R4226" s="878"/>
      <c r="S4226" s="878"/>
      <c r="T4226" s="878"/>
      <c r="U4226" s="878"/>
      <c r="V4226" s="878"/>
      <c r="W4226" s="878"/>
      <c r="X4226" s="1015"/>
      <c r="Y4226" s="878"/>
      <c r="Z4226" s="975"/>
    </row>
    <row r="4227" spans="1:26">
      <c r="A4227" s="878"/>
      <c r="B4227" s="878"/>
      <c r="C4227" s="878"/>
      <c r="F4227" s="878"/>
      <c r="H4227" s="878"/>
      <c r="I4227" s="878"/>
      <c r="J4227" s="878"/>
      <c r="K4227" s="990"/>
      <c r="L4227" s="990"/>
      <c r="M4227" s="990"/>
      <c r="N4227" s="990"/>
      <c r="O4227" s="878"/>
      <c r="P4227" s="878"/>
      <c r="Q4227" s="878"/>
      <c r="R4227" s="878"/>
      <c r="S4227" s="878"/>
      <c r="T4227" s="878"/>
      <c r="U4227" s="878"/>
      <c r="V4227" s="878"/>
      <c r="W4227" s="878"/>
      <c r="X4227" s="1015"/>
      <c r="Y4227" s="878"/>
      <c r="Z4227" s="975"/>
    </row>
    <row r="4228" spans="1:26">
      <c r="A4228" s="878"/>
      <c r="B4228" s="878"/>
      <c r="C4228" s="878"/>
      <c r="F4228" s="878"/>
      <c r="H4228" s="878"/>
      <c r="I4228" s="878"/>
      <c r="J4228" s="878"/>
      <c r="K4228" s="990"/>
      <c r="L4228" s="990"/>
      <c r="M4228" s="990"/>
      <c r="N4228" s="990"/>
      <c r="O4228" s="878"/>
      <c r="P4228" s="878"/>
      <c r="Q4228" s="878"/>
      <c r="R4228" s="878"/>
      <c r="S4228" s="878"/>
      <c r="T4228" s="878"/>
      <c r="U4228" s="878"/>
      <c r="V4228" s="878"/>
      <c r="W4228" s="878"/>
      <c r="X4228" s="1015"/>
      <c r="Y4228" s="878"/>
      <c r="Z4228" s="975"/>
    </row>
    <row r="4229" spans="1:26">
      <c r="A4229" s="878"/>
      <c r="B4229" s="878"/>
      <c r="C4229" s="878"/>
      <c r="F4229" s="878"/>
      <c r="H4229" s="878"/>
      <c r="I4229" s="878"/>
      <c r="J4229" s="878"/>
      <c r="K4229" s="990"/>
      <c r="L4229" s="990"/>
      <c r="M4229" s="990"/>
      <c r="N4229" s="990"/>
      <c r="O4229" s="878"/>
      <c r="P4229" s="878"/>
      <c r="Q4229" s="878"/>
      <c r="R4229" s="878"/>
      <c r="S4229" s="878"/>
      <c r="T4229" s="878"/>
      <c r="U4229" s="878"/>
      <c r="V4229" s="878"/>
      <c r="W4229" s="878"/>
      <c r="X4229" s="1015"/>
      <c r="Y4229" s="878"/>
      <c r="Z4229" s="975"/>
    </row>
    <row r="4230" spans="1:26">
      <c r="A4230" s="878"/>
      <c r="B4230" s="878"/>
      <c r="C4230" s="878"/>
      <c r="F4230" s="878"/>
      <c r="H4230" s="878"/>
      <c r="I4230" s="878"/>
      <c r="J4230" s="878"/>
      <c r="K4230" s="990"/>
      <c r="L4230" s="990"/>
      <c r="M4230" s="990"/>
      <c r="N4230" s="990"/>
      <c r="O4230" s="878"/>
      <c r="P4230" s="878"/>
      <c r="Q4230" s="878"/>
      <c r="R4230" s="878"/>
      <c r="S4230" s="878"/>
      <c r="T4230" s="878"/>
      <c r="U4230" s="878"/>
      <c r="V4230" s="878"/>
      <c r="W4230" s="878"/>
      <c r="X4230" s="1015"/>
      <c r="Y4230" s="878"/>
      <c r="Z4230" s="975"/>
    </row>
    <row r="4231" spans="1:26">
      <c r="A4231" s="878"/>
      <c r="B4231" s="878"/>
      <c r="C4231" s="878"/>
      <c r="F4231" s="878"/>
      <c r="H4231" s="878"/>
      <c r="I4231" s="878"/>
      <c r="J4231" s="878"/>
      <c r="K4231" s="990"/>
      <c r="L4231" s="990"/>
      <c r="M4231" s="990"/>
      <c r="N4231" s="990"/>
      <c r="O4231" s="878"/>
      <c r="P4231" s="878"/>
      <c r="Q4231" s="878"/>
      <c r="R4231" s="878"/>
      <c r="S4231" s="878"/>
      <c r="T4231" s="878"/>
      <c r="U4231" s="878"/>
      <c r="V4231" s="878"/>
      <c r="W4231" s="878"/>
      <c r="X4231" s="1015"/>
      <c r="Y4231" s="878"/>
      <c r="Z4231" s="975"/>
    </row>
    <row r="4232" spans="1:26">
      <c r="A4232" s="878"/>
      <c r="B4232" s="878"/>
      <c r="C4232" s="878"/>
      <c r="F4232" s="878"/>
      <c r="H4232" s="878"/>
      <c r="I4232" s="878"/>
      <c r="J4232" s="878"/>
      <c r="K4232" s="990"/>
      <c r="L4232" s="990"/>
      <c r="M4232" s="990"/>
      <c r="N4232" s="990"/>
      <c r="O4232" s="878"/>
      <c r="P4232" s="878"/>
      <c r="Q4232" s="878"/>
      <c r="R4232" s="878"/>
      <c r="S4232" s="878"/>
      <c r="T4232" s="878"/>
      <c r="U4232" s="878"/>
      <c r="V4232" s="878"/>
      <c r="W4232" s="878"/>
      <c r="X4232" s="1015"/>
      <c r="Y4232" s="878"/>
      <c r="Z4232" s="975"/>
    </row>
    <row r="4233" spans="1:26">
      <c r="A4233" s="878"/>
      <c r="B4233" s="878"/>
      <c r="C4233" s="878"/>
      <c r="F4233" s="878"/>
      <c r="H4233" s="878"/>
      <c r="I4233" s="878"/>
      <c r="J4233" s="878"/>
      <c r="K4233" s="990"/>
      <c r="L4233" s="990"/>
      <c r="M4233" s="990"/>
      <c r="N4233" s="990"/>
      <c r="O4233" s="878"/>
      <c r="P4233" s="878"/>
      <c r="Q4233" s="878"/>
      <c r="R4233" s="878"/>
      <c r="S4233" s="878"/>
      <c r="T4233" s="878"/>
      <c r="U4233" s="878"/>
      <c r="V4233" s="878"/>
      <c r="W4233" s="878"/>
      <c r="X4233" s="1015"/>
      <c r="Y4233" s="878"/>
      <c r="Z4233" s="975"/>
    </row>
    <row r="4234" spans="1:26">
      <c r="A4234" s="878"/>
      <c r="B4234" s="878"/>
      <c r="C4234" s="878"/>
      <c r="F4234" s="878"/>
      <c r="H4234" s="878"/>
      <c r="I4234" s="878"/>
      <c r="J4234" s="878"/>
      <c r="K4234" s="990"/>
      <c r="L4234" s="990"/>
      <c r="M4234" s="990"/>
      <c r="N4234" s="990"/>
      <c r="O4234" s="878"/>
      <c r="P4234" s="878"/>
      <c r="Q4234" s="878"/>
      <c r="R4234" s="878"/>
      <c r="S4234" s="878"/>
      <c r="T4234" s="878"/>
      <c r="U4234" s="878"/>
      <c r="V4234" s="878"/>
      <c r="W4234" s="878"/>
      <c r="X4234" s="1015"/>
      <c r="Y4234" s="878"/>
      <c r="Z4234" s="975"/>
    </row>
    <row r="4235" spans="1:26">
      <c r="A4235" s="878"/>
      <c r="B4235" s="878"/>
      <c r="C4235" s="878"/>
      <c r="F4235" s="878"/>
      <c r="H4235" s="878"/>
      <c r="I4235" s="878"/>
      <c r="J4235" s="878"/>
      <c r="K4235" s="990"/>
      <c r="L4235" s="990"/>
      <c r="M4235" s="990"/>
      <c r="N4235" s="990"/>
      <c r="O4235" s="878"/>
      <c r="P4235" s="878"/>
      <c r="Q4235" s="878"/>
      <c r="R4235" s="878"/>
      <c r="S4235" s="878"/>
      <c r="T4235" s="878"/>
      <c r="U4235" s="878"/>
      <c r="V4235" s="878"/>
      <c r="W4235" s="878"/>
      <c r="X4235" s="1015"/>
      <c r="Y4235" s="878"/>
      <c r="Z4235" s="975"/>
    </row>
    <row r="4236" spans="1:26">
      <c r="A4236" s="878"/>
      <c r="B4236" s="878"/>
      <c r="C4236" s="878"/>
      <c r="F4236" s="878"/>
      <c r="H4236" s="878"/>
      <c r="I4236" s="878"/>
      <c r="J4236" s="878"/>
      <c r="K4236" s="990"/>
      <c r="L4236" s="990"/>
      <c r="M4236" s="990"/>
      <c r="N4236" s="990"/>
      <c r="O4236" s="878"/>
      <c r="P4236" s="878"/>
      <c r="Q4236" s="878"/>
      <c r="R4236" s="878"/>
      <c r="S4236" s="878"/>
      <c r="T4236" s="878"/>
      <c r="U4236" s="878"/>
      <c r="V4236" s="878"/>
      <c r="W4236" s="878"/>
      <c r="X4236" s="1015"/>
      <c r="Y4236" s="878"/>
      <c r="Z4236" s="975"/>
    </row>
    <row r="4237" spans="1:26">
      <c r="A4237" s="878"/>
      <c r="B4237" s="878"/>
      <c r="C4237" s="878"/>
      <c r="F4237" s="878"/>
      <c r="H4237" s="878"/>
      <c r="I4237" s="878"/>
      <c r="J4237" s="878"/>
      <c r="K4237" s="990"/>
      <c r="L4237" s="990"/>
      <c r="M4237" s="990"/>
      <c r="N4237" s="990"/>
      <c r="O4237" s="878"/>
      <c r="P4237" s="878"/>
      <c r="Q4237" s="878"/>
      <c r="R4237" s="878"/>
      <c r="S4237" s="878"/>
      <c r="T4237" s="878"/>
      <c r="U4237" s="878"/>
      <c r="V4237" s="878"/>
      <c r="W4237" s="878"/>
      <c r="X4237" s="1015"/>
      <c r="Y4237" s="878"/>
      <c r="Z4237" s="975"/>
    </row>
    <row r="4238" spans="1:26">
      <c r="A4238" s="878"/>
      <c r="B4238" s="878"/>
      <c r="C4238" s="878"/>
      <c r="F4238" s="878"/>
      <c r="H4238" s="878"/>
      <c r="I4238" s="878"/>
      <c r="J4238" s="878"/>
      <c r="K4238" s="990"/>
      <c r="L4238" s="990"/>
      <c r="M4238" s="990"/>
      <c r="N4238" s="990"/>
      <c r="O4238" s="878"/>
      <c r="P4238" s="878"/>
      <c r="Q4238" s="878"/>
      <c r="R4238" s="878"/>
      <c r="S4238" s="878"/>
      <c r="T4238" s="878"/>
      <c r="U4238" s="878"/>
      <c r="V4238" s="878"/>
      <c r="W4238" s="878"/>
      <c r="X4238" s="1015"/>
      <c r="Y4238" s="878"/>
      <c r="Z4238" s="975"/>
    </row>
    <row r="4239" spans="1:26">
      <c r="A4239" s="878"/>
      <c r="B4239" s="878"/>
      <c r="C4239" s="878"/>
      <c r="F4239" s="878"/>
      <c r="H4239" s="878"/>
      <c r="I4239" s="878"/>
      <c r="J4239" s="878"/>
      <c r="K4239" s="990"/>
      <c r="L4239" s="990"/>
      <c r="M4239" s="990"/>
      <c r="N4239" s="990"/>
      <c r="O4239" s="878"/>
      <c r="P4239" s="878"/>
      <c r="Q4239" s="878"/>
      <c r="R4239" s="878"/>
      <c r="S4239" s="878"/>
      <c r="T4239" s="878"/>
      <c r="U4239" s="878"/>
      <c r="V4239" s="878"/>
      <c r="W4239" s="878"/>
      <c r="X4239" s="1015"/>
      <c r="Y4239" s="878"/>
      <c r="Z4239" s="975"/>
    </row>
    <row r="4240" spans="1:26">
      <c r="A4240" s="878"/>
      <c r="B4240" s="878"/>
      <c r="C4240" s="878"/>
      <c r="F4240" s="878"/>
      <c r="H4240" s="878"/>
      <c r="I4240" s="878"/>
      <c r="J4240" s="878"/>
      <c r="K4240" s="990"/>
      <c r="L4240" s="990"/>
      <c r="M4240" s="990"/>
      <c r="N4240" s="990"/>
      <c r="O4240" s="878"/>
      <c r="P4240" s="878"/>
      <c r="Q4240" s="878"/>
      <c r="R4240" s="878"/>
      <c r="S4240" s="878"/>
      <c r="T4240" s="878"/>
      <c r="U4240" s="878"/>
      <c r="V4240" s="878"/>
      <c r="W4240" s="878"/>
      <c r="X4240" s="1015"/>
      <c r="Y4240" s="878"/>
      <c r="Z4240" s="975"/>
    </row>
    <row r="4241" spans="1:26">
      <c r="A4241" s="878"/>
      <c r="B4241" s="878"/>
      <c r="C4241" s="878"/>
      <c r="F4241" s="878"/>
      <c r="H4241" s="878"/>
      <c r="I4241" s="878"/>
      <c r="J4241" s="878"/>
      <c r="K4241" s="990"/>
      <c r="L4241" s="990"/>
      <c r="M4241" s="990"/>
      <c r="N4241" s="990"/>
      <c r="O4241" s="878"/>
      <c r="P4241" s="878"/>
      <c r="Q4241" s="878"/>
      <c r="R4241" s="878"/>
      <c r="S4241" s="878"/>
      <c r="T4241" s="878"/>
      <c r="U4241" s="878"/>
      <c r="V4241" s="878"/>
      <c r="W4241" s="878"/>
      <c r="X4241" s="1015"/>
      <c r="Y4241" s="878"/>
      <c r="Z4241" s="975"/>
    </row>
    <row r="4242" spans="1:26">
      <c r="A4242" s="878"/>
      <c r="B4242" s="878"/>
      <c r="C4242" s="878"/>
      <c r="F4242" s="878"/>
      <c r="H4242" s="878"/>
      <c r="I4242" s="878"/>
      <c r="J4242" s="878"/>
      <c r="K4242" s="990"/>
      <c r="L4242" s="990"/>
      <c r="M4242" s="990"/>
      <c r="N4242" s="990"/>
      <c r="O4242" s="878"/>
      <c r="P4242" s="878"/>
      <c r="Q4242" s="878"/>
      <c r="R4242" s="878"/>
      <c r="S4242" s="878"/>
      <c r="T4242" s="878"/>
      <c r="U4242" s="878"/>
      <c r="V4242" s="878"/>
      <c r="W4242" s="878"/>
      <c r="X4242" s="1015"/>
      <c r="Y4242" s="878"/>
      <c r="Z4242" s="975"/>
    </row>
    <row r="4243" spans="1:26">
      <c r="A4243" s="878"/>
      <c r="B4243" s="878"/>
      <c r="C4243" s="878"/>
      <c r="F4243" s="878"/>
      <c r="H4243" s="878"/>
      <c r="I4243" s="878"/>
      <c r="J4243" s="878"/>
      <c r="K4243" s="990"/>
      <c r="L4243" s="990"/>
      <c r="M4243" s="990"/>
      <c r="N4243" s="990"/>
      <c r="O4243" s="878"/>
      <c r="P4243" s="878"/>
      <c r="Q4243" s="878"/>
      <c r="R4243" s="878"/>
      <c r="S4243" s="878"/>
      <c r="T4243" s="878"/>
      <c r="U4243" s="878"/>
      <c r="V4243" s="878"/>
      <c r="W4243" s="878"/>
      <c r="X4243" s="1015"/>
      <c r="Y4243" s="878"/>
      <c r="Z4243" s="975"/>
    </row>
    <row r="4244" spans="1:26">
      <c r="A4244" s="878"/>
      <c r="B4244" s="878"/>
      <c r="C4244" s="878"/>
      <c r="F4244" s="878"/>
      <c r="H4244" s="878"/>
      <c r="I4244" s="878"/>
      <c r="J4244" s="878"/>
      <c r="K4244" s="990"/>
      <c r="L4244" s="990"/>
      <c r="M4244" s="990"/>
      <c r="N4244" s="990"/>
      <c r="O4244" s="878"/>
      <c r="P4244" s="878"/>
      <c r="Q4244" s="878"/>
      <c r="R4244" s="878"/>
      <c r="S4244" s="878"/>
      <c r="T4244" s="878"/>
      <c r="U4244" s="878"/>
      <c r="V4244" s="878"/>
      <c r="W4244" s="878"/>
      <c r="X4244" s="1015"/>
      <c r="Y4244" s="878"/>
      <c r="Z4244" s="975"/>
    </row>
    <row r="4245" spans="1:26">
      <c r="A4245" s="878"/>
      <c r="B4245" s="878"/>
      <c r="C4245" s="878"/>
      <c r="F4245" s="878"/>
      <c r="H4245" s="878"/>
      <c r="I4245" s="878"/>
      <c r="J4245" s="878"/>
      <c r="K4245" s="990"/>
      <c r="L4245" s="990"/>
      <c r="M4245" s="990"/>
      <c r="N4245" s="990"/>
      <c r="O4245" s="878"/>
      <c r="P4245" s="878"/>
      <c r="Q4245" s="878"/>
      <c r="R4245" s="878"/>
      <c r="S4245" s="878"/>
      <c r="T4245" s="878"/>
      <c r="U4245" s="878"/>
      <c r="V4245" s="878"/>
      <c r="W4245" s="878"/>
      <c r="X4245" s="1015"/>
      <c r="Y4245" s="878"/>
      <c r="Z4245" s="975"/>
    </row>
    <row r="4246" spans="1:26">
      <c r="A4246" s="878"/>
      <c r="B4246" s="878"/>
      <c r="C4246" s="878"/>
      <c r="F4246" s="878"/>
      <c r="H4246" s="878"/>
      <c r="I4246" s="878"/>
      <c r="J4246" s="878"/>
      <c r="K4246" s="990"/>
      <c r="L4246" s="990"/>
      <c r="M4246" s="990"/>
      <c r="N4246" s="990"/>
      <c r="O4246" s="878"/>
      <c r="P4246" s="878"/>
      <c r="Q4246" s="878"/>
      <c r="R4246" s="878"/>
      <c r="S4246" s="878"/>
      <c r="T4246" s="878"/>
      <c r="U4246" s="878"/>
      <c r="V4246" s="878"/>
      <c r="W4246" s="878"/>
      <c r="X4246" s="1015"/>
      <c r="Y4246" s="878"/>
      <c r="Z4246" s="975"/>
    </row>
    <row r="4247" spans="1:26">
      <c r="A4247" s="878"/>
      <c r="B4247" s="878"/>
      <c r="C4247" s="878"/>
      <c r="F4247" s="878"/>
      <c r="H4247" s="878"/>
      <c r="I4247" s="878"/>
      <c r="J4247" s="878"/>
      <c r="K4247" s="990"/>
      <c r="L4247" s="990"/>
      <c r="M4247" s="990"/>
      <c r="N4247" s="990"/>
      <c r="O4247" s="878"/>
      <c r="P4247" s="878"/>
      <c r="Q4247" s="878"/>
      <c r="R4247" s="878"/>
      <c r="S4247" s="878"/>
      <c r="T4247" s="878"/>
      <c r="U4247" s="878"/>
      <c r="V4247" s="878"/>
      <c r="W4247" s="878"/>
      <c r="X4247" s="1015"/>
      <c r="Y4247" s="878"/>
      <c r="Z4247" s="975"/>
    </row>
    <row r="4248" spans="1:26">
      <c r="A4248" s="878"/>
      <c r="B4248" s="878"/>
      <c r="C4248" s="878"/>
      <c r="F4248" s="878"/>
      <c r="H4248" s="878"/>
      <c r="I4248" s="878"/>
      <c r="J4248" s="878"/>
      <c r="K4248" s="990"/>
      <c r="L4248" s="990"/>
      <c r="M4248" s="990"/>
      <c r="N4248" s="990"/>
      <c r="O4248" s="878"/>
      <c r="P4248" s="878"/>
      <c r="Q4248" s="878"/>
      <c r="R4248" s="878"/>
      <c r="S4248" s="878"/>
      <c r="T4248" s="878"/>
      <c r="U4248" s="878"/>
      <c r="V4248" s="878"/>
      <c r="W4248" s="878"/>
      <c r="X4248" s="1015"/>
      <c r="Y4248" s="878"/>
      <c r="Z4248" s="975"/>
    </row>
    <row r="4249" spans="1:26">
      <c r="A4249" s="878"/>
      <c r="B4249" s="878"/>
      <c r="C4249" s="878"/>
      <c r="F4249" s="878"/>
      <c r="H4249" s="878"/>
      <c r="I4249" s="878"/>
      <c r="J4249" s="878"/>
      <c r="K4249" s="990"/>
      <c r="L4249" s="990"/>
      <c r="M4249" s="990"/>
      <c r="N4249" s="990"/>
      <c r="O4249" s="878"/>
      <c r="P4249" s="878"/>
      <c r="Q4249" s="878"/>
      <c r="R4249" s="878"/>
      <c r="S4249" s="878"/>
      <c r="T4249" s="878"/>
      <c r="U4249" s="878"/>
      <c r="V4249" s="878"/>
      <c r="W4249" s="878"/>
      <c r="X4249" s="1015"/>
      <c r="Y4249" s="878"/>
      <c r="Z4249" s="975"/>
    </row>
    <row r="4250" spans="1:26">
      <c r="A4250" s="878"/>
      <c r="B4250" s="878"/>
      <c r="C4250" s="878"/>
      <c r="F4250" s="878"/>
      <c r="H4250" s="878"/>
      <c r="I4250" s="878"/>
      <c r="J4250" s="878"/>
      <c r="K4250" s="990"/>
      <c r="L4250" s="990"/>
      <c r="M4250" s="990"/>
      <c r="N4250" s="990"/>
      <c r="O4250" s="878"/>
      <c r="P4250" s="878"/>
      <c r="Q4250" s="878"/>
      <c r="R4250" s="878"/>
      <c r="S4250" s="878"/>
      <c r="T4250" s="878"/>
      <c r="U4250" s="878"/>
      <c r="V4250" s="878"/>
      <c r="W4250" s="878"/>
      <c r="X4250" s="1015"/>
      <c r="Y4250" s="878"/>
      <c r="Z4250" s="975"/>
    </row>
    <row r="4251" spans="1:26">
      <c r="A4251" s="878"/>
      <c r="B4251" s="878"/>
      <c r="C4251" s="878"/>
      <c r="F4251" s="878"/>
      <c r="H4251" s="878"/>
      <c r="I4251" s="878"/>
      <c r="J4251" s="878"/>
      <c r="K4251" s="990"/>
      <c r="L4251" s="990"/>
      <c r="M4251" s="990"/>
      <c r="N4251" s="990"/>
      <c r="O4251" s="878"/>
      <c r="P4251" s="878"/>
      <c r="Q4251" s="878"/>
      <c r="R4251" s="878"/>
      <c r="S4251" s="878"/>
      <c r="T4251" s="878"/>
      <c r="U4251" s="878"/>
      <c r="V4251" s="878"/>
      <c r="W4251" s="878"/>
      <c r="X4251" s="1015"/>
      <c r="Y4251" s="878"/>
      <c r="Z4251" s="975"/>
    </row>
    <row r="4252" spans="1:26">
      <c r="A4252" s="878"/>
      <c r="B4252" s="878"/>
      <c r="C4252" s="878"/>
      <c r="F4252" s="878"/>
      <c r="H4252" s="878"/>
      <c r="I4252" s="878"/>
      <c r="J4252" s="878"/>
      <c r="K4252" s="990"/>
      <c r="L4252" s="990"/>
      <c r="M4252" s="990"/>
      <c r="N4252" s="990"/>
      <c r="O4252" s="878"/>
      <c r="P4252" s="878"/>
      <c r="Q4252" s="878"/>
      <c r="R4252" s="878"/>
      <c r="S4252" s="878"/>
      <c r="T4252" s="878"/>
      <c r="U4252" s="878"/>
      <c r="V4252" s="878"/>
      <c r="W4252" s="878"/>
      <c r="X4252" s="1015"/>
      <c r="Y4252" s="878"/>
      <c r="Z4252" s="975"/>
    </row>
    <row r="4253" spans="1:26">
      <c r="A4253" s="878"/>
      <c r="B4253" s="878"/>
      <c r="C4253" s="878"/>
      <c r="F4253" s="878"/>
      <c r="H4253" s="878"/>
      <c r="I4253" s="878"/>
      <c r="J4253" s="878"/>
      <c r="K4253" s="990"/>
      <c r="L4253" s="990"/>
      <c r="M4253" s="990"/>
      <c r="N4253" s="990"/>
      <c r="O4253" s="878"/>
      <c r="P4253" s="878"/>
      <c r="Q4253" s="878"/>
      <c r="R4253" s="878"/>
      <c r="S4253" s="878"/>
      <c r="T4253" s="878"/>
      <c r="U4253" s="878"/>
      <c r="V4253" s="878"/>
      <c r="W4253" s="878"/>
      <c r="X4253" s="1015"/>
      <c r="Y4253" s="878"/>
      <c r="Z4253" s="975"/>
    </row>
    <row r="4254" spans="1:26">
      <c r="A4254" s="878"/>
      <c r="B4254" s="878"/>
      <c r="C4254" s="878"/>
      <c r="F4254" s="878"/>
      <c r="H4254" s="878"/>
      <c r="I4254" s="878"/>
      <c r="J4254" s="878"/>
      <c r="K4254" s="990"/>
      <c r="L4254" s="990"/>
      <c r="M4254" s="990"/>
      <c r="N4254" s="990"/>
      <c r="O4254" s="878"/>
      <c r="P4254" s="878"/>
      <c r="Q4254" s="878"/>
      <c r="R4254" s="878"/>
      <c r="S4254" s="878"/>
      <c r="T4254" s="878"/>
      <c r="U4254" s="878"/>
      <c r="V4254" s="878"/>
      <c r="W4254" s="878"/>
      <c r="X4254" s="1015"/>
      <c r="Y4254" s="878"/>
      <c r="Z4254" s="975"/>
    </row>
    <row r="4255" spans="1:26">
      <c r="A4255" s="878"/>
      <c r="B4255" s="878"/>
      <c r="C4255" s="878"/>
      <c r="F4255" s="878"/>
      <c r="H4255" s="878"/>
      <c r="I4255" s="878"/>
      <c r="J4255" s="878"/>
      <c r="K4255" s="990"/>
      <c r="L4255" s="990"/>
      <c r="M4255" s="990"/>
      <c r="N4255" s="990"/>
      <c r="O4255" s="878"/>
      <c r="P4255" s="878"/>
      <c r="Q4255" s="878"/>
      <c r="R4255" s="878"/>
      <c r="S4255" s="878"/>
      <c r="T4255" s="878"/>
      <c r="U4255" s="878"/>
      <c r="V4255" s="878"/>
      <c r="W4255" s="878"/>
      <c r="X4255" s="1015"/>
      <c r="Y4255" s="878"/>
      <c r="Z4255" s="975"/>
    </row>
    <row r="4256" spans="1:26">
      <c r="A4256" s="878"/>
      <c r="B4256" s="878"/>
      <c r="C4256" s="878"/>
      <c r="F4256" s="878"/>
      <c r="H4256" s="878"/>
      <c r="I4256" s="878"/>
      <c r="J4256" s="878"/>
      <c r="K4256" s="990"/>
      <c r="L4256" s="990"/>
      <c r="M4256" s="990"/>
      <c r="N4256" s="990"/>
      <c r="O4256" s="878"/>
      <c r="P4256" s="878"/>
      <c r="Q4256" s="878"/>
      <c r="R4256" s="878"/>
      <c r="S4256" s="878"/>
      <c r="T4256" s="878"/>
      <c r="U4256" s="878"/>
      <c r="V4256" s="878"/>
      <c r="W4256" s="878"/>
      <c r="X4256" s="1015"/>
      <c r="Y4256" s="878"/>
      <c r="Z4256" s="975"/>
    </row>
    <row r="4257" spans="1:26">
      <c r="A4257" s="878"/>
      <c r="B4257" s="878"/>
      <c r="C4257" s="878"/>
      <c r="F4257" s="878"/>
      <c r="H4257" s="878"/>
      <c r="I4257" s="878"/>
      <c r="J4257" s="878"/>
      <c r="K4257" s="990"/>
      <c r="L4257" s="990"/>
      <c r="M4257" s="990"/>
      <c r="N4257" s="990"/>
      <c r="O4257" s="878"/>
      <c r="P4257" s="878"/>
      <c r="Q4257" s="878"/>
      <c r="R4257" s="878"/>
      <c r="S4257" s="878"/>
      <c r="T4257" s="878"/>
      <c r="U4257" s="878"/>
      <c r="V4257" s="878"/>
      <c r="W4257" s="878"/>
      <c r="X4257" s="1015"/>
      <c r="Y4257" s="878"/>
      <c r="Z4257" s="975"/>
    </row>
    <row r="4258" spans="1:26">
      <c r="A4258" s="878"/>
      <c r="B4258" s="878"/>
      <c r="C4258" s="878"/>
      <c r="F4258" s="878"/>
      <c r="H4258" s="878"/>
      <c r="I4258" s="878"/>
      <c r="J4258" s="878"/>
      <c r="K4258" s="990"/>
      <c r="L4258" s="990"/>
      <c r="M4258" s="990"/>
      <c r="N4258" s="990"/>
      <c r="O4258" s="878"/>
      <c r="P4258" s="878"/>
      <c r="Q4258" s="878"/>
      <c r="R4258" s="878"/>
      <c r="S4258" s="878"/>
      <c r="T4258" s="878"/>
      <c r="U4258" s="878"/>
      <c r="V4258" s="878"/>
      <c r="W4258" s="878"/>
      <c r="X4258" s="1015"/>
      <c r="Y4258" s="878"/>
      <c r="Z4258" s="975"/>
    </row>
    <row r="4259" spans="1:26">
      <c r="A4259" s="878"/>
      <c r="B4259" s="878"/>
      <c r="C4259" s="878"/>
      <c r="F4259" s="878"/>
      <c r="H4259" s="878"/>
      <c r="I4259" s="878"/>
      <c r="J4259" s="878"/>
      <c r="K4259" s="990"/>
      <c r="L4259" s="990"/>
      <c r="M4259" s="990"/>
      <c r="N4259" s="990"/>
      <c r="O4259" s="878"/>
      <c r="P4259" s="878"/>
      <c r="Q4259" s="878"/>
      <c r="R4259" s="878"/>
      <c r="S4259" s="878"/>
      <c r="T4259" s="878"/>
      <c r="U4259" s="878"/>
      <c r="V4259" s="878"/>
      <c r="W4259" s="878"/>
      <c r="X4259" s="1015"/>
      <c r="Y4259" s="878"/>
      <c r="Z4259" s="975"/>
    </row>
    <row r="4260" spans="1:26">
      <c r="A4260" s="878"/>
      <c r="B4260" s="878"/>
      <c r="C4260" s="878"/>
      <c r="F4260" s="878"/>
      <c r="H4260" s="878"/>
      <c r="I4260" s="878"/>
      <c r="J4260" s="878"/>
      <c r="K4260" s="990"/>
      <c r="L4260" s="990"/>
      <c r="M4260" s="990"/>
      <c r="N4260" s="990"/>
      <c r="O4260" s="878"/>
      <c r="P4260" s="878"/>
      <c r="Q4260" s="878"/>
      <c r="R4260" s="878"/>
      <c r="S4260" s="878"/>
      <c r="T4260" s="878"/>
      <c r="U4260" s="878"/>
      <c r="V4260" s="878"/>
      <c r="W4260" s="878"/>
      <c r="X4260" s="1015"/>
      <c r="Y4260" s="878"/>
      <c r="Z4260" s="975"/>
    </row>
    <row r="4261" spans="1:26">
      <c r="A4261" s="878"/>
      <c r="B4261" s="878"/>
      <c r="C4261" s="878"/>
      <c r="F4261" s="878"/>
      <c r="H4261" s="878"/>
      <c r="I4261" s="878"/>
      <c r="J4261" s="878"/>
      <c r="K4261" s="990"/>
      <c r="L4261" s="990"/>
      <c r="M4261" s="990"/>
      <c r="N4261" s="990"/>
      <c r="O4261" s="878"/>
      <c r="P4261" s="878"/>
      <c r="Q4261" s="878"/>
      <c r="R4261" s="878"/>
      <c r="S4261" s="878"/>
      <c r="T4261" s="878"/>
      <c r="U4261" s="878"/>
      <c r="V4261" s="878"/>
      <c r="W4261" s="878"/>
      <c r="X4261" s="1015"/>
      <c r="Y4261" s="878"/>
      <c r="Z4261" s="975"/>
    </row>
    <row r="4262" spans="1:26">
      <c r="A4262" s="878"/>
      <c r="B4262" s="878"/>
      <c r="C4262" s="878"/>
      <c r="F4262" s="878"/>
      <c r="H4262" s="878"/>
      <c r="I4262" s="878"/>
      <c r="J4262" s="878"/>
      <c r="K4262" s="990"/>
      <c r="L4262" s="990"/>
      <c r="M4262" s="990"/>
      <c r="N4262" s="990"/>
      <c r="O4262" s="878"/>
      <c r="P4262" s="878"/>
      <c r="Q4262" s="878"/>
      <c r="R4262" s="878"/>
      <c r="S4262" s="878"/>
      <c r="T4262" s="878"/>
      <c r="U4262" s="878"/>
      <c r="V4262" s="878"/>
      <c r="W4262" s="878"/>
      <c r="X4262" s="1015"/>
      <c r="Y4262" s="878"/>
      <c r="Z4262" s="975"/>
    </row>
    <row r="4263" spans="1:26">
      <c r="A4263" s="878"/>
      <c r="B4263" s="878"/>
      <c r="C4263" s="878"/>
      <c r="F4263" s="878"/>
      <c r="H4263" s="878"/>
      <c r="I4263" s="878"/>
      <c r="J4263" s="878"/>
      <c r="K4263" s="990"/>
      <c r="L4263" s="990"/>
      <c r="M4263" s="990"/>
      <c r="N4263" s="990"/>
      <c r="O4263" s="878"/>
      <c r="P4263" s="878"/>
      <c r="Q4263" s="878"/>
      <c r="R4263" s="878"/>
      <c r="S4263" s="878"/>
      <c r="T4263" s="878"/>
      <c r="U4263" s="878"/>
      <c r="V4263" s="878"/>
      <c r="W4263" s="878"/>
      <c r="X4263" s="1015"/>
      <c r="Y4263" s="878"/>
      <c r="Z4263" s="975"/>
    </row>
    <row r="4264" spans="1:26">
      <c r="A4264" s="878"/>
      <c r="B4264" s="878"/>
      <c r="C4264" s="878"/>
      <c r="F4264" s="878"/>
      <c r="H4264" s="878"/>
      <c r="I4264" s="878"/>
      <c r="J4264" s="878"/>
      <c r="K4264" s="990"/>
      <c r="L4264" s="990"/>
      <c r="M4264" s="990"/>
      <c r="N4264" s="990"/>
      <c r="O4264" s="878"/>
      <c r="P4264" s="878"/>
      <c r="Q4264" s="878"/>
      <c r="R4264" s="878"/>
      <c r="S4264" s="878"/>
      <c r="T4264" s="878"/>
      <c r="U4264" s="878"/>
      <c r="V4264" s="878"/>
      <c r="W4264" s="878"/>
      <c r="X4264" s="1015"/>
      <c r="Y4264" s="878"/>
      <c r="Z4264" s="975"/>
    </row>
    <row r="4265" spans="1:26">
      <c r="A4265" s="878"/>
      <c r="B4265" s="878"/>
      <c r="C4265" s="878"/>
      <c r="F4265" s="878"/>
      <c r="H4265" s="878"/>
      <c r="I4265" s="878"/>
      <c r="J4265" s="878"/>
      <c r="K4265" s="990"/>
      <c r="L4265" s="990"/>
      <c r="M4265" s="990"/>
      <c r="N4265" s="990"/>
      <c r="O4265" s="878"/>
      <c r="P4265" s="878"/>
      <c r="Q4265" s="878"/>
      <c r="R4265" s="878"/>
      <c r="S4265" s="878"/>
      <c r="T4265" s="878"/>
      <c r="U4265" s="878"/>
      <c r="V4265" s="878"/>
      <c r="W4265" s="878"/>
      <c r="X4265" s="1015"/>
      <c r="Y4265" s="878"/>
      <c r="Z4265" s="975"/>
    </row>
    <row r="4266" spans="1:26">
      <c r="A4266" s="878"/>
      <c r="B4266" s="878"/>
      <c r="C4266" s="878"/>
      <c r="F4266" s="878"/>
      <c r="H4266" s="878"/>
      <c r="I4266" s="878"/>
      <c r="J4266" s="878"/>
      <c r="K4266" s="990"/>
      <c r="L4266" s="990"/>
      <c r="M4266" s="990"/>
      <c r="N4266" s="990"/>
      <c r="O4266" s="878"/>
      <c r="P4266" s="878"/>
      <c r="Q4266" s="878"/>
      <c r="R4266" s="878"/>
      <c r="S4266" s="878"/>
      <c r="T4266" s="878"/>
      <c r="U4266" s="878"/>
      <c r="V4266" s="878"/>
      <c r="W4266" s="878"/>
      <c r="X4266" s="1015"/>
      <c r="Y4266" s="878"/>
      <c r="Z4266" s="975"/>
    </row>
    <row r="4267" spans="1:26">
      <c r="A4267" s="878"/>
      <c r="B4267" s="878"/>
      <c r="C4267" s="878"/>
      <c r="F4267" s="878"/>
      <c r="H4267" s="878"/>
      <c r="I4267" s="878"/>
      <c r="J4267" s="878"/>
      <c r="K4267" s="990"/>
      <c r="L4267" s="990"/>
      <c r="M4267" s="990"/>
      <c r="N4267" s="990"/>
      <c r="O4267" s="878"/>
      <c r="P4267" s="878"/>
      <c r="Q4267" s="878"/>
      <c r="R4267" s="878"/>
      <c r="S4267" s="878"/>
      <c r="T4267" s="878"/>
      <c r="U4267" s="878"/>
      <c r="V4267" s="878"/>
      <c r="W4267" s="878"/>
      <c r="X4267" s="1015"/>
      <c r="Y4267" s="878"/>
      <c r="Z4267" s="975"/>
    </row>
    <row r="4268" spans="1:26">
      <c r="A4268" s="878"/>
      <c r="B4268" s="878"/>
      <c r="C4268" s="878"/>
      <c r="F4268" s="878"/>
      <c r="H4268" s="878"/>
      <c r="I4268" s="878"/>
      <c r="J4268" s="878"/>
      <c r="K4268" s="990"/>
      <c r="L4268" s="990"/>
      <c r="M4268" s="990"/>
      <c r="N4268" s="990"/>
      <c r="O4268" s="878"/>
      <c r="P4268" s="878"/>
      <c r="Q4268" s="878"/>
      <c r="R4268" s="878"/>
      <c r="S4268" s="878"/>
      <c r="T4268" s="878"/>
      <c r="U4268" s="878"/>
      <c r="V4268" s="878"/>
      <c r="W4268" s="878"/>
      <c r="X4268" s="1015"/>
      <c r="Y4268" s="878"/>
      <c r="Z4268" s="975"/>
    </row>
    <row r="4269" spans="1:26">
      <c r="A4269" s="878"/>
      <c r="B4269" s="878"/>
      <c r="C4269" s="878"/>
      <c r="F4269" s="878"/>
      <c r="H4269" s="878"/>
      <c r="I4269" s="878"/>
      <c r="J4269" s="878"/>
      <c r="K4269" s="990"/>
      <c r="L4269" s="990"/>
      <c r="M4269" s="990"/>
      <c r="N4269" s="990"/>
      <c r="O4269" s="878"/>
      <c r="P4269" s="878"/>
      <c r="Q4269" s="878"/>
      <c r="R4269" s="878"/>
      <c r="S4269" s="878"/>
      <c r="T4269" s="878"/>
      <c r="U4269" s="878"/>
      <c r="V4269" s="878"/>
      <c r="W4269" s="878"/>
      <c r="X4269" s="1015"/>
      <c r="Y4269" s="878"/>
      <c r="Z4269" s="975"/>
    </row>
    <row r="4270" spans="1:26">
      <c r="A4270" s="878"/>
      <c r="B4270" s="878"/>
      <c r="C4270" s="878"/>
      <c r="F4270" s="878"/>
      <c r="H4270" s="878"/>
      <c r="I4270" s="878"/>
      <c r="J4270" s="878"/>
      <c r="K4270" s="990"/>
      <c r="L4270" s="990"/>
      <c r="M4270" s="990"/>
      <c r="N4270" s="990"/>
      <c r="O4270" s="878"/>
      <c r="P4270" s="878"/>
      <c r="Q4270" s="878"/>
      <c r="R4270" s="878"/>
      <c r="S4270" s="878"/>
      <c r="T4270" s="878"/>
      <c r="U4270" s="878"/>
      <c r="V4270" s="878"/>
      <c r="W4270" s="878"/>
      <c r="X4270" s="1015"/>
      <c r="Y4270" s="878"/>
      <c r="Z4270" s="975"/>
    </row>
    <row r="4271" spans="1:26">
      <c r="A4271" s="878"/>
      <c r="B4271" s="878"/>
      <c r="C4271" s="878"/>
      <c r="F4271" s="878"/>
      <c r="H4271" s="878"/>
      <c r="I4271" s="878"/>
      <c r="J4271" s="878"/>
      <c r="K4271" s="990"/>
      <c r="L4271" s="990"/>
      <c r="M4271" s="990"/>
      <c r="N4271" s="990"/>
      <c r="O4271" s="878"/>
      <c r="P4271" s="878"/>
      <c r="Q4271" s="878"/>
      <c r="R4271" s="878"/>
      <c r="S4271" s="878"/>
      <c r="T4271" s="878"/>
      <c r="U4271" s="878"/>
      <c r="V4271" s="878"/>
      <c r="W4271" s="878"/>
      <c r="X4271" s="1015"/>
      <c r="Y4271" s="878"/>
      <c r="Z4271" s="975"/>
    </row>
    <row r="4272" spans="1:26">
      <c r="A4272" s="878"/>
      <c r="B4272" s="878"/>
      <c r="C4272" s="878"/>
      <c r="F4272" s="878"/>
      <c r="H4272" s="878"/>
      <c r="I4272" s="878"/>
      <c r="J4272" s="878"/>
      <c r="K4272" s="990"/>
      <c r="L4272" s="990"/>
      <c r="M4272" s="990"/>
      <c r="N4272" s="990"/>
      <c r="O4272" s="878"/>
      <c r="P4272" s="878"/>
      <c r="Q4272" s="878"/>
      <c r="R4272" s="878"/>
      <c r="S4272" s="878"/>
      <c r="T4272" s="878"/>
      <c r="U4272" s="878"/>
      <c r="V4272" s="878"/>
      <c r="W4272" s="878"/>
      <c r="X4272" s="1015"/>
      <c r="Y4272" s="878"/>
      <c r="Z4272" s="975"/>
    </row>
    <row r="4273" spans="1:26">
      <c r="A4273" s="878"/>
      <c r="B4273" s="878"/>
      <c r="C4273" s="878"/>
      <c r="F4273" s="878"/>
      <c r="H4273" s="878"/>
      <c r="I4273" s="878"/>
      <c r="J4273" s="878"/>
      <c r="K4273" s="990"/>
      <c r="L4273" s="990"/>
      <c r="M4273" s="990"/>
      <c r="N4273" s="990"/>
      <c r="O4273" s="878"/>
      <c r="P4273" s="878"/>
      <c r="Q4273" s="878"/>
      <c r="R4273" s="878"/>
      <c r="S4273" s="878"/>
      <c r="T4273" s="878"/>
      <c r="U4273" s="878"/>
      <c r="V4273" s="878"/>
      <c r="W4273" s="878"/>
      <c r="X4273" s="1015"/>
      <c r="Y4273" s="878"/>
      <c r="Z4273" s="975"/>
    </row>
    <row r="4274" spans="1:26">
      <c r="A4274" s="878"/>
      <c r="B4274" s="878"/>
      <c r="C4274" s="878"/>
      <c r="F4274" s="878"/>
      <c r="H4274" s="878"/>
      <c r="I4274" s="878"/>
      <c r="J4274" s="878"/>
      <c r="K4274" s="990"/>
      <c r="L4274" s="990"/>
      <c r="M4274" s="990"/>
      <c r="N4274" s="990"/>
      <c r="O4274" s="878"/>
      <c r="P4274" s="878"/>
      <c r="Q4274" s="878"/>
      <c r="R4274" s="878"/>
      <c r="S4274" s="878"/>
      <c r="T4274" s="878"/>
      <c r="U4274" s="878"/>
      <c r="V4274" s="878"/>
      <c r="W4274" s="878"/>
      <c r="X4274" s="1015"/>
      <c r="Y4274" s="878"/>
      <c r="Z4274" s="975"/>
    </row>
    <row r="4275" spans="1:26">
      <c r="A4275" s="878"/>
      <c r="B4275" s="878"/>
      <c r="C4275" s="878"/>
      <c r="F4275" s="878"/>
      <c r="H4275" s="878"/>
      <c r="I4275" s="878"/>
      <c r="J4275" s="878"/>
      <c r="K4275" s="990"/>
      <c r="L4275" s="990"/>
      <c r="M4275" s="990"/>
      <c r="N4275" s="990"/>
      <c r="O4275" s="878"/>
      <c r="P4275" s="878"/>
      <c r="Q4275" s="878"/>
      <c r="R4275" s="878"/>
      <c r="S4275" s="878"/>
      <c r="T4275" s="878"/>
      <c r="U4275" s="878"/>
      <c r="V4275" s="878"/>
      <c r="W4275" s="878"/>
      <c r="X4275" s="1015"/>
      <c r="Y4275" s="878"/>
      <c r="Z4275" s="975"/>
    </row>
    <row r="4276" spans="1:26">
      <c r="A4276" s="878"/>
      <c r="B4276" s="878"/>
      <c r="C4276" s="878"/>
      <c r="F4276" s="878"/>
      <c r="H4276" s="878"/>
      <c r="I4276" s="878"/>
      <c r="J4276" s="878"/>
      <c r="K4276" s="990"/>
      <c r="L4276" s="990"/>
      <c r="M4276" s="990"/>
      <c r="N4276" s="990"/>
      <c r="O4276" s="878"/>
      <c r="P4276" s="878"/>
      <c r="Q4276" s="878"/>
      <c r="R4276" s="878"/>
      <c r="S4276" s="878"/>
      <c r="T4276" s="878"/>
      <c r="U4276" s="878"/>
      <c r="V4276" s="878"/>
      <c r="W4276" s="878"/>
      <c r="X4276" s="1015"/>
      <c r="Y4276" s="878"/>
      <c r="Z4276" s="975"/>
    </row>
    <row r="4277" spans="1:26">
      <c r="A4277" s="878"/>
      <c r="B4277" s="878"/>
      <c r="C4277" s="878"/>
      <c r="F4277" s="878"/>
      <c r="H4277" s="878"/>
      <c r="I4277" s="878"/>
      <c r="J4277" s="878"/>
      <c r="K4277" s="990"/>
      <c r="L4277" s="990"/>
      <c r="M4277" s="990"/>
      <c r="N4277" s="990"/>
      <c r="O4277" s="878"/>
      <c r="P4277" s="878"/>
      <c r="Q4277" s="878"/>
      <c r="R4277" s="878"/>
      <c r="S4277" s="878"/>
      <c r="T4277" s="878"/>
      <c r="U4277" s="878"/>
      <c r="V4277" s="878"/>
      <c r="W4277" s="878"/>
      <c r="X4277" s="1015"/>
      <c r="Y4277" s="878"/>
      <c r="Z4277" s="975"/>
    </row>
    <row r="4278" spans="1:26">
      <c r="A4278" s="878"/>
      <c r="B4278" s="878"/>
      <c r="C4278" s="878"/>
      <c r="F4278" s="878"/>
      <c r="H4278" s="878"/>
      <c r="I4278" s="878"/>
      <c r="J4278" s="878"/>
      <c r="K4278" s="990"/>
      <c r="L4278" s="990"/>
      <c r="M4278" s="990"/>
      <c r="N4278" s="990"/>
      <c r="O4278" s="878"/>
      <c r="P4278" s="878"/>
      <c r="Q4278" s="878"/>
      <c r="R4278" s="878"/>
      <c r="S4278" s="878"/>
      <c r="T4278" s="878"/>
      <c r="U4278" s="878"/>
      <c r="V4278" s="878"/>
      <c r="W4278" s="878"/>
      <c r="X4278" s="1015"/>
      <c r="Y4278" s="878"/>
      <c r="Z4278" s="975"/>
    </row>
    <row r="4279" spans="1:26">
      <c r="A4279" s="878"/>
      <c r="B4279" s="878"/>
      <c r="C4279" s="878"/>
      <c r="F4279" s="878"/>
      <c r="H4279" s="878"/>
      <c r="I4279" s="878"/>
      <c r="J4279" s="878"/>
      <c r="K4279" s="990"/>
      <c r="L4279" s="990"/>
      <c r="M4279" s="990"/>
      <c r="N4279" s="990"/>
      <c r="O4279" s="878"/>
      <c r="P4279" s="878"/>
      <c r="Q4279" s="878"/>
      <c r="R4279" s="878"/>
      <c r="S4279" s="878"/>
      <c r="T4279" s="878"/>
      <c r="U4279" s="878"/>
      <c r="V4279" s="878"/>
      <c r="W4279" s="878"/>
      <c r="X4279" s="1015"/>
      <c r="Y4279" s="878"/>
      <c r="Z4279" s="975"/>
    </row>
    <row r="4280" spans="1:26">
      <c r="A4280" s="878"/>
      <c r="B4280" s="878"/>
      <c r="C4280" s="878"/>
      <c r="F4280" s="878"/>
      <c r="H4280" s="878"/>
      <c r="I4280" s="878"/>
      <c r="J4280" s="878"/>
      <c r="K4280" s="990"/>
      <c r="L4280" s="990"/>
      <c r="M4280" s="990"/>
      <c r="N4280" s="990"/>
      <c r="O4280" s="878"/>
      <c r="P4280" s="878"/>
      <c r="Q4280" s="878"/>
      <c r="R4280" s="878"/>
      <c r="S4280" s="878"/>
      <c r="T4280" s="878"/>
      <c r="U4280" s="878"/>
      <c r="V4280" s="878"/>
      <c r="W4280" s="878"/>
      <c r="X4280" s="1015"/>
      <c r="Y4280" s="878"/>
      <c r="Z4280" s="975"/>
    </row>
    <row r="4281" spans="1:26">
      <c r="A4281" s="878"/>
      <c r="B4281" s="878"/>
      <c r="C4281" s="878"/>
      <c r="F4281" s="878"/>
      <c r="H4281" s="878"/>
      <c r="I4281" s="878"/>
      <c r="J4281" s="878"/>
      <c r="K4281" s="990"/>
      <c r="L4281" s="990"/>
      <c r="M4281" s="990"/>
      <c r="N4281" s="990"/>
      <c r="O4281" s="878"/>
      <c r="P4281" s="878"/>
      <c r="Q4281" s="878"/>
      <c r="R4281" s="878"/>
      <c r="S4281" s="878"/>
      <c r="T4281" s="878"/>
      <c r="U4281" s="878"/>
      <c r="V4281" s="878"/>
      <c r="W4281" s="878"/>
      <c r="X4281" s="1015"/>
      <c r="Y4281" s="878"/>
      <c r="Z4281" s="975"/>
    </row>
    <row r="4282" spans="1:26">
      <c r="A4282" s="878"/>
      <c r="B4282" s="878"/>
      <c r="C4282" s="878"/>
      <c r="F4282" s="878"/>
      <c r="H4282" s="878"/>
      <c r="I4282" s="878"/>
      <c r="J4282" s="878"/>
      <c r="K4282" s="990"/>
      <c r="L4282" s="990"/>
      <c r="M4282" s="990"/>
      <c r="N4282" s="990"/>
      <c r="O4282" s="878"/>
      <c r="P4282" s="878"/>
      <c r="Q4282" s="878"/>
      <c r="R4282" s="878"/>
      <c r="S4282" s="878"/>
      <c r="T4282" s="878"/>
      <c r="U4282" s="878"/>
      <c r="V4282" s="878"/>
      <c r="W4282" s="878"/>
      <c r="X4282" s="1015"/>
      <c r="Y4282" s="878"/>
      <c r="Z4282" s="975"/>
    </row>
    <row r="4283" spans="1:26">
      <c r="A4283" s="878"/>
      <c r="B4283" s="878"/>
      <c r="C4283" s="878"/>
      <c r="F4283" s="878"/>
      <c r="H4283" s="878"/>
      <c r="I4283" s="878"/>
      <c r="J4283" s="878"/>
      <c r="K4283" s="990"/>
      <c r="L4283" s="990"/>
      <c r="M4283" s="990"/>
      <c r="N4283" s="990"/>
      <c r="O4283" s="878"/>
      <c r="P4283" s="878"/>
      <c r="Q4283" s="878"/>
      <c r="R4283" s="878"/>
      <c r="S4283" s="878"/>
      <c r="T4283" s="878"/>
      <c r="U4283" s="878"/>
      <c r="V4283" s="878"/>
      <c r="W4283" s="878"/>
      <c r="X4283" s="1015"/>
      <c r="Y4283" s="878"/>
      <c r="Z4283" s="975"/>
    </row>
    <row r="4284" spans="1:26">
      <c r="A4284" s="878"/>
      <c r="B4284" s="878"/>
      <c r="C4284" s="878"/>
      <c r="F4284" s="878"/>
      <c r="H4284" s="878"/>
      <c r="I4284" s="878"/>
      <c r="J4284" s="878"/>
      <c r="K4284" s="990"/>
      <c r="L4284" s="990"/>
      <c r="M4284" s="990"/>
      <c r="N4284" s="990"/>
      <c r="O4284" s="878"/>
      <c r="P4284" s="878"/>
      <c r="Q4284" s="878"/>
      <c r="R4284" s="878"/>
      <c r="S4284" s="878"/>
      <c r="T4284" s="878"/>
      <c r="U4284" s="878"/>
      <c r="V4284" s="878"/>
      <c r="W4284" s="878"/>
      <c r="X4284" s="1015"/>
      <c r="Y4284" s="878"/>
      <c r="Z4284" s="975"/>
    </row>
    <row r="4285" spans="1:26">
      <c r="A4285" s="878"/>
      <c r="B4285" s="878"/>
      <c r="C4285" s="878"/>
      <c r="F4285" s="878"/>
      <c r="H4285" s="878"/>
      <c r="I4285" s="878"/>
      <c r="J4285" s="878"/>
      <c r="K4285" s="990"/>
      <c r="L4285" s="990"/>
      <c r="M4285" s="990"/>
      <c r="N4285" s="990"/>
      <c r="O4285" s="878"/>
      <c r="P4285" s="878"/>
      <c r="Q4285" s="878"/>
      <c r="R4285" s="878"/>
      <c r="S4285" s="878"/>
      <c r="T4285" s="878"/>
      <c r="U4285" s="878"/>
      <c r="V4285" s="878"/>
      <c r="W4285" s="878"/>
      <c r="X4285" s="1015"/>
      <c r="Y4285" s="878"/>
      <c r="Z4285" s="975"/>
    </row>
    <row r="4286" spans="1:26">
      <c r="A4286" s="878"/>
      <c r="B4286" s="878"/>
      <c r="C4286" s="878"/>
      <c r="F4286" s="878"/>
      <c r="H4286" s="878"/>
      <c r="I4286" s="878"/>
      <c r="J4286" s="878"/>
      <c r="K4286" s="990"/>
      <c r="L4286" s="990"/>
      <c r="M4286" s="990"/>
      <c r="N4286" s="990"/>
      <c r="O4286" s="878"/>
      <c r="P4286" s="878"/>
      <c r="Q4286" s="878"/>
      <c r="R4286" s="878"/>
      <c r="S4286" s="878"/>
      <c r="T4286" s="878"/>
      <c r="U4286" s="878"/>
      <c r="V4286" s="878"/>
      <c r="W4286" s="878"/>
      <c r="X4286" s="1015"/>
      <c r="Y4286" s="878"/>
      <c r="Z4286" s="975"/>
    </row>
    <row r="4287" spans="1:26">
      <c r="A4287" s="878"/>
      <c r="B4287" s="878"/>
      <c r="C4287" s="878"/>
      <c r="F4287" s="878"/>
      <c r="H4287" s="878"/>
      <c r="I4287" s="878"/>
      <c r="J4287" s="878"/>
      <c r="K4287" s="990"/>
      <c r="L4287" s="990"/>
      <c r="M4287" s="990"/>
      <c r="N4287" s="990"/>
      <c r="O4287" s="878"/>
      <c r="P4287" s="878"/>
      <c r="Q4287" s="878"/>
      <c r="R4287" s="878"/>
      <c r="S4287" s="878"/>
      <c r="T4287" s="878"/>
      <c r="U4287" s="878"/>
      <c r="V4287" s="878"/>
      <c r="W4287" s="878"/>
      <c r="X4287" s="1015"/>
      <c r="Y4287" s="878"/>
      <c r="Z4287" s="975"/>
    </row>
    <row r="4288" spans="1:26">
      <c r="A4288" s="878"/>
      <c r="B4288" s="878"/>
      <c r="C4288" s="878"/>
      <c r="F4288" s="878"/>
      <c r="H4288" s="878"/>
      <c r="I4288" s="878"/>
      <c r="J4288" s="878"/>
      <c r="K4288" s="990"/>
      <c r="L4288" s="990"/>
      <c r="M4288" s="990"/>
      <c r="N4288" s="990"/>
      <c r="O4288" s="878"/>
      <c r="P4288" s="878"/>
      <c r="Q4288" s="878"/>
      <c r="R4288" s="878"/>
      <c r="S4288" s="878"/>
      <c r="T4288" s="878"/>
      <c r="U4288" s="878"/>
      <c r="V4288" s="878"/>
      <c r="W4288" s="878"/>
      <c r="X4288" s="1015"/>
      <c r="Y4288" s="878"/>
      <c r="Z4288" s="975"/>
    </row>
    <row r="4289" spans="1:26">
      <c r="A4289" s="878"/>
      <c r="B4289" s="878"/>
      <c r="C4289" s="878"/>
      <c r="F4289" s="878"/>
      <c r="H4289" s="878"/>
      <c r="I4289" s="878"/>
      <c r="J4289" s="878"/>
      <c r="K4289" s="990"/>
      <c r="L4289" s="990"/>
      <c r="M4289" s="990"/>
      <c r="N4289" s="990"/>
      <c r="O4289" s="878"/>
      <c r="P4289" s="878"/>
      <c r="Q4289" s="878"/>
      <c r="R4289" s="878"/>
      <c r="S4289" s="878"/>
      <c r="T4289" s="878"/>
      <c r="U4289" s="878"/>
      <c r="V4289" s="878"/>
      <c r="W4289" s="878"/>
      <c r="X4289" s="1015"/>
      <c r="Y4289" s="878"/>
      <c r="Z4289" s="975"/>
    </row>
    <row r="4290" spans="1:26">
      <c r="A4290" s="878"/>
      <c r="B4290" s="878"/>
      <c r="C4290" s="878"/>
      <c r="F4290" s="878"/>
      <c r="H4290" s="878"/>
      <c r="I4290" s="878"/>
      <c r="J4290" s="878"/>
      <c r="K4290" s="990"/>
      <c r="L4290" s="990"/>
      <c r="M4290" s="990"/>
      <c r="N4290" s="990"/>
      <c r="O4290" s="878"/>
      <c r="P4290" s="878"/>
      <c r="Q4290" s="878"/>
      <c r="R4290" s="878"/>
      <c r="S4290" s="878"/>
      <c r="T4290" s="878"/>
      <c r="U4290" s="878"/>
      <c r="V4290" s="878"/>
      <c r="W4290" s="878"/>
      <c r="X4290" s="1015"/>
      <c r="Y4290" s="878"/>
      <c r="Z4290" s="975"/>
    </row>
    <row r="4291" spans="1:26">
      <c r="A4291" s="878"/>
      <c r="B4291" s="878"/>
      <c r="C4291" s="878"/>
      <c r="F4291" s="878"/>
      <c r="H4291" s="878"/>
      <c r="I4291" s="878"/>
      <c r="J4291" s="878"/>
      <c r="K4291" s="990"/>
      <c r="L4291" s="990"/>
      <c r="M4291" s="990"/>
      <c r="N4291" s="990"/>
      <c r="O4291" s="878"/>
      <c r="P4291" s="878"/>
      <c r="Q4291" s="878"/>
      <c r="R4291" s="878"/>
      <c r="S4291" s="878"/>
      <c r="T4291" s="878"/>
      <c r="U4291" s="878"/>
      <c r="V4291" s="878"/>
      <c r="W4291" s="878"/>
      <c r="X4291" s="1015"/>
      <c r="Y4291" s="878"/>
      <c r="Z4291" s="975"/>
    </row>
    <row r="4292" spans="1:26">
      <c r="A4292" s="878"/>
      <c r="B4292" s="878"/>
      <c r="C4292" s="878"/>
      <c r="F4292" s="878"/>
      <c r="H4292" s="878"/>
      <c r="I4292" s="878"/>
      <c r="J4292" s="878"/>
      <c r="K4292" s="990"/>
      <c r="L4292" s="990"/>
      <c r="M4292" s="990"/>
      <c r="N4292" s="990"/>
      <c r="O4292" s="878"/>
      <c r="P4292" s="878"/>
      <c r="Q4292" s="878"/>
      <c r="R4292" s="878"/>
      <c r="S4292" s="878"/>
      <c r="T4292" s="878"/>
      <c r="U4292" s="878"/>
      <c r="V4292" s="878"/>
      <c r="W4292" s="878"/>
      <c r="X4292" s="1015"/>
      <c r="Y4292" s="878"/>
      <c r="Z4292" s="975"/>
    </row>
    <row r="4293" spans="1:26">
      <c r="A4293" s="878"/>
      <c r="B4293" s="878"/>
      <c r="C4293" s="878"/>
      <c r="F4293" s="878"/>
      <c r="H4293" s="878"/>
      <c r="I4293" s="878"/>
      <c r="J4293" s="878"/>
      <c r="K4293" s="990"/>
      <c r="L4293" s="990"/>
      <c r="M4293" s="990"/>
      <c r="N4293" s="990"/>
      <c r="O4293" s="878"/>
      <c r="P4293" s="878"/>
      <c r="Q4293" s="878"/>
      <c r="R4293" s="878"/>
      <c r="S4293" s="878"/>
      <c r="T4293" s="878"/>
      <c r="U4293" s="878"/>
      <c r="V4293" s="878"/>
      <c r="W4293" s="878"/>
      <c r="X4293" s="1015"/>
      <c r="Y4293" s="878"/>
      <c r="Z4293" s="975"/>
    </row>
    <row r="4294" spans="1:26">
      <c r="A4294" s="878"/>
      <c r="B4294" s="878"/>
      <c r="C4294" s="878"/>
      <c r="F4294" s="878"/>
      <c r="H4294" s="878"/>
      <c r="I4294" s="878"/>
      <c r="J4294" s="878"/>
      <c r="K4294" s="990"/>
      <c r="L4294" s="990"/>
      <c r="M4294" s="990"/>
      <c r="N4294" s="990"/>
      <c r="O4294" s="878"/>
      <c r="P4294" s="878"/>
      <c r="Q4294" s="878"/>
      <c r="R4294" s="878"/>
      <c r="S4294" s="878"/>
      <c r="T4294" s="878"/>
      <c r="U4294" s="878"/>
      <c r="V4294" s="878"/>
      <c r="W4294" s="878"/>
      <c r="X4294" s="1015"/>
      <c r="Y4294" s="878"/>
      <c r="Z4294" s="975"/>
    </row>
    <row r="4295" spans="1:26">
      <c r="A4295" s="878"/>
      <c r="B4295" s="878"/>
      <c r="C4295" s="878"/>
      <c r="F4295" s="878"/>
      <c r="H4295" s="878"/>
      <c r="I4295" s="878"/>
      <c r="J4295" s="878"/>
      <c r="K4295" s="990"/>
      <c r="L4295" s="990"/>
      <c r="M4295" s="990"/>
      <c r="N4295" s="990"/>
      <c r="O4295" s="878"/>
      <c r="P4295" s="878"/>
      <c r="Q4295" s="878"/>
      <c r="R4295" s="878"/>
      <c r="S4295" s="878"/>
      <c r="T4295" s="878"/>
      <c r="U4295" s="878"/>
      <c r="V4295" s="878"/>
      <c r="W4295" s="878"/>
      <c r="X4295" s="1015"/>
      <c r="Y4295" s="878"/>
      <c r="Z4295" s="975"/>
    </row>
    <row r="4296" spans="1:26">
      <c r="A4296" s="878"/>
      <c r="B4296" s="878"/>
      <c r="C4296" s="878"/>
      <c r="F4296" s="878"/>
      <c r="H4296" s="878"/>
      <c r="I4296" s="878"/>
      <c r="J4296" s="878"/>
      <c r="K4296" s="990"/>
      <c r="L4296" s="990"/>
      <c r="M4296" s="990"/>
      <c r="N4296" s="990"/>
      <c r="O4296" s="878"/>
      <c r="P4296" s="878"/>
      <c r="Q4296" s="878"/>
      <c r="R4296" s="878"/>
      <c r="S4296" s="878"/>
      <c r="T4296" s="878"/>
      <c r="U4296" s="878"/>
      <c r="V4296" s="878"/>
      <c r="W4296" s="878"/>
      <c r="X4296" s="1015"/>
      <c r="Y4296" s="878"/>
      <c r="Z4296" s="975"/>
    </row>
    <row r="4297" spans="1:26">
      <c r="A4297" s="878"/>
      <c r="B4297" s="878"/>
      <c r="C4297" s="878"/>
      <c r="F4297" s="878"/>
      <c r="H4297" s="878"/>
      <c r="I4297" s="878"/>
      <c r="J4297" s="878"/>
      <c r="K4297" s="990"/>
      <c r="L4297" s="990"/>
      <c r="M4297" s="990"/>
      <c r="N4297" s="990"/>
      <c r="O4297" s="878"/>
      <c r="P4297" s="878"/>
      <c r="Q4297" s="878"/>
      <c r="R4297" s="878"/>
      <c r="S4297" s="878"/>
      <c r="T4297" s="878"/>
      <c r="U4297" s="878"/>
      <c r="V4297" s="878"/>
      <c r="W4297" s="878"/>
      <c r="X4297" s="1015"/>
      <c r="Y4297" s="878"/>
      <c r="Z4297" s="975"/>
    </row>
    <row r="4298" spans="1:26">
      <c r="A4298" s="878"/>
      <c r="B4298" s="878"/>
      <c r="C4298" s="878"/>
      <c r="F4298" s="878"/>
      <c r="H4298" s="878"/>
      <c r="I4298" s="878"/>
      <c r="J4298" s="878"/>
      <c r="K4298" s="990"/>
      <c r="L4298" s="990"/>
      <c r="M4298" s="990"/>
      <c r="N4298" s="990"/>
      <c r="O4298" s="878"/>
      <c r="P4298" s="878"/>
      <c r="Q4298" s="878"/>
      <c r="R4298" s="878"/>
      <c r="S4298" s="878"/>
      <c r="T4298" s="878"/>
      <c r="U4298" s="878"/>
      <c r="V4298" s="878"/>
      <c r="W4298" s="878"/>
      <c r="X4298" s="1015"/>
      <c r="Y4298" s="878"/>
      <c r="Z4298" s="975"/>
    </row>
    <row r="4299" spans="1:26">
      <c r="A4299" s="878"/>
      <c r="B4299" s="878"/>
      <c r="C4299" s="878"/>
      <c r="F4299" s="878"/>
      <c r="H4299" s="878"/>
      <c r="I4299" s="878"/>
      <c r="J4299" s="878"/>
      <c r="K4299" s="990"/>
      <c r="L4299" s="990"/>
      <c r="M4299" s="990"/>
      <c r="N4299" s="990"/>
      <c r="O4299" s="878"/>
      <c r="P4299" s="878"/>
      <c r="Q4299" s="878"/>
      <c r="R4299" s="878"/>
      <c r="S4299" s="878"/>
      <c r="T4299" s="878"/>
      <c r="U4299" s="878"/>
      <c r="V4299" s="878"/>
      <c r="W4299" s="878"/>
      <c r="X4299" s="1015"/>
      <c r="Y4299" s="878"/>
      <c r="Z4299" s="975"/>
    </row>
    <row r="4300" spans="1:26">
      <c r="A4300" s="878"/>
      <c r="B4300" s="878"/>
      <c r="C4300" s="878"/>
      <c r="F4300" s="878"/>
      <c r="H4300" s="878"/>
      <c r="I4300" s="878"/>
      <c r="J4300" s="878"/>
      <c r="K4300" s="990"/>
      <c r="L4300" s="990"/>
      <c r="M4300" s="990"/>
      <c r="N4300" s="990"/>
      <c r="O4300" s="878"/>
      <c r="P4300" s="878"/>
      <c r="Q4300" s="878"/>
      <c r="R4300" s="878"/>
      <c r="S4300" s="878"/>
      <c r="T4300" s="878"/>
      <c r="U4300" s="878"/>
      <c r="V4300" s="878"/>
      <c r="W4300" s="878"/>
      <c r="X4300" s="1015"/>
      <c r="Y4300" s="878"/>
      <c r="Z4300" s="975"/>
    </row>
    <row r="4301" spans="1:26">
      <c r="A4301" s="878"/>
      <c r="B4301" s="878"/>
      <c r="C4301" s="878"/>
      <c r="F4301" s="878"/>
      <c r="H4301" s="878"/>
      <c r="I4301" s="878"/>
      <c r="J4301" s="878"/>
      <c r="K4301" s="990"/>
      <c r="L4301" s="990"/>
      <c r="M4301" s="990"/>
      <c r="N4301" s="990"/>
      <c r="O4301" s="878"/>
      <c r="P4301" s="878"/>
      <c r="Q4301" s="878"/>
      <c r="R4301" s="878"/>
      <c r="S4301" s="878"/>
      <c r="T4301" s="878"/>
      <c r="U4301" s="878"/>
      <c r="V4301" s="878"/>
      <c r="W4301" s="878"/>
      <c r="X4301" s="1015"/>
      <c r="Y4301" s="878"/>
      <c r="Z4301" s="975"/>
    </row>
    <row r="4302" spans="1:26">
      <c r="A4302" s="878"/>
      <c r="B4302" s="878"/>
      <c r="C4302" s="878"/>
      <c r="F4302" s="878"/>
      <c r="H4302" s="878"/>
      <c r="I4302" s="878"/>
      <c r="J4302" s="878"/>
      <c r="K4302" s="990"/>
      <c r="L4302" s="990"/>
      <c r="M4302" s="990"/>
      <c r="N4302" s="990"/>
      <c r="O4302" s="878"/>
      <c r="P4302" s="878"/>
      <c r="Q4302" s="878"/>
      <c r="R4302" s="878"/>
      <c r="S4302" s="878"/>
      <c r="T4302" s="878"/>
      <c r="U4302" s="878"/>
      <c r="V4302" s="878"/>
      <c r="W4302" s="878"/>
      <c r="X4302" s="1015"/>
      <c r="Y4302" s="878"/>
      <c r="Z4302" s="975"/>
    </row>
    <row r="4303" spans="1:26">
      <c r="A4303" s="878"/>
      <c r="B4303" s="878"/>
      <c r="C4303" s="878"/>
      <c r="F4303" s="878"/>
      <c r="H4303" s="878"/>
      <c r="I4303" s="878"/>
      <c r="J4303" s="878"/>
      <c r="K4303" s="990"/>
      <c r="L4303" s="990"/>
      <c r="M4303" s="990"/>
      <c r="N4303" s="990"/>
      <c r="O4303" s="878"/>
      <c r="P4303" s="878"/>
      <c r="Q4303" s="878"/>
      <c r="R4303" s="878"/>
      <c r="S4303" s="878"/>
      <c r="T4303" s="878"/>
      <c r="U4303" s="878"/>
      <c r="V4303" s="878"/>
      <c r="W4303" s="878"/>
      <c r="X4303" s="1015"/>
      <c r="Y4303" s="878"/>
      <c r="Z4303" s="975"/>
    </row>
    <row r="4304" spans="1:26">
      <c r="A4304" s="878"/>
      <c r="B4304" s="878"/>
      <c r="C4304" s="878"/>
      <c r="F4304" s="878"/>
      <c r="H4304" s="878"/>
      <c r="I4304" s="878"/>
      <c r="J4304" s="878"/>
      <c r="K4304" s="990"/>
      <c r="L4304" s="990"/>
      <c r="M4304" s="990"/>
      <c r="N4304" s="990"/>
      <c r="O4304" s="878"/>
      <c r="P4304" s="878"/>
      <c r="Q4304" s="878"/>
      <c r="R4304" s="878"/>
      <c r="S4304" s="878"/>
      <c r="T4304" s="878"/>
      <c r="U4304" s="878"/>
      <c r="V4304" s="878"/>
      <c r="W4304" s="878"/>
      <c r="X4304" s="1015"/>
      <c r="Y4304" s="878"/>
      <c r="Z4304" s="975"/>
    </row>
    <row r="4305" spans="1:26">
      <c r="A4305" s="878"/>
      <c r="B4305" s="878"/>
      <c r="C4305" s="878"/>
      <c r="F4305" s="878"/>
      <c r="H4305" s="878"/>
      <c r="I4305" s="878"/>
      <c r="J4305" s="878"/>
      <c r="K4305" s="990"/>
      <c r="L4305" s="990"/>
      <c r="M4305" s="990"/>
      <c r="N4305" s="990"/>
      <c r="O4305" s="878"/>
      <c r="P4305" s="878"/>
      <c r="Q4305" s="878"/>
      <c r="R4305" s="878"/>
      <c r="S4305" s="878"/>
      <c r="T4305" s="878"/>
      <c r="U4305" s="878"/>
      <c r="V4305" s="878"/>
      <c r="W4305" s="878"/>
      <c r="X4305" s="1015"/>
      <c r="Y4305" s="878"/>
      <c r="Z4305" s="975"/>
    </row>
    <row r="4306" spans="1:26">
      <c r="A4306" s="878"/>
      <c r="B4306" s="878"/>
      <c r="C4306" s="878"/>
      <c r="F4306" s="878"/>
      <c r="H4306" s="878"/>
      <c r="I4306" s="878"/>
      <c r="J4306" s="878"/>
      <c r="K4306" s="990"/>
      <c r="L4306" s="990"/>
      <c r="M4306" s="990"/>
      <c r="N4306" s="990"/>
      <c r="O4306" s="878"/>
      <c r="P4306" s="878"/>
      <c r="Q4306" s="878"/>
      <c r="R4306" s="878"/>
      <c r="S4306" s="878"/>
      <c r="T4306" s="878"/>
      <c r="U4306" s="878"/>
      <c r="V4306" s="878"/>
      <c r="W4306" s="878"/>
      <c r="X4306" s="1015"/>
      <c r="Y4306" s="878"/>
      <c r="Z4306" s="975"/>
    </row>
    <row r="4307" spans="1:26">
      <c r="A4307" s="878"/>
      <c r="B4307" s="878"/>
      <c r="C4307" s="878"/>
      <c r="F4307" s="878"/>
      <c r="H4307" s="878"/>
      <c r="I4307" s="878"/>
      <c r="J4307" s="878"/>
      <c r="K4307" s="990"/>
      <c r="L4307" s="990"/>
      <c r="M4307" s="990"/>
      <c r="N4307" s="990"/>
      <c r="O4307" s="878"/>
      <c r="P4307" s="878"/>
      <c r="Q4307" s="878"/>
      <c r="R4307" s="878"/>
      <c r="S4307" s="878"/>
      <c r="T4307" s="878"/>
      <c r="U4307" s="878"/>
      <c r="V4307" s="878"/>
      <c r="W4307" s="878"/>
      <c r="X4307" s="1015"/>
      <c r="Y4307" s="878"/>
      <c r="Z4307" s="975"/>
    </row>
    <row r="4308" spans="1:26">
      <c r="A4308" s="878"/>
      <c r="B4308" s="878"/>
      <c r="C4308" s="878"/>
      <c r="F4308" s="878"/>
      <c r="H4308" s="878"/>
      <c r="I4308" s="878"/>
      <c r="J4308" s="878"/>
      <c r="K4308" s="990"/>
      <c r="L4308" s="990"/>
      <c r="M4308" s="990"/>
      <c r="N4308" s="990"/>
      <c r="O4308" s="878"/>
      <c r="P4308" s="878"/>
      <c r="Q4308" s="878"/>
      <c r="R4308" s="878"/>
      <c r="S4308" s="878"/>
      <c r="T4308" s="878"/>
      <c r="U4308" s="878"/>
      <c r="V4308" s="878"/>
      <c r="W4308" s="878"/>
      <c r="X4308" s="1015"/>
      <c r="Y4308" s="878"/>
      <c r="Z4308" s="975"/>
    </row>
    <row r="4309" spans="1:26">
      <c r="A4309" s="878"/>
      <c r="B4309" s="878"/>
      <c r="C4309" s="878"/>
      <c r="F4309" s="878"/>
      <c r="H4309" s="878"/>
      <c r="I4309" s="878"/>
      <c r="J4309" s="878"/>
      <c r="K4309" s="990"/>
      <c r="L4309" s="990"/>
      <c r="M4309" s="990"/>
      <c r="N4309" s="990"/>
      <c r="O4309" s="878"/>
      <c r="P4309" s="878"/>
      <c r="Q4309" s="878"/>
      <c r="R4309" s="878"/>
      <c r="S4309" s="878"/>
      <c r="T4309" s="878"/>
      <c r="U4309" s="878"/>
      <c r="V4309" s="878"/>
      <c r="W4309" s="878"/>
      <c r="X4309" s="1015"/>
      <c r="Y4309" s="878"/>
      <c r="Z4309" s="975"/>
    </row>
    <row r="4310" spans="1:26">
      <c r="A4310" s="878"/>
      <c r="B4310" s="878"/>
      <c r="C4310" s="878"/>
      <c r="F4310" s="878"/>
      <c r="H4310" s="878"/>
      <c r="I4310" s="878"/>
      <c r="J4310" s="878"/>
      <c r="K4310" s="990"/>
      <c r="L4310" s="990"/>
      <c r="M4310" s="990"/>
      <c r="N4310" s="990"/>
      <c r="O4310" s="878"/>
      <c r="P4310" s="878"/>
      <c r="Q4310" s="878"/>
      <c r="R4310" s="878"/>
      <c r="S4310" s="878"/>
      <c r="T4310" s="878"/>
      <c r="U4310" s="878"/>
      <c r="V4310" s="878"/>
      <c r="W4310" s="878"/>
      <c r="X4310" s="1015"/>
      <c r="Y4310" s="878"/>
      <c r="Z4310" s="975"/>
    </row>
    <row r="4311" spans="1:26">
      <c r="A4311" s="878"/>
      <c r="B4311" s="878"/>
      <c r="C4311" s="878"/>
      <c r="F4311" s="878"/>
      <c r="H4311" s="878"/>
      <c r="I4311" s="878"/>
      <c r="J4311" s="878"/>
      <c r="K4311" s="990"/>
      <c r="L4311" s="990"/>
      <c r="M4311" s="990"/>
      <c r="N4311" s="990"/>
      <c r="O4311" s="878"/>
      <c r="P4311" s="878"/>
      <c r="Q4311" s="878"/>
      <c r="R4311" s="878"/>
      <c r="S4311" s="878"/>
      <c r="T4311" s="878"/>
      <c r="U4311" s="878"/>
      <c r="V4311" s="878"/>
      <c r="W4311" s="878"/>
      <c r="X4311" s="1015"/>
      <c r="Y4311" s="878"/>
      <c r="Z4311" s="975"/>
    </row>
    <row r="4312" spans="1:26">
      <c r="A4312" s="878"/>
      <c r="B4312" s="878"/>
      <c r="C4312" s="878"/>
      <c r="F4312" s="878"/>
      <c r="H4312" s="878"/>
      <c r="I4312" s="878"/>
      <c r="J4312" s="878"/>
      <c r="K4312" s="990"/>
      <c r="L4312" s="990"/>
      <c r="M4312" s="990"/>
      <c r="N4312" s="990"/>
      <c r="O4312" s="878"/>
      <c r="P4312" s="878"/>
      <c r="Q4312" s="878"/>
      <c r="R4312" s="878"/>
      <c r="S4312" s="878"/>
      <c r="T4312" s="878"/>
      <c r="U4312" s="878"/>
      <c r="V4312" s="878"/>
      <c r="W4312" s="878"/>
      <c r="X4312" s="1015"/>
      <c r="Y4312" s="878"/>
      <c r="Z4312" s="975"/>
    </row>
    <row r="4313" spans="1:26">
      <c r="A4313" s="878"/>
      <c r="B4313" s="878"/>
      <c r="C4313" s="878"/>
      <c r="F4313" s="878"/>
      <c r="H4313" s="878"/>
      <c r="I4313" s="878"/>
      <c r="J4313" s="878"/>
      <c r="K4313" s="990"/>
      <c r="L4313" s="990"/>
      <c r="M4313" s="990"/>
      <c r="N4313" s="990"/>
      <c r="O4313" s="878"/>
      <c r="P4313" s="878"/>
      <c r="Q4313" s="878"/>
      <c r="R4313" s="878"/>
      <c r="S4313" s="878"/>
      <c r="T4313" s="878"/>
      <c r="U4313" s="878"/>
      <c r="V4313" s="878"/>
      <c r="W4313" s="878"/>
      <c r="X4313" s="1015"/>
      <c r="Y4313" s="878"/>
      <c r="Z4313" s="975"/>
    </row>
    <row r="4314" spans="1:26">
      <c r="A4314" s="878"/>
      <c r="B4314" s="878"/>
      <c r="C4314" s="878"/>
      <c r="F4314" s="878"/>
      <c r="H4314" s="878"/>
      <c r="I4314" s="878"/>
      <c r="J4314" s="878"/>
      <c r="K4314" s="990"/>
      <c r="L4314" s="990"/>
      <c r="M4314" s="990"/>
      <c r="N4314" s="990"/>
      <c r="O4314" s="878"/>
      <c r="P4314" s="878"/>
      <c r="Q4314" s="878"/>
      <c r="R4314" s="878"/>
      <c r="S4314" s="878"/>
      <c r="T4314" s="878"/>
      <c r="U4314" s="878"/>
      <c r="V4314" s="878"/>
      <c r="W4314" s="878"/>
      <c r="X4314" s="1015"/>
      <c r="Y4314" s="878"/>
      <c r="Z4314" s="975"/>
    </row>
    <row r="4315" spans="1:26">
      <c r="A4315" s="878"/>
      <c r="B4315" s="878"/>
      <c r="C4315" s="878"/>
      <c r="F4315" s="878"/>
      <c r="H4315" s="878"/>
      <c r="I4315" s="878"/>
      <c r="J4315" s="878"/>
      <c r="K4315" s="990"/>
      <c r="L4315" s="990"/>
      <c r="M4315" s="990"/>
      <c r="N4315" s="990"/>
      <c r="O4315" s="878"/>
      <c r="P4315" s="878"/>
      <c r="Q4315" s="878"/>
      <c r="R4315" s="878"/>
      <c r="S4315" s="878"/>
      <c r="T4315" s="878"/>
      <c r="U4315" s="878"/>
      <c r="V4315" s="878"/>
      <c r="W4315" s="878"/>
      <c r="X4315" s="1015"/>
      <c r="Y4315" s="878"/>
      <c r="Z4315" s="975"/>
    </row>
    <row r="4316" spans="1:26">
      <c r="A4316" s="878"/>
      <c r="B4316" s="878"/>
      <c r="C4316" s="878"/>
      <c r="F4316" s="878"/>
      <c r="H4316" s="878"/>
      <c r="I4316" s="878"/>
      <c r="J4316" s="878"/>
      <c r="K4316" s="990"/>
      <c r="L4316" s="990"/>
      <c r="M4316" s="990"/>
      <c r="N4316" s="990"/>
      <c r="O4316" s="878"/>
      <c r="P4316" s="878"/>
      <c r="Q4316" s="878"/>
      <c r="R4316" s="878"/>
      <c r="S4316" s="878"/>
      <c r="T4316" s="878"/>
      <c r="U4316" s="878"/>
      <c r="V4316" s="878"/>
      <c r="W4316" s="878"/>
      <c r="X4316" s="1015"/>
      <c r="Y4316" s="878"/>
      <c r="Z4316" s="975"/>
    </row>
    <row r="4317" spans="1:26">
      <c r="A4317" s="878"/>
      <c r="B4317" s="878"/>
      <c r="C4317" s="878"/>
      <c r="F4317" s="878"/>
      <c r="H4317" s="878"/>
      <c r="I4317" s="878"/>
      <c r="J4317" s="878"/>
      <c r="K4317" s="990"/>
      <c r="L4317" s="990"/>
      <c r="M4317" s="990"/>
      <c r="N4317" s="990"/>
      <c r="O4317" s="878"/>
      <c r="P4317" s="878"/>
      <c r="Q4317" s="878"/>
      <c r="R4317" s="878"/>
      <c r="S4317" s="878"/>
      <c r="T4317" s="878"/>
      <c r="U4317" s="878"/>
      <c r="V4317" s="878"/>
      <c r="W4317" s="878"/>
      <c r="X4317" s="1015"/>
      <c r="Y4317" s="878"/>
      <c r="Z4317" s="975"/>
    </row>
    <row r="4318" spans="1:26">
      <c r="A4318" s="878"/>
      <c r="B4318" s="878"/>
      <c r="C4318" s="878"/>
      <c r="F4318" s="878"/>
      <c r="H4318" s="878"/>
      <c r="I4318" s="878"/>
      <c r="J4318" s="878"/>
      <c r="K4318" s="990"/>
      <c r="L4318" s="990"/>
      <c r="M4318" s="990"/>
      <c r="N4318" s="990"/>
      <c r="O4318" s="878"/>
      <c r="P4318" s="878"/>
      <c r="Q4318" s="878"/>
      <c r="R4318" s="878"/>
      <c r="S4318" s="878"/>
      <c r="T4318" s="878"/>
      <c r="U4318" s="878"/>
      <c r="V4318" s="878"/>
      <c r="W4318" s="878"/>
      <c r="X4318" s="1015"/>
      <c r="Y4318" s="878"/>
      <c r="Z4318" s="975"/>
    </row>
    <row r="4319" spans="1:26">
      <c r="A4319" s="878"/>
      <c r="B4319" s="878"/>
      <c r="C4319" s="878"/>
      <c r="F4319" s="878"/>
      <c r="H4319" s="878"/>
      <c r="I4319" s="878"/>
      <c r="J4319" s="878"/>
      <c r="K4319" s="990"/>
      <c r="L4319" s="990"/>
      <c r="M4319" s="990"/>
      <c r="N4319" s="990"/>
      <c r="O4319" s="878"/>
      <c r="P4319" s="878"/>
      <c r="Q4319" s="878"/>
      <c r="R4319" s="878"/>
      <c r="S4319" s="878"/>
      <c r="T4319" s="878"/>
      <c r="U4319" s="878"/>
      <c r="V4319" s="878"/>
      <c r="W4319" s="878"/>
      <c r="X4319" s="1015"/>
      <c r="Y4319" s="878"/>
      <c r="Z4319" s="975"/>
    </row>
    <row r="4320" spans="1:26">
      <c r="A4320" s="878"/>
      <c r="B4320" s="878"/>
      <c r="C4320" s="878"/>
      <c r="F4320" s="878"/>
      <c r="H4320" s="878"/>
      <c r="I4320" s="878"/>
      <c r="J4320" s="878"/>
      <c r="K4320" s="990"/>
      <c r="L4320" s="990"/>
      <c r="M4320" s="990"/>
      <c r="N4320" s="990"/>
      <c r="O4320" s="878"/>
      <c r="P4320" s="878"/>
      <c r="Q4320" s="878"/>
      <c r="R4320" s="878"/>
      <c r="S4320" s="878"/>
      <c r="T4320" s="878"/>
      <c r="U4320" s="878"/>
      <c r="V4320" s="878"/>
      <c r="W4320" s="878"/>
      <c r="X4320" s="1015"/>
      <c r="Y4320" s="878"/>
      <c r="Z4320" s="975"/>
    </row>
    <row r="4321" spans="1:26">
      <c r="A4321" s="878"/>
      <c r="B4321" s="878"/>
      <c r="C4321" s="878"/>
      <c r="F4321" s="878"/>
      <c r="H4321" s="878"/>
      <c r="I4321" s="878"/>
      <c r="J4321" s="878"/>
      <c r="K4321" s="990"/>
      <c r="L4321" s="990"/>
      <c r="M4321" s="990"/>
      <c r="N4321" s="990"/>
      <c r="O4321" s="878"/>
      <c r="P4321" s="878"/>
      <c r="Q4321" s="878"/>
      <c r="R4321" s="878"/>
      <c r="S4321" s="878"/>
      <c r="T4321" s="878"/>
      <c r="U4321" s="878"/>
      <c r="V4321" s="878"/>
      <c r="W4321" s="878"/>
      <c r="X4321" s="1015"/>
      <c r="Y4321" s="878"/>
      <c r="Z4321" s="975"/>
    </row>
    <row r="4322" spans="1:26">
      <c r="A4322" s="878"/>
      <c r="B4322" s="878"/>
      <c r="C4322" s="878"/>
      <c r="F4322" s="878"/>
      <c r="H4322" s="878"/>
      <c r="I4322" s="878"/>
      <c r="J4322" s="878"/>
      <c r="K4322" s="990"/>
      <c r="L4322" s="990"/>
      <c r="M4322" s="990"/>
      <c r="N4322" s="990"/>
      <c r="O4322" s="878"/>
      <c r="P4322" s="878"/>
      <c r="Q4322" s="878"/>
      <c r="R4322" s="878"/>
      <c r="S4322" s="878"/>
      <c r="T4322" s="878"/>
      <c r="U4322" s="878"/>
      <c r="V4322" s="878"/>
      <c r="W4322" s="878"/>
      <c r="X4322" s="1015"/>
      <c r="Y4322" s="878"/>
      <c r="Z4322" s="975"/>
    </row>
    <row r="4323" spans="1:26">
      <c r="A4323" s="878"/>
      <c r="B4323" s="878"/>
      <c r="C4323" s="878"/>
      <c r="F4323" s="878"/>
      <c r="H4323" s="878"/>
      <c r="I4323" s="878"/>
      <c r="J4323" s="878"/>
      <c r="K4323" s="990"/>
      <c r="L4323" s="990"/>
      <c r="M4323" s="990"/>
      <c r="N4323" s="990"/>
      <c r="O4323" s="878"/>
      <c r="P4323" s="878"/>
      <c r="Q4323" s="878"/>
      <c r="R4323" s="878"/>
      <c r="S4323" s="878"/>
      <c r="T4323" s="878"/>
      <c r="U4323" s="878"/>
      <c r="V4323" s="878"/>
      <c r="W4323" s="878"/>
      <c r="X4323" s="1015"/>
      <c r="Y4323" s="878"/>
      <c r="Z4323" s="975"/>
    </row>
    <row r="4324" spans="1:26">
      <c r="A4324" s="878"/>
      <c r="B4324" s="878"/>
      <c r="C4324" s="878"/>
      <c r="F4324" s="878"/>
      <c r="H4324" s="878"/>
      <c r="I4324" s="878"/>
      <c r="J4324" s="878"/>
      <c r="K4324" s="990"/>
      <c r="L4324" s="990"/>
      <c r="M4324" s="990"/>
      <c r="N4324" s="990"/>
      <c r="O4324" s="878"/>
      <c r="P4324" s="878"/>
      <c r="Q4324" s="878"/>
      <c r="R4324" s="878"/>
      <c r="S4324" s="878"/>
      <c r="T4324" s="878"/>
      <c r="U4324" s="878"/>
      <c r="V4324" s="878"/>
      <c r="W4324" s="878"/>
      <c r="X4324" s="1015"/>
      <c r="Y4324" s="878"/>
      <c r="Z4324" s="975"/>
    </row>
    <row r="4325" spans="1:26">
      <c r="A4325" s="878"/>
      <c r="B4325" s="878"/>
      <c r="C4325" s="878"/>
      <c r="F4325" s="878"/>
      <c r="H4325" s="878"/>
      <c r="I4325" s="878"/>
      <c r="J4325" s="878"/>
      <c r="K4325" s="990"/>
      <c r="L4325" s="990"/>
      <c r="M4325" s="990"/>
      <c r="N4325" s="990"/>
      <c r="O4325" s="878"/>
      <c r="P4325" s="878"/>
      <c r="Q4325" s="878"/>
      <c r="R4325" s="878"/>
      <c r="S4325" s="878"/>
      <c r="T4325" s="878"/>
      <c r="U4325" s="878"/>
      <c r="V4325" s="878"/>
      <c r="W4325" s="878"/>
      <c r="X4325" s="1015"/>
      <c r="Y4325" s="878"/>
      <c r="Z4325" s="975"/>
    </row>
    <row r="4326" spans="1:26">
      <c r="A4326" s="878"/>
      <c r="B4326" s="878"/>
      <c r="C4326" s="878"/>
      <c r="F4326" s="878"/>
      <c r="H4326" s="878"/>
      <c r="I4326" s="878"/>
      <c r="J4326" s="878"/>
      <c r="K4326" s="990"/>
      <c r="L4326" s="990"/>
      <c r="M4326" s="990"/>
      <c r="N4326" s="990"/>
      <c r="O4326" s="878"/>
      <c r="P4326" s="878"/>
      <c r="Q4326" s="878"/>
      <c r="R4326" s="878"/>
      <c r="S4326" s="878"/>
      <c r="T4326" s="878"/>
      <c r="U4326" s="878"/>
      <c r="V4326" s="878"/>
      <c r="W4326" s="878"/>
      <c r="X4326" s="1015"/>
      <c r="Y4326" s="878"/>
      <c r="Z4326" s="975"/>
    </row>
    <row r="4327" spans="1:26">
      <c r="A4327" s="878"/>
      <c r="B4327" s="878"/>
      <c r="C4327" s="878"/>
      <c r="F4327" s="878"/>
      <c r="H4327" s="878"/>
      <c r="I4327" s="878"/>
      <c r="J4327" s="878"/>
      <c r="K4327" s="990"/>
      <c r="L4327" s="990"/>
      <c r="M4327" s="990"/>
      <c r="N4327" s="990"/>
      <c r="O4327" s="878"/>
      <c r="P4327" s="878"/>
      <c r="Q4327" s="878"/>
      <c r="R4327" s="878"/>
      <c r="S4327" s="878"/>
      <c r="T4327" s="878"/>
      <c r="U4327" s="878"/>
      <c r="V4327" s="878"/>
      <c r="W4327" s="878"/>
      <c r="X4327" s="1015"/>
      <c r="Y4327" s="878"/>
      <c r="Z4327" s="975"/>
    </row>
    <row r="4328" spans="1:26">
      <c r="A4328" s="878"/>
      <c r="B4328" s="878"/>
      <c r="C4328" s="878"/>
      <c r="F4328" s="878"/>
      <c r="H4328" s="878"/>
      <c r="I4328" s="878"/>
      <c r="J4328" s="878"/>
      <c r="K4328" s="990"/>
      <c r="L4328" s="990"/>
      <c r="M4328" s="990"/>
      <c r="N4328" s="990"/>
      <c r="O4328" s="878"/>
      <c r="P4328" s="878"/>
      <c r="Q4328" s="878"/>
      <c r="R4328" s="878"/>
      <c r="S4328" s="878"/>
      <c r="T4328" s="878"/>
      <c r="U4328" s="878"/>
      <c r="V4328" s="878"/>
      <c r="W4328" s="878"/>
      <c r="X4328" s="1015"/>
      <c r="Y4328" s="878"/>
      <c r="Z4328" s="975"/>
    </row>
    <row r="4329" spans="1:26">
      <c r="A4329" s="878"/>
      <c r="B4329" s="878"/>
      <c r="C4329" s="878"/>
      <c r="F4329" s="878"/>
      <c r="H4329" s="878"/>
      <c r="I4329" s="878"/>
      <c r="J4329" s="878"/>
      <c r="K4329" s="990"/>
      <c r="L4329" s="990"/>
      <c r="M4329" s="990"/>
      <c r="N4329" s="990"/>
      <c r="O4329" s="878"/>
      <c r="P4329" s="878"/>
      <c r="Q4329" s="878"/>
      <c r="R4329" s="878"/>
      <c r="S4329" s="878"/>
      <c r="T4329" s="878"/>
      <c r="U4329" s="878"/>
      <c r="V4329" s="878"/>
      <c r="W4329" s="878"/>
      <c r="X4329" s="1015"/>
      <c r="Y4329" s="878"/>
      <c r="Z4329" s="975"/>
    </row>
    <row r="4330" spans="1:26">
      <c r="A4330" s="878"/>
      <c r="B4330" s="878"/>
      <c r="C4330" s="878"/>
      <c r="F4330" s="878"/>
      <c r="H4330" s="878"/>
      <c r="I4330" s="878"/>
      <c r="J4330" s="878"/>
      <c r="K4330" s="990"/>
      <c r="L4330" s="990"/>
      <c r="M4330" s="990"/>
      <c r="N4330" s="990"/>
      <c r="O4330" s="878"/>
      <c r="P4330" s="878"/>
      <c r="Q4330" s="878"/>
      <c r="R4330" s="878"/>
      <c r="S4330" s="878"/>
      <c r="T4330" s="878"/>
      <c r="U4330" s="878"/>
      <c r="V4330" s="878"/>
      <c r="W4330" s="878"/>
      <c r="X4330" s="1015"/>
      <c r="Y4330" s="878"/>
      <c r="Z4330" s="975"/>
    </row>
    <row r="4331" spans="1:26">
      <c r="A4331" s="878"/>
      <c r="B4331" s="878"/>
      <c r="C4331" s="878"/>
      <c r="F4331" s="878"/>
      <c r="H4331" s="878"/>
      <c r="I4331" s="878"/>
      <c r="J4331" s="878"/>
      <c r="K4331" s="990"/>
      <c r="L4331" s="990"/>
      <c r="M4331" s="990"/>
      <c r="N4331" s="990"/>
      <c r="O4331" s="878"/>
      <c r="P4331" s="878"/>
      <c r="Q4331" s="878"/>
      <c r="R4331" s="878"/>
      <c r="S4331" s="878"/>
      <c r="T4331" s="878"/>
      <c r="U4331" s="878"/>
      <c r="V4331" s="878"/>
      <c r="W4331" s="878"/>
      <c r="X4331" s="1015"/>
      <c r="Y4331" s="878"/>
      <c r="Z4331" s="975"/>
    </row>
    <row r="4332" spans="1:26">
      <c r="A4332" s="878"/>
      <c r="B4332" s="878"/>
      <c r="C4332" s="878"/>
      <c r="F4332" s="878"/>
      <c r="H4332" s="878"/>
      <c r="I4332" s="878"/>
      <c r="J4332" s="878"/>
      <c r="K4332" s="990"/>
      <c r="L4332" s="990"/>
      <c r="M4332" s="990"/>
      <c r="N4332" s="990"/>
      <c r="O4332" s="878"/>
      <c r="P4332" s="878"/>
      <c r="Q4332" s="878"/>
      <c r="R4332" s="878"/>
      <c r="S4332" s="878"/>
      <c r="T4332" s="878"/>
      <c r="U4332" s="878"/>
      <c r="V4332" s="878"/>
      <c r="W4332" s="878"/>
      <c r="X4332" s="1015"/>
      <c r="Y4332" s="878"/>
      <c r="Z4332" s="975"/>
    </row>
    <row r="4333" spans="1:26">
      <c r="A4333" s="878"/>
      <c r="B4333" s="878"/>
      <c r="C4333" s="878"/>
      <c r="F4333" s="878"/>
      <c r="H4333" s="878"/>
      <c r="I4333" s="878"/>
      <c r="J4333" s="878"/>
      <c r="K4333" s="990"/>
      <c r="L4333" s="990"/>
      <c r="M4333" s="990"/>
      <c r="N4333" s="990"/>
      <c r="O4333" s="878"/>
      <c r="P4333" s="878"/>
      <c r="Q4333" s="878"/>
      <c r="R4333" s="878"/>
      <c r="S4333" s="878"/>
      <c r="T4333" s="878"/>
      <c r="U4333" s="878"/>
      <c r="V4333" s="878"/>
      <c r="W4333" s="878"/>
      <c r="X4333" s="1015"/>
      <c r="Y4333" s="878"/>
      <c r="Z4333" s="975"/>
    </row>
    <row r="4334" spans="1:26">
      <c r="A4334" s="878"/>
      <c r="B4334" s="878"/>
      <c r="C4334" s="878"/>
      <c r="F4334" s="878"/>
      <c r="H4334" s="878"/>
      <c r="I4334" s="878"/>
      <c r="J4334" s="878"/>
      <c r="K4334" s="990"/>
      <c r="L4334" s="990"/>
      <c r="M4334" s="990"/>
      <c r="N4334" s="990"/>
      <c r="O4334" s="878"/>
      <c r="P4334" s="878"/>
      <c r="Q4334" s="878"/>
      <c r="R4334" s="878"/>
      <c r="S4334" s="878"/>
      <c r="T4334" s="878"/>
      <c r="U4334" s="878"/>
      <c r="V4334" s="878"/>
      <c r="W4334" s="878"/>
      <c r="X4334" s="1015"/>
      <c r="Y4334" s="878"/>
      <c r="Z4334" s="975"/>
    </row>
    <row r="4335" spans="1:26">
      <c r="A4335" s="878"/>
      <c r="B4335" s="878"/>
      <c r="C4335" s="878"/>
      <c r="F4335" s="878"/>
      <c r="H4335" s="878"/>
      <c r="I4335" s="878"/>
      <c r="J4335" s="878"/>
      <c r="K4335" s="990"/>
      <c r="L4335" s="990"/>
      <c r="M4335" s="990"/>
      <c r="N4335" s="990"/>
      <c r="O4335" s="878"/>
      <c r="P4335" s="878"/>
      <c r="Q4335" s="878"/>
      <c r="R4335" s="878"/>
      <c r="S4335" s="878"/>
      <c r="T4335" s="878"/>
      <c r="U4335" s="878"/>
      <c r="V4335" s="878"/>
      <c r="W4335" s="878"/>
      <c r="X4335" s="1015"/>
      <c r="Y4335" s="878"/>
      <c r="Z4335" s="975"/>
    </row>
    <row r="4336" spans="1:26">
      <c r="A4336" s="878"/>
      <c r="B4336" s="878"/>
      <c r="C4336" s="878"/>
      <c r="F4336" s="878"/>
      <c r="H4336" s="878"/>
      <c r="I4336" s="878"/>
      <c r="J4336" s="878"/>
      <c r="K4336" s="990"/>
      <c r="L4336" s="990"/>
      <c r="M4336" s="990"/>
      <c r="N4336" s="990"/>
      <c r="O4336" s="878"/>
      <c r="P4336" s="878"/>
      <c r="Q4336" s="878"/>
      <c r="R4336" s="878"/>
      <c r="S4336" s="878"/>
      <c r="T4336" s="878"/>
      <c r="U4336" s="878"/>
      <c r="V4336" s="878"/>
      <c r="W4336" s="878"/>
      <c r="X4336" s="1015"/>
      <c r="Y4336" s="878"/>
      <c r="Z4336" s="975"/>
    </row>
    <row r="4337" spans="1:26">
      <c r="A4337" s="878"/>
      <c r="B4337" s="878"/>
      <c r="C4337" s="878"/>
      <c r="F4337" s="878"/>
      <c r="H4337" s="878"/>
      <c r="I4337" s="878"/>
      <c r="J4337" s="878"/>
      <c r="K4337" s="990"/>
      <c r="L4337" s="990"/>
      <c r="M4337" s="990"/>
      <c r="N4337" s="990"/>
      <c r="O4337" s="878"/>
      <c r="P4337" s="878"/>
      <c r="Q4337" s="878"/>
      <c r="R4337" s="878"/>
      <c r="S4337" s="878"/>
      <c r="T4337" s="878"/>
      <c r="U4337" s="878"/>
      <c r="V4337" s="878"/>
      <c r="W4337" s="878"/>
      <c r="X4337" s="1015"/>
      <c r="Y4337" s="878"/>
      <c r="Z4337" s="975"/>
    </row>
    <row r="4338" spans="1:26">
      <c r="A4338" s="878"/>
      <c r="B4338" s="878"/>
      <c r="C4338" s="878"/>
      <c r="F4338" s="878"/>
      <c r="H4338" s="878"/>
      <c r="I4338" s="878"/>
      <c r="J4338" s="878"/>
      <c r="K4338" s="990"/>
      <c r="L4338" s="990"/>
      <c r="M4338" s="990"/>
      <c r="N4338" s="990"/>
      <c r="O4338" s="878"/>
      <c r="P4338" s="878"/>
      <c r="Q4338" s="878"/>
      <c r="R4338" s="878"/>
      <c r="S4338" s="878"/>
      <c r="T4338" s="878"/>
      <c r="U4338" s="878"/>
      <c r="V4338" s="878"/>
      <c r="W4338" s="878"/>
      <c r="X4338" s="1015"/>
      <c r="Y4338" s="878"/>
      <c r="Z4338" s="975"/>
    </row>
    <row r="4339" spans="1:26">
      <c r="A4339" s="878"/>
      <c r="B4339" s="878"/>
      <c r="C4339" s="878"/>
      <c r="F4339" s="878"/>
      <c r="H4339" s="878"/>
      <c r="I4339" s="878"/>
      <c r="J4339" s="878"/>
      <c r="K4339" s="990"/>
      <c r="L4339" s="990"/>
      <c r="M4339" s="990"/>
      <c r="N4339" s="990"/>
      <c r="O4339" s="878"/>
      <c r="P4339" s="878"/>
      <c r="Q4339" s="878"/>
      <c r="R4339" s="878"/>
      <c r="S4339" s="878"/>
      <c r="T4339" s="878"/>
      <c r="U4339" s="878"/>
      <c r="V4339" s="878"/>
      <c r="W4339" s="878"/>
      <c r="X4339" s="1015"/>
      <c r="Y4339" s="878"/>
      <c r="Z4339" s="975"/>
    </row>
    <row r="4340" spans="1:26">
      <c r="A4340" s="878"/>
      <c r="B4340" s="878"/>
      <c r="C4340" s="878"/>
      <c r="F4340" s="878"/>
      <c r="H4340" s="878"/>
      <c r="I4340" s="878"/>
      <c r="J4340" s="878"/>
      <c r="K4340" s="990"/>
      <c r="L4340" s="990"/>
      <c r="M4340" s="990"/>
      <c r="N4340" s="990"/>
      <c r="O4340" s="878"/>
      <c r="P4340" s="878"/>
      <c r="Q4340" s="878"/>
      <c r="R4340" s="878"/>
      <c r="S4340" s="878"/>
      <c r="T4340" s="878"/>
      <c r="U4340" s="878"/>
      <c r="V4340" s="878"/>
      <c r="W4340" s="878"/>
      <c r="X4340" s="1015"/>
      <c r="Y4340" s="878"/>
      <c r="Z4340" s="975"/>
    </row>
    <row r="4341" spans="1:26">
      <c r="A4341" s="878"/>
      <c r="B4341" s="878"/>
      <c r="C4341" s="878"/>
      <c r="F4341" s="878"/>
      <c r="H4341" s="878"/>
      <c r="I4341" s="878"/>
      <c r="J4341" s="878"/>
      <c r="K4341" s="990"/>
      <c r="L4341" s="990"/>
      <c r="M4341" s="990"/>
      <c r="N4341" s="990"/>
      <c r="O4341" s="878"/>
      <c r="P4341" s="878"/>
      <c r="Q4341" s="878"/>
      <c r="R4341" s="878"/>
      <c r="S4341" s="878"/>
      <c r="T4341" s="878"/>
      <c r="U4341" s="878"/>
      <c r="V4341" s="878"/>
      <c r="W4341" s="878"/>
      <c r="X4341" s="1015"/>
      <c r="Y4341" s="878"/>
      <c r="Z4341" s="975"/>
    </row>
    <row r="4342" spans="1:26">
      <c r="A4342" s="878"/>
      <c r="B4342" s="878"/>
      <c r="C4342" s="878"/>
      <c r="F4342" s="878"/>
      <c r="H4342" s="878"/>
      <c r="I4342" s="878"/>
      <c r="J4342" s="878"/>
      <c r="K4342" s="990"/>
      <c r="L4342" s="990"/>
      <c r="M4342" s="990"/>
      <c r="N4342" s="990"/>
      <c r="O4342" s="878"/>
      <c r="P4342" s="878"/>
      <c r="Q4342" s="878"/>
      <c r="R4342" s="878"/>
      <c r="S4342" s="878"/>
      <c r="T4342" s="878"/>
      <c r="U4342" s="878"/>
      <c r="V4342" s="878"/>
      <c r="W4342" s="878"/>
      <c r="X4342" s="1015"/>
      <c r="Y4342" s="878"/>
      <c r="Z4342" s="975"/>
    </row>
    <row r="4343" spans="1:26">
      <c r="A4343" s="878"/>
      <c r="B4343" s="878"/>
      <c r="C4343" s="878"/>
      <c r="F4343" s="878"/>
      <c r="H4343" s="878"/>
      <c r="I4343" s="878"/>
      <c r="J4343" s="878"/>
      <c r="K4343" s="990"/>
      <c r="L4343" s="990"/>
      <c r="M4343" s="990"/>
      <c r="N4343" s="990"/>
      <c r="O4343" s="878"/>
      <c r="P4343" s="878"/>
      <c r="Q4343" s="878"/>
      <c r="R4343" s="878"/>
      <c r="S4343" s="878"/>
      <c r="T4343" s="878"/>
      <c r="U4343" s="878"/>
      <c r="V4343" s="878"/>
      <c r="W4343" s="878"/>
      <c r="X4343" s="1015"/>
      <c r="Y4343" s="878"/>
      <c r="Z4343" s="975"/>
    </row>
    <row r="4344" spans="1:26">
      <c r="A4344" s="878"/>
      <c r="B4344" s="878"/>
      <c r="C4344" s="878"/>
      <c r="F4344" s="878"/>
      <c r="H4344" s="878"/>
      <c r="I4344" s="878"/>
      <c r="J4344" s="878"/>
      <c r="K4344" s="990"/>
      <c r="L4344" s="990"/>
      <c r="M4344" s="990"/>
      <c r="N4344" s="990"/>
      <c r="O4344" s="878"/>
      <c r="P4344" s="878"/>
      <c r="Q4344" s="878"/>
      <c r="R4344" s="878"/>
      <c r="S4344" s="878"/>
      <c r="T4344" s="878"/>
      <c r="U4344" s="878"/>
      <c r="V4344" s="878"/>
      <c r="W4344" s="878"/>
      <c r="X4344" s="1015"/>
      <c r="Y4344" s="878"/>
      <c r="Z4344" s="975"/>
    </row>
    <row r="4345" spans="1:26">
      <c r="A4345" s="878"/>
      <c r="B4345" s="878"/>
      <c r="C4345" s="878"/>
      <c r="F4345" s="878"/>
      <c r="H4345" s="878"/>
      <c r="I4345" s="878"/>
      <c r="J4345" s="878"/>
      <c r="K4345" s="990"/>
      <c r="L4345" s="990"/>
      <c r="M4345" s="990"/>
      <c r="N4345" s="990"/>
      <c r="O4345" s="878"/>
      <c r="P4345" s="878"/>
      <c r="Q4345" s="878"/>
      <c r="R4345" s="878"/>
      <c r="S4345" s="878"/>
      <c r="T4345" s="878"/>
      <c r="U4345" s="878"/>
      <c r="V4345" s="878"/>
      <c r="W4345" s="878"/>
      <c r="X4345" s="1015"/>
      <c r="Y4345" s="878"/>
      <c r="Z4345" s="975"/>
    </row>
    <row r="4346" spans="1:26">
      <c r="A4346" s="878"/>
      <c r="B4346" s="878"/>
      <c r="C4346" s="878"/>
      <c r="F4346" s="878"/>
      <c r="H4346" s="878"/>
      <c r="I4346" s="878"/>
      <c r="J4346" s="878"/>
      <c r="K4346" s="990"/>
      <c r="L4346" s="990"/>
      <c r="M4346" s="990"/>
      <c r="N4346" s="990"/>
      <c r="O4346" s="878"/>
      <c r="P4346" s="878"/>
      <c r="Q4346" s="878"/>
      <c r="R4346" s="878"/>
      <c r="S4346" s="878"/>
      <c r="T4346" s="878"/>
      <c r="U4346" s="878"/>
      <c r="V4346" s="878"/>
      <c r="W4346" s="878"/>
      <c r="X4346" s="1015"/>
      <c r="Y4346" s="878"/>
      <c r="Z4346" s="975"/>
    </row>
    <row r="4347" spans="1:26">
      <c r="A4347" s="878"/>
      <c r="B4347" s="878"/>
      <c r="C4347" s="878"/>
      <c r="F4347" s="878"/>
      <c r="H4347" s="878"/>
      <c r="I4347" s="878"/>
      <c r="J4347" s="878"/>
      <c r="K4347" s="990"/>
      <c r="L4347" s="990"/>
      <c r="M4347" s="990"/>
      <c r="N4347" s="990"/>
      <c r="O4347" s="878"/>
      <c r="P4347" s="878"/>
      <c r="Q4347" s="878"/>
      <c r="R4347" s="878"/>
      <c r="S4347" s="878"/>
      <c r="T4347" s="878"/>
      <c r="U4347" s="878"/>
      <c r="V4347" s="878"/>
      <c r="W4347" s="878"/>
      <c r="X4347" s="1015"/>
      <c r="Y4347" s="878"/>
      <c r="Z4347" s="975"/>
    </row>
    <row r="4348" spans="1:26">
      <c r="A4348" s="878"/>
      <c r="B4348" s="878"/>
      <c r="C4348" s="878"/>
      <c r="F4348" s="878"/>
      <c r="H4348" s="878"/>
      <c r="I4348" s="878"/>
      <c r="J4348" s="878"/>
      <c r="K4348" s="990"/>
      <c r="L4348" s="990"/>
      <c r="M4348" s="990"/>
      <c r="N4348" s="990"/>
      <c r="O4348" s="878"/>
      <c r="P4348" s="878"/>
      <c r="Q4348" s="878"/>
      <c r="R4348" s="878"/>
      <c r="S4348" s="878"/>
      <c r="T4348" s="878"/>
      <c r="U4348" s="878"/>
      <c r="V4348" s="878"/>
      <c r="W4348" s="878"/>
      <c r="X4348" s="1015"/>
      <c r="Y4348" s="878"/>
      <c r="Z4348" s="975"/>
    </row>
    <row r="4349" spans="1:26">
      <c r="A4349" s="878"/>
      <c r="B4349" s="878"/>
      <c r="C4349" s="878"/>
      <c r="F4349" s="878"/>
      <c r="H4349" s="878"/>
      <c r="I4349" s="878"/>
      <c r="J4349" s="878"/>
      <c r="K4349" s="990"/>
      <c r="L4349" s="990"/>
      <c r="M4349" s="990"/>
      <c r="N4349" s="990"/>
      <c r="O4349" s="878"/>
      <c r="P4349" s="878"/>
      <c r="Q4349" s="878"/>
      <c r="R4349" s="878"/>
      <c r="S4349" s="878"/>
      <c r="T4349" s="878"/>
      <c r="U4349" s="878"/>
      <c r="V4349" s="878"/>
      <c r="W4349" s="878"/>
      <c r="X4349" s="1015"/>
      <c r="Y4349" s="878"/>
      <c r="Z4349" s="975"/>
    </row>
    <row r="4350" spans="1:26">
      <c r="A4350" s="878"/>
      <c r="B4350" s="878"/>
      <c r="C4350" s="878"/>
      <c r="F4350" s="878"/>
      <c r="H4350" s="878"/>
      <c r="I4350" s="878"/>
      <c r="J4350" s="878"/>
      <c r="K4350" s="990"/>
      <c r="L4350" s="990"/>
      <c r="M4350" s="990"/>
      <c r="N4350" s="990"/>
      <c r="O4350" s="878"/>
      <c r="P4350" s="878"/>
      <c r="Q4350" s="878"/>
      <c r="R4350" s="878"/>
      <c r="S4350" s="878"/>
      <c r="T4350" s="878"/>
      <c r="U4350" s="878"/>
      <c r="V4350" s="878"/>
      <c r="W4350" s="878"/>
      <c r="X4350" s="1015"/>
      <c r="Y4350" s="878"/>
      <c r="Z4350" s="975"/>
    </row>
    <row r="4351" spans="1:26">
      <c r="A4351" s="878"/>
      <c r="B4351" s="878"/>
      <c r="C4351" s="878"/>
      <c r="F4351" s="878"/>
      <c r="H4351" s="878"/>
      <c r="I4351" s="878"/>
      <c r="J4351" s="878"/>
      <c r="K4351" s="990"/>
      <c r="L4351" s="990"/>
      <c r="M4351" s="990"/>
      <c r="N4351" s="990"/>
      <c r="O4351" s="878"/>
      <c r="P4351" s="878"/>
      <c r="Q4351" s="878"/>
      <c r="R4351" s="878"/>
      <c r="S4351" s="878"/>
      <c r="T4351" s="878"/>
      <c r="U4351" s="878"/>
      <c r="V4351" s="878"/>
      <c r="W4351" s="878"/>
      <c r="X4351" s="1015"/>
      <c r="Y4351" s="878"/>
      <c r="Z4351" s="975"/>
    </row>
    <row r="4352" spans="1:26">
      <c r="A4352" s="878"/>
      <c r="B4352" s="878"/>
      <c r="C4352" s="878"/>
      <c r="F4352" s="878"/>
      <c r="H4352" s="878"/>
      <c r="I4352" s="878"/>
      <c r="J4352" s="878"/>
      <c r="K4352" s="990"/>
      <c r="L4352" s="990"/>
      <c r="M4352" s="990"/>
      <c r="N4352" s="990"/>
      <c r="O4352" s="878"/>
      <c r="P4352" s="878"/>
      <c r="Q4352" s="878"/>
      <c r="R4352" s="878"/>
      <c r="S4352" s="878"/>
      <c r="T4352" s="878"/>
      <c r="U4352" s="878"/>
      <c r="V4352" s="878"/>
      <c r="W4352" s="878"/>
      <c r="X4352" s="1015"/>
      <c r="Y4352" s="878"/>
      <c r="Z4352" s="975"/>
    </row>
    <row r="4353" spans="1:26">
      <c r="A4353" s="878"/>
      <c r="B4353" s="878"/>
      <c r="C4353" s="878"/>
      <c r="F4353" s="878"/>
      <c r="H4353" s="878"/>
      <c r="I4353" s="878"/>
      <c r="J4353" s="878"/>
      <c r="K4353" s="990"/>
      <c r="L4353" s="990"/>
      <c r="M4353" s="990"/>
      <c r="N4353" s="990"/>
      <c r="O4353" s="878"/>
      <c r="P4353" s="878"/>
      <c r="Q4353" s="878"/>
      <c r="R4353" s="878"/>
      <c r="S4353" s="878"/>
      <c r="T4353" s="878"/>
      <c r="U4353" s="878"/>
      <c r="V4353" s="878"/>
      <c r="W4353" s="878"/>
      <c r="X4353" s="1015"/>
      <c r="Y4353" s="878"/>
      <c r="Z4353" s="975"/>
    </row>
    <row r="4354" spans="1:26">
      <c r="A4354" s="878"/>
      <c r="B4354" s="878"/>
      <c r="C4354" s="878"/>
      <c r="F4354" s="878"/>
      <c r="H4354" s="878"/>
      <c r="I4354" s="878"/>
      <c r="J4354" s="878"/>
      <c r="K4354" s="990"/>
      <c r="L4354" s="990"/>
      <c r="M4354" s="990"/>
      <c r="N4354" s="990"/>
      <c r="O4354" s="878"/>
      <c r="P4354" s="878"/>
      <c r="Q4354" s="878"/>
      <c r="R4354" s="878"/>
      <c r="S4354" s="878"/>
      <c r="T4354" s="878"/>
      <c r="U4354" s="878"/>
      <c r="V4354" s="878"/>
      <c r="W4354" s="878"/>
      <c r="X4354" s="1015"/>
      <c r="Y4354" s="878"/>
      <c r="Z4354" s="975"/>
    </row>
    <row r="4355" spans="1:26">
      <c r="A4355" s="878"/>
      <c r="B4355" s="878"/>
      <c r="C4355" s="878"/>
      <c r="F4355" s="878"/>
      <c r="H4355" s="878"/>
      <c r="I4355" s="878"/>
      <c r="J4355" s="878"/>
      <c r="K4355" s="990"/>
      <c r="L4355" s="990"/>
      <c r="M4355" s="990"/>
      <c r="N4355" s="990"/>
      <c r="O4355" s="878"/>
      <c r="P4355" s="878"/>
      <c r="Q4355" s="878"/>
      <c r="R4355" s="878"/>
      <c r="S4355" s="878"/>
      <c r="T4355" s="878"/>
      <c r="U4355" s="878"/>
      <c r="V4355" s="878"/>
      <c r="W4355" s="878"/>
      <c r="X4355" s="1015"/>
      <c r="Y4355" s="878"/>
      <c r="Z4355" s="975"/>
    </row>
    <row r="4356" spans="1:26">
      <c r="A4356" s="878"/>
      <c r="B4356" s="878"/>
      <c r="C4356" s="878"/>
      <c r="F4356" s="878"/>
      <c r="H4356" s="878"/>
      <c r="I4356" s="878"/>
      <c r="J4356" s="878"/>
      <c r="K4356" s="990"/>
      <c r="L4356" s="990"/>
      <c r="M4356" s="990"/>
      <c r="N4356" s="990"/>
      <c r="O4356" s="878"/>
      <c r="P4356" s="878"/>
      <c r="Q4356" s="878"/>
      <c r="R4356" s="878"/>
      <c r="S4356" s="878"/>
      <c r="T4356" s="878"/>
      <c r="U4356" s="878"/>
      <c r="V4356" s="878"/>
      <c r="W4356" s="878"/>
      <c r="X4356" s="1015"/>
      <c r="Y4356" s="878"/>
      <c r="Z4356" s="975"/>
    </row>
    <row r="4357" spans="1:26">
      <c r="A4357" s="878"/>
      <c r="B4357" s="878"/>
      <c r="C4357" s="878"/>
      <c r="F4357" s="878"/>
      <c r="H4357" s="878"/>
      <c r="I4357" s="878"/>
      <c r="J4357" s="878"/>
      <c r="K4357" s="990"/>
      <c r="L4357" s="990"/>
      <c r="M4357" s="990"/>
      <c r="N4357" s="990"/>
      <c r="O4357" s="878"/>
      <c r="P4357" s="878"/>
      <c r="Q4357" s="878"/>
      <c r="R4357" s="878"/>
      <c r="S4357" s="878"/>
      <c r="T4357" s="878"/>
      <c r="U4357" s="878"/>
      <c r="V4357" s="878"/>
      <c r="W4357" s="878"/>
      <c r="X4357" s="1015"/>
      <c r="Y4357" s="878"/>
      <c r="Z4357" s="975"/>
    </row>
    <row r="4358" spans="1:26">
      <c r="A4358" s="878"/>
      <c r="B4358" s="878"/>
      <c r="C4358" s="878"/>
      <c r="F4358" s="878"/>
      <c r="H4358" s="878"/>
      <c r="I4358" s="878"/>
      <c r="J4358" s="878"/>
      <c r="K4358" s="990"/>
      <c r="L4358" s="990"/>
      <c r="M4358" s="990"/>
      <c r="N4358" s="990"/>
      <c r="O4358" s="878"/>
      <c r="P4358" s="878"/>
      <c r="Q4358" s="878"/>
      <c r="R4358" s="878"/>
      <c r="S4358" s="878"/>
      <c r="T4358" s="878"/>
      <c r="U4358" s="878"/>
      <c r="V4358" s="878"/>
      <c r="W4358" s="878"/>
      <c r="X4358" s="1015"/>
      <c r="Y4358" s="878"/>
      <c r="Z4358" s="975"/>
    </row>
    <row r="4359" spans="1:26">
      <c r="A4359" s="878"/>
      <c r="B4359" s="878"/>
      <c r="C4359" s="878"/>
      <c r="F4359" s="878"/>
      <c r="H4359" s="878"/>
      <c r="I4359" s="878"/>
      <c r="J4359" s="878"/>
      <c r="K4359" s="990"/>
      <c r="L4359" s="990"/>
      <c r="M4359" s="990"/>
      <c r="N4359" s="990"/>
      <c r="O4359" s="878"/>
      <c r="P4359" s="878"/>
      <c r="Q4359" s="878"/>
      <c r="R4359" s="878"/>
      <c r="S4359" s="878"/>
      <c r="T4359" s="878"/>
      <c r="U4359" s="878"/>
      <c r="V4359" s="878"/>
      <c r="W4359" s="878"/>
      <c r="X4359" s="1015"/>
      <c r="Y4359" s="878"/>
      <c r="Z4359" s="975"/>
    </row>
    <row r="4360" spans="1:26">
      <c r="A4360" s="878"/>
      <c r="B4360" s="878"/>
      <c r="C4360" s="878"/>
      <c r="F4360" s="878"/>
      <c r="H4360" s="878"/>
      <c r="I4360" s="878"/>
      <c r="J4360" s="878"/>
      <c r="K4360" s="990"/>
      <c r="L4360" s="990"/>
      <c r="M4360" s="990"/>
      <c r="N4360" s="990"/>
      <c r="O4360" s="878"/>
      <c r="P4360" s="878"/>
      <c r="Q4360" s="878"/>
      <c r="R4360" s="878"/>
      <c r="S4360" s="878"/>
      <c r="T4360" s="878"/>
      <c r="U4360" s="878"/>
      <c r="V4360" s="878"/>
      <c r="W4360" s="878"/>
      <c r="X4360" s="1015"/>
      <c r="Y4360" s="878"/>
      <c r="Z4360" s="975"/>
    </row>
    <row r="4361" spans="1:26">
      <c r="A4361" s="878"/>
      <c r="B4361" s="878"/>
      <c r="C4361" s="878"/>
      <c r="F4361" s="878"/>
      <c r="H4361" s="878"/>
      <c r="I4361" s="878"/>
      <c r="J4361" s="878"/>
      <c r="K4361" s="990"/>
      <c r="L4361" s="990"/>
      <c r="M4361" s="990"/>
      <c r="N4361" s="990"/>
      <c r="O4361" s="878"/>
      <c r="P4361" s="878"/>
      <c r="Q4361" s="878"/>
      <c r="R4361" s="878"/>
      <c r="S4361" s="878"/>
      <c r="T4361" s="878"/>
      <c r="U4361" s="878"/>
      <c r="V4361" s="878"/>
      <c r="W4361" s="878"/>
      <c r="X4361" s="1015"/>
      <c r="Y4361" s="878"/>
      <c r="Z4361" s="975"/>
    </row>
    <row r="4362" spans="1:26">
      <c r="A4362" s="878"/>
      <c r="B4362" s="878"/>
      <c r="C4362" s="878"/>
      <c r="F4362" s="878"/>
      <c r="H4362" s="878"/>
      <c r="I4362" s="878"/>
      <c r="J4362" s="878"/>
      <c r="K4362" s="990"/>
      <c r="L4362" s="990"/>
      <c r="M4362" s="990"/>
      <c r="N4362" s="990"/>
      <c r="O4362" s="878"/>
      <c r="P4362" s="878"/>
      <c r="Q4362" s="878"/>
      <c r="R4362" s="878"/>
      <c r="S4362" s="878"/>
      <c r="T4362" s="878"/>
      <c r="U4362" s="878"/>
      <c r="V4362" s="878"/>
      <c r="W4362" s="878"/>
      <c r="X4362" s="1015"/>
      <c r="Y4362" s="878"/>
      <c r="Z4362" s="975"/>
    </row>
    <row r="4363" spans="1:26">
      <c r="A4363" s="878"/>
      <c r="B4363" s="878"/>
      <c r="C4363" s="878"/>
      <c r="F4363" s="878"/>
      <c r="H4363" s="878"/>
      <c r="I4363" s="878"/>
      <c r="J4363" s="878"/>
      <c r="K4363" s="990"/>
      <c r="L4363" s="990"/>
      <c r="M4363" s="990"/>
      <c r="N4363" s="990"/>
      <c r="O4363" s="878"/>
      <c r="P4363" s="878"/>
      <c r="Q4363" s="878"/>
      <c r="R4363" s="878"/>
      <c r="S4363" s="878"/>
      <c r="T4363" s="878"/>
      <c r="U4363" s="878"/>
      <c r="V4363" s="878"/>
      <c r="W4363" s="878"/>
      <c r="X4363" s="1015"/>
      <c r="Y4363" s="878"/>
      <c r="Z4363" s="975"/>
    </row>
    <row r="4364" spans="1:26">
      <c r="A4364" s="878"/>
      <c r="B4364" s="878"/>
      <c r="C4364" s="878"/>
      <c r="F4364" s="878"/>
      <c r="H4364" s="878"/>
      <c r="I4364" s="878"/>
      <c r="J4364" s="878"/>
      <c r="K4364" s="990"/>
      <c r="L4364" s="990"/>
      <c r="M4364" s="990"/>
      <c r="N4364" s="990"/>
      <c r="O4364" s="878"/>
      <c r="P4364" s="878"/>
      <c r="Q4364" s="878"/>
      <c r="R4364" s="878"/>
      <c r="S4364" s="878"/>
      <c r="T4364" s="878"/>
      <c r="U4364" s="878"/>
      <c r="V4364" s="878"/>
      <c r="W4364" s="878"/>
      <c r="X4364" s="1015"/>
      <c r="Y4364" s="878"/>
      <c r="Z4364" s="975"/>
    </row>
    <row r="4365" spans="1:26">
      <c r="A4365" s="878"/>
      <c r="B4365" s="878"/>
      <c r="C4365" s="878"/>
      <c r="F4365" s="878"/>
      <c r="H4365" s="878"/>
      <c r="I4365" s="878"/>
      <c r="J4365" s="878"/>
      <c r="K4365" s="990"/>
      <c r="L4365" s="990"/>
      <c r="M4365" s="990"/>
      <c r="N4365" s="990"/>
      <c r="O4365" s="878"/>
      <c r="P4365" s="878"/>
      <c r="Q4365" s="878"/>
      <c r="R4365" s="878"/>
      <c r="S4365" s="878"/>
      <c r="T4365" s="878"/>
      <c r="U4365" s="878"/>
      <c r="V4365" s="878"/>
      <c r="W4365" s="878"/>
      <c r="X4365" s="1015"/>
      <c r="Y4365" s="878"/>
      <c r="Z4365" s="975"/>
    </row>
    <row r="4366" spans="1:26">
      <c r="A4366" s="878"/>
      <c r="B4366" s="878"/>
      <c r="C4366" s="878"/>
      <c r="F4366" s="878"/>
      <c r="H4366" s="878"/>
      <c r="I4366" s="878"/>
      <c r="J4366" s="878"/>
      <c r="K4366" s="990"/>
      <c r="L4366" s="990"/>
      <c r="M4366" s="990"/>
      <c r="N4366" s="990"/>
      <c r="O4366" s="878"/>
      <c r="P4366" s="878"/>
      <c r="Q4366" s="878"/>
      <c r="R4366" s="878"/>
      <c r="S4366" s="878"/>
      <c r="T4366" s="878"/>
      <c r="U4366" s="878"/>
      <c r="V4366" s="878"/>
      <c r="W4366" s="878"/>
      <c r="X4366" s="1015"/>
      <c r="Y4366" s="878"/>
      <c r="Z4366" s="975"/>
    </row>
    <row r="4367" spans="1:26">
      <c r="A4367" s="878"/>
      <c r="B4367" s="878"/>
      <c r="C4367" s="878"/>
      <c r="F4367" s="878"/>
      <c r="H4367" s="878"/>
      <c r="I4367" s="878"/>
      <c r="J4367" s="878"/>
      <c r="K4367" s="990"/>
      <c r="L4367" s="990"/>
      <c r="M4367" s="990"/>
      <c r="N4367" s="990"/>
      <c r="O4367" s="878"/>
      <c r="P4367" s="878"/>
      <c r="Q4367" s="878"/>
      <c r="R4367" s="878"/>
      <c r="S4367" s="878"/>
      <c r="T4367" s="878"/>
      <c r="U4367" s="878"/>
      <c r="V4367" s="878"/>
      <c r="W4367" s="878"/>
      <c r="X4367" s="1015"/>
      <c r="Y4367" s="878"/>
      <c r="Z4367" s="975"/>
    </row>
    <row r="4368" spans="1:26">
      <c r="A4368" s="878"/>
      <c r="B4368" s="878"/>
      <c r="C4368" s="878"/>
      <c r="F4368" s="878"/>
      <c r="H4368" s="878"/>
      <c r="I4368" s="878"/>
      <c r="J4368" s="878"/>
      <c r="K4368" s="990"/>
      <c r="L4368" s="990"/>
      <c r="M4368" s="990"/>
      <c r="N4368" s="990"/>
      <c r="O4368" s="878"/>
      <c r="P4368" s="878"/>
      <c r="Q4368" s="878"/>
      <c r="R4368" s="878"/>
      <c r="S4368" s="878"/>
      <c r="T4368" s="878"/>
      <c r="U4368" s="878"/>
      <c r="V4368" s="878"/>
      <c r="W4368" s="878"/>
      <c r="X4368" s="1015"/>
      <c r="Y4368" s="878"/>
      <c r="Z4368" s="975"/>
    </row>
    <row r="4369" spans="1:26">
      <c r="A4369" s="878"/>
      <c r="B4369" s="878"/>
      <c r="C4369" s="878"/>
      <c r="F4369" s="878"/>
      <c r="H4369" s="878"/>
      <c r="I4369" s="878"/>
      <c r="J4369" s="878"/>
      <c r="K4369" s="990"/>
      <c r="L4369" s="990"/>
      <c r="M4369" s="990"/>
      <c r="N4369" s="990"/>
      <c r="O4369" s="878"/>
      <c r="P4369" s="878"/>
      <c r="Q4369" s="878"/>
      <c r="R4369" s="878"/>
      <c r="S4369" s="878"/>
      <c r="T4369" s="878"/>
      <c r="U4369" s="878"/>
      <c r="V4369" s="878"/>
      <c r="W4369" s="878"/>
      <c r="X4369" s="1015"/>
      <c r="Y4369" s="878"/>
      <c r="Z4369" s="975"/>
    </row>
    <row r="4370" spans="1:26">
      <c r="A4370" s="878"/>
      <c r="B4370" s="878"/>
      <c r="C4370" s="878"/>
      <c r="F4370" s="878"/>
      <c r="H4370" s="878"/>
      <c r="I4370" s="878"/>
      <c r="J4370" s="878"/>
      <c r="K4370" s="990"/>
      <c r="L4370" s="990"/>
      <c r="M4370" s="990"/>
      <c r="N4370" s="990"/>
      <c r="O4370" s="878"/>
      <c r="P4370" s="878"/>
      <c r="Q4370" s="878"/>
      <c r="R4370" s="878"/>
      <c r="S4370" s="878"/>
      <c r="T4370" s="878"/>
      <c r="U4370" s="878"/>
      <c r="V4370" s="878"/>
      <c r="W4370" s="878"/>
      <c r="X4370" s="1015"/>
      <c r="Y4370" s="878"/>
      <c r="Z4370" s="975"/>
    </row>
    <row r="4371" spans="1:26">
      <c r="A4371" s="878"/>
      <c r="B4371" s="878"/>
      <c r="C4371" s="878"/>
      <c r="F4371" s="878"/>
      <c r="H4371" s="878"/>
      <c r="I4371" s="878"/>
      <c r="J4371" s="878"/>
      <c r="K4371" s="990"/>
      <c r="L4371" s="990"/>
      <c r="M4371" s="990"/>
      <c r="N4371" s="990"/>
      <c r="O4371" s="878"/>
      <c r="P4371" s="878"/>
      <c r="Q4371" s="878"/>
      <c r="R4371" s="878"/>
      <c r="S4371" s="878"/>
      <c r="T4371" s="878"/>
      <c r="U4371" s="878"/>
      <c r="V4371" s="878"/>
      <c r="W4371" s="878"/>
      <c r="X4371" s="1015"/>
      <c r="Y4371" s="878"/>
      <c r="Z4371" s="975"/>
    </row>
    <row r="4372" spans="1:26">
      <c r="A4372" s="878"/>
      <c r="B4372" s="878"/>
      <c r="C4372" s="878"/>
      <c r="F4372" s="878"/>
      <c r="H4372" s="878"/>
      <c r="I4372" s="878"/>
      <c r="J4372" s="878"/>
      <c r="K4372" s="990"/>
      <c r="L4372" s="990"/>
      <c r="M4372" s="990"/>
      <c r="N4372" s="990"/>
      <c r="O4372" s="878"/>
      <c r="P4372" s="878"/>
      <c r="Q4372" s="878"/>
      <c r="R4372" s="878"/>
      <c r="S4372" s="878"/>
      <c r="T4372" s="878"/>
      <c r="U4372" s="878"/>
      <c r="V4372" s="878"/>
      <c r="W4372" s="878"/>
      <c r="X4372" s="1015"/>
      <c r="Y4372" s="878"/>
      <c r="Z4372" s="975"/>
    </row>
    <row r="4373" spans="1:26">
      <c r="A4373" s="878"/>
      <c r="B4373" s="878"/>
      <c r="C4373" s="878"/>
      <c r="F4373" s="878"/>
      <c r="H4373" s="878"/>
      <c r="I4373" s="878"/>
      <c r="J4373" s="878"/>
      <c r="K4373" s="990"/>
      <c r="L4373" s="990"/>
      <c r="M4373" s="990"/>
      <c r="N4373" s="990"/>
      <c r="O4373" s="878"/>
      <c r="P4373" s="878"/>
      <c r="Q4373" s="878"/>
      <c r="R4373" s="878"/>
      <c r="S4373" s="878"/>
      <c r="T4373" s="878"/>
      <c r="U4373" s="878"/>
      <c r="V4373" s="878"/>
      <c r="W4373" s="878"/>
      <c r="X4373" s="1015"/>
      <c r="Y4373" s="878"/>
      <c r="Z4373" s="975"/>
    </row>
    <row r="4374" spans="1:26">
      <c r="A4374" s="878"/>
      <c r="B4374" s="878"/>
      <c r="C4374" s="878"/>
      <c r="F4374" s="878"/>
      <c r="H4374" s="878"/>
      <c r="I4374" s="878"/>
      <c r="J4374" s="878"/>
      <c r="K4374" s="990"/>
      <c r="L4374" s="990"/>
      <c r="M4374" s="990"/>
      <c r="N4374" s="990"/>
      <c r="O4374" s="878"/>
      <c r="P4374" s="878"/>
      <c r="Q4374" s="878"/>
      <c r="R4374" s="878"/>
      <c r="S4374" s="878"/>
      <c r="T4374" s="878"/>
      <c r="U4374" s="878"/>
      <c r="V4374" s="878"/>
      <c r="W4374" s="878"/>
      <c r="X4374" s="1015"/>
      <c r="Y4374" s="878"/>
      <c r="Z4374" s="975"/>
    </row>
    <row r="4375" spans="1:26">
      <c r="A4375" s="878"/>
      <c r="B4375" s="878"/>
      <c r="C4375" s="878"/>
      <c r="F4375" s="878"/>
      <c r="H4375" s="878"/>
      <c r="I4375" s="878"/>
      <c r="J4375" s="878"/>
      <c r="K4375" s="990"/>
      <c r="L4375" s="990"/>
      <c r="M4375" s="990"/>
      <c r="N4375" s="990"/>
      <c r="O4375" s="878"/>
      <c r="P4375" s="878"/>
      <c r="Q4375" s="878"/>
      <c r="R4375" s="878"/>
      <c r="S4375" s="878"/>
      <c r="T4375" s="878"/>
      <c r="U4375" s="878"/>
      <c r="V4375" s="878"/>
      <c r="W4375" s="878"/>
      <c r="X4375" s="1015"/>
      <c r="Y4375" s="878"/>
      <c r="Z4375" s="975"/>
    </row>
    <row r="4376" spans="1:26">
      <c r="A4376" s="878"/>
      <c r="B4376" s="878"/>
      <c r="C4376" s="878"/>
      <c r="F4376" s="878"/>
      <c r="H4376" s="878"/>
      <c r="I4376" s="878"/>
      <c r="J4376" s="878"/>
      <c r="K4376" s="990"/>
      <c r="L4376" s="990"/>
      <c r="M4376" s="990"/>
      <c r="N4376" s="990"/>
      <c r="O4376" s="878"/>
      <c r="P4376" s="878"/>
      <c r="Q4376" s="878"/>
      <c r="R4376" s="878"/>
      <c r="S4376" s="878"/>
      <c r="T4376" s="878"/>
      <c r="U4376" s="878"/>
      <c r="V4376" s="878"/>
      <c r="W4376" s="878"/>
      <c r="X4376" s="1015"/>
      <c r="Y4376" s="878"/>
      <c r="Z4376" s="975"/>
    </row>
    <row r="4377" spans="1:26">
      <c r="A4377" s="878"/>
      <c r="B4377" s="878"/>
      <c r="C4377" s="878"/>
      <c r="F4377" s="878"/>
      <c r="H4377" s="878"/>
      <c r="I4377" s="878"/>
      <c r="J4377" s="878"/>
      <c r="K4377" s="990"/>
      <c r="L4377" s="990"/>
      <c r="M4377" s="990"/>
      <c r="N4377" s="990"/>
      <c r="O4377" s="878"/>
      <c r="P4377" s="878"/>
      <c r="Q4377" s="878"/>
      <c r="R4377" s="878"/>
      <c r="S4377" s="878"/>
      <c r="T4377" s="878"/>
      <c r="U4377" s="878"/>
      <c r="V4377" s="878"/>
      <c r="W4377" s="878"/>
      <c r="X4377" s="1015"/>
      <c r="Y4377" s="878"/>
      <c r="Z4377" s="975"/>
    </row>
    <row r="4378" spans="1:26">
      <c r="A4378" s="878"/>
      <c r="B4378" s="878"/>
      <c r="C4378" s="878"/>
      <c r="F4378" s="878"/>
      <c r="H4378" s="878"/>
      <c r="I4378" s="878"/>
      <c r="J4378" s="878"/>
      <c r="K4378" s="990"/>
      <c r="L4378" s="990"/>
      <c r="M4378" s="990"/>
      <c r="N4378" s="990"/>
      <c r="O4378" s="878"/>
      <c r="P4378" s="878"/>
      <c r="Q4378" s="878"/>
      <c r="R4378" s="878"/>
      <c r="S4378" s="878"/>
      <c r="T4378" s="878"/>
      <c r="U4378" s="878"/>
      <c r="V4378" s="878"/>
      <c r="W4378" s="878"/>
      <c r="X4378" s="1015"/>
      <c r="Y4378" s="878"/>
      <c r="Z4378" s="975"/>
    </row>
    <row r="4379" spans="1:26">
      <c r="A4379" s="878"/>
      <c r="B4379" s="878"/>
      <c r="C4379" s="878"/>
      <c r="F4379" s="878"/>
      <c r="H4379" s="878"/>
      <c r="I4379" s="878"/>
      <c r="J4379" s="878"/>
      <c r="K4379" s="990"/>
      <c r="L4379" s="990"/>
      <c r="M4379" s="990"/>
      <c r="N4379" s="990"/>
      <c r="O4379" s="878"/>
      <c r="P4379" s="878"/>
      <c r="Q4379" s="878"/>
      <c r="R4379" s="878"/>
      <c r="S4379" s="878"/>
      <c r="T4379" s="878"/>
      <c r="U4379" s="878"/>
      <c r="V4379" s="878"/>
      <c r="W4379" s="878"/>
      <c r="X4379" s="1015"/>
      <c r="Y4379" s="878"/>
      <c r="Z4379" s="975"/>
    </row>
    <row r="4380" spans="1:26">
      <c r="A4380" s="878"/>
      <c r="B4380" s="878"/>
      <c r="C4380" s="878"/>
      <c r="F4380" s="878"/>
      <c r="H4380" s="878"/>
      <c r="I4380" s="878"/>
      <c r="J4380" s="878"/>
      <c r="K4380" s="990"/>
      <c r="L4380" s="990"/>
      <c r="M4380" s="990"/>
      <c r="N4380" s="990"/>
      <c r="O4380" s="878"/>
      <c r="P4380" s="878"/>
      <c r="Q4380" s="878"/>
      <c r="R4380" s="878"/>
      <c r="S4380" s="878"/>
      <c r="T4380" s="878"/>
      <c r="U4380" s="878"/>
      <c r="V4380" s="878"/>
      <c r="W4380" s="878"/>
      <c r="X4380" s="1015"/>
      <c r="Y4380" s="878"/>
      <c r="Z4380" s="975"/>
    </row>
    <row r="4381" spans="1:26">
      <c r="A4381" s="878"/>
      <c r="B4381" s="878"/>
      <c r="C4381" s="878"/>
      <c r="F4381" s="878"/>
      <c r="H4381" s="878"/>
      <c r="I4381" s="878"/>
      <c r="J4381" s="878"/>
      <c r="K4381" s="990"/>
      <c r="L4381" s="990"/>
      <c r="M4381" s="990"/>
      <c r="N4381" s="990"/>
      <c r="O4381" s="878"/>
      <c r="P4381" s="878"/>
      <c r="Q4381" s="878"/>
      <c r="R4381" s="878"/>
      <c r="S4381" s="878"/>
      <c r="T4381" s="878"/>
      <c r="U4381" s="878"/>
      <c r="V4381" s="878"/>
      <c r="W4381" s="878"/>
      <c r="X4381" s="1015"/>
      <c r="Y4381" s="878"/>
      <c r="Z4381" s="975"/>
    </row>
    <row r="4382" spans="1:26">
      <c r="A4382" s="878"/>
      <c r="B4382" s="878"/>
      <c r="C4382" s="878"/>
      <c r="F4382" s="878"/>
      <c r="H4382" s="878"/>
      <c r="I4382" s="878"/>
      <c r="J4382" s="878"/>
      <c r="K4382" s="990"/>
      <c r="L4382" s="990"/>
      <c r="M4382" s="990"/>
      <c r="N4382" s="990"/>
      <c r="O4382" s="878"/>
      <c r="P4382" s="878"/>
      <c r="Q4382" s="878"/>
      <c r="R4382" s="878"/>
      <c r="S4382" s="878"/>
      <c r="T4382" s="878"/>
      <c r="U4382" s="878"/>
      <c r="V4382" s="878"/>
      <c r="W4382" s="878"/>
      <c r="X4382" s="1015"/>
      <c r="Y4382" s="878"/>
      <c r="Z4382" s="975"/>
    </row>
    <row r="4383" spans="1:26">
      <c r="A4383" s="878"/>
      <c r="B4383" s="878"/>
      <c r="C4383" s="878"/>
      <c r="F4383" s="878"/>
      <c r="H4383" s="878"/>
      <c r="I4383" s="878"/>
      <c r="J4383" s="878"/>
      <c r="K4383" s="990"/>
      <c r="L4383" s="990"/>
      <c r="M4383" s="990"/>
      <c r="N4383" s="990"/>
      <c r="O4383" s="878"/>
      <c r="P4383" s="878"/>
      <c r="Q4383" s="878"/>
      <c r="R4383" s="878"/>
      <c r="S4383" s="878"/>
      <c r="T4383" s="878"/>
      <c r="U4383" s="878"/>
      <c r="V4383" s="878"/>
      <c r="W4383" s="878"/>
      <c r="X4383" s="1015"/>
      <c r="Y4383" s="878"/>
      <c r="Z4383" s="975"/>
    </row>
    <row r="4384" spans="1:26">
      <c r="A4384" s="878"/>
      <c r="B4384" s="878"/>
      <c r="C4384" s="878"/>
      <c r="F4384" s="878"/>
      <c r="H4384" s="878"/>
      <c r="I4384" s="878"/>
      <c r="J4384" s="878"/>
      <c r="K4384" s="990"/>
      <c r="L4384" s="990"/>
      <c r="M4384" s="990"/>
      <c r="N4384" s="990"/>
      <c r="O4384" s="878"/>
      <c r="P4384" s="878"/>
      <c r="Q4384" s="878"/>
      <c r="R4384" s="878"/>
      <c r="S4384" s="878"/>
      <c r="T4384" s="878"/>
      <c r="U4384" s="878"/>
      <c r="V4384" s="878"/>
      <c r="W4384" s="878"/>
      <c r="X4384" s="1015"/>
      <c r="Y4384" s="878"/>
      <c r="Z4384" s="975"/>
    </row>
    <row r="4385" spans="1:26">
      <c r="A4385" s="878"/>
      <c r="B4385" s="878"/>
      <c r="C4385" s="878"/>
      <c r="F4385" s="878"/>
      <c r="H4385" s="878"/>
      <c r="I4385" s="878"/>
      <c r="J4385" s="878"/>
      <c r="K4385" s="990"/>
      <c r="L4385" s="990"/>
      <c r="M4385" s="990"/>
      <c r="N4385" s="990"/>
      <c r="O4385" s="878"/>
      <c r="P4385" s="878"/>
      <c r="Q4385" s="878"/>
      <c r="R4385" s="878"/>
      <c r="S4385" s="878"/>
      <c r="T4385" s="878"/>
      <c r="U4385" s="878"/>
      <c r="V4385" s="878"/>
      <c r="W4385" s="878"/>
      <c r="X4385" s="1015"/>
      <c r="Y4385" s="878"/>
      <c r="Z4385" s="975"/>
    </row>
    <row r="4386" spans="1:26">
      <c r="A4386" s="878"/>
      <c r="B4386" s="878"/>
      <c r="C4386" s="878"/>
      <c r="F4386" s="878"/>
      <c r="H4386" s="878"/>
      <c r="I4386" s="878"/>
      <c r="J4386" s="878"/>
      <c r="K4386" s="990"/>
      <c r="L4386" s="990"/>
      <c r="M4386" s="990"/>
      <c r="N4386" s="990"/>
      <c r="O4386" s="878"/>
      <c r="P4386" s="878"/>
      <c r="Q4386" s="878"/>
      <c r="R4386" s="878"/>
      <c r="S4386" s="878"/>
      <c r="T4386" s="878"/>
      <c r="U4386" s="878"/>
      <c r="V4386" s="878"/>
      <c r="W4386" s="878"/>
      <c r="X4386" s="1015"/>
      <c r="Y4386" s="878"/>
      <c r="Z4386" s="975"/>
    </row>
    <row r="4387" spans="1:26">
      <c r="A4387" s="878"/>
      <c r="B4387" s="878"/>
      <c r="C4387" s="878"/>
      <c r="F4387" s="878"/>
      <c r="H4387" s="878"/>
      <c r="I4387" s="878"/>
      <c r="J4387" s="878"/>
      <c r="K4387" s="990"/>
      <c r="L4387" s="990"/>
      <c r="M4387" s="990"/>
      <c r="N4387" s="990"/>
      <c r="O4387" s="878"/>
      <c r="P4387" s="878"/>
      <c r="Q4387" s="878"/>
      <c r="R4387" s="878"/>
      <c r="S4387" s="878"/>
      <c r="T4387" s="878"/>
      <c r="U4387" s="878"/>
      <c r="V4387" s="878"/>
      <c r="W4387" s="878"/>
      <c r="X4387" s="1015"/>
      <c r="Y4387" s="878"/>
      <c r="Z4387" s="975"/>
    </row>
    <row r="4388" spans="1:26">
      <c r="A4388" s="878"/>
      <c r="B4388" s="878"/>
      <c r="C4388" s="878"/>
      <c r="F4388" s="878"/>
      <c r="H4388" s="878"/>
      <c r="I4388" s="878"/>
      <c r="J4388" s="878"/>
      <c r="K4388" s="990"/>
      <c r="L4388" s="990"/>
      <c r="M4388" s="990"/>
      <c r="N4388" s="990"/>
      <c r="O4388" s="878"/>
      <c r="P4388" s="878"/>
      <c r="Q4388" s="878"/>
      <c r="R4388" s="878"/>
      <c r="S4388" s="878"/>
      <c r="T4388" s="878"/>
      <c r="U4388" s="878"/>
      <c r="V4388" s="878"/>
      <c r="W4388" s="878"/>
      <c r="X4388" s="1015"/>
      <c r="Y4388" s="878"/>
      <c r="Z4388" s="975"/>
    </row>
    <row r="4389" spans="1:26">
      <c r="A4389" s="878"/>
      <c r="B4389" s="878"/>
      <c r="C4389" s="878"/>
      <c r="F4389" s="878"/>
      <c r="H4389" s="878"/>
      <c r="I4389" s="878"/>
      <c r="J4389" s="878"/>
      <c r="K4389" s="990"/>
      <c r="L4389" s="990"/>
      <c r="M4389" s="990"/>
      <c r="N4389" s="990"/>
      <c r="O4389" s="878"/>
      <c r="P4389" s="878"/>
      <c r="Q4389" s="878"/>
      <c r="R4389" s="878"/>
      <c r="S4389" s="878"/>
      <c r="T4389" s="878"/>
      <c r="U4389" s="878"/>
      <c r="V4389" s="878"/>
      <c r="W4389" s="878"/>
      <c r="X4389" s="1015"/>
      <c r="Y4389" s="878"/>
      <c r="Z4389" s="975"/>
    </row>
    <row r="4390" spans="1:26">
      <c r="A4390" s="878"/>
      <c r="B4390" s="878"/>
      <c r="C4390" s="878"/>
      <c r="F4390" s="878"/>
      <c r="H4390" s="878"/>
      <c r="I4390" s="878"/>
      <c r="J4390" s="878"/>
      <c r="K4390" s="990"/>
      <c r="L4390" s="990"/>
      <c r="M4390" s="990"/>
      <c r="N4390" s="990"/>
      <c r="O4390" s="878"/>
      <c r="P4390" s="878"/>
      <c r="Q4390" s="878"/>
      <c r="R4390" s="878"/>
      <c r="S4390" s="878"/>
      <c r="T4390" s="878"/>
      <c r="U4390" s="878"/>
      <c r="V4390" s="878"/>
      <c r="W4390" s="878"/>
      <c r="X4390" s="1015"/>
      <c r="Y4390" s="878"/>
      <c r="Z4390" s="975"/>
    </row>
    <row r="4391" spans="1:26">
      <c r="A4391" s="878"/>
      <c r="B4391" s="878"/>
      <c r="C4391" s="878"/>
      <c r="F4391" s="878"/>
      <c r="H4391" s="878"/>
      <c r="I4391" s="878"/>
      <c r="J4391" s="878"/>
      <c r="K4391" s="990"/>
      <c r="L4391" s="990"/>
      <c r="M4391" s="990"/>
      <c r="N4391" s="990"/>
      <c r="O4391" s="878"/>
      <c r="P4391" s="878"/>
      <c r="Q4391" s="878"/>
      <c r="R4391" s="878"/>
      <c r="S4391" s="878"/>
      <c r="T4391" s="878"/>
      <c r="U4391" s="878"/>
      <c r="V4391" s="878"/>
      <c r="W4391" s="878"/>
      <c r="X4391" s="1015"/>
      <c r="Y4391" s="878"/>
      <c r="Z4391" s="975"/>
    </row>
    <row r="4392" spans="1:26">
      <c r="A4392" s="878"/>
      <c r="B4392" s="878"/>
      <c r="C4392" s="878"/>
      <c r="F4392" s="878"/>
      <c r="H4392" s="878"/>
      <c r="I4392" s="878"/>
      <c r="J4392" s="878"/>
      <c r="K4392" s="990"/>
      <c r="L4392" s="990"/>
      <c r="M4392" s="990"/>
      <c r="N4392" s="990"/>
      <c r="O4392" s="878"/>
      <c r="P4392" s="878"/>
      <c r="Q4392" s="878"/>
      <c r="R4392" s="878"/>
      <c r="S4392" s="878"/>
      <c r="T4392" s="878"/>
      <c r="U4392" s="878"/>
      <c r="V4392" s="878"/>
      <c r="W4392" s="878"/>
      <c r="X4392" s="1015"/>
      <c r="Y4392" s="878"/>
      <c r="Z4392" s="975"/>
    </row>
    <row r="4393" spans="1:26">
      <c r="A4393" s="878"/>
      <c r="B4393" s="878"/>
      <c r="C4393" s="878"/>
      <c r="F4393" s="878"/>
      <c r="H4393" s="878"/>
      <c r="I4393" s="878"/>
      <c r="J4393" s="878"/>
      <c r="K4393" s="990"/>
      <c r="L4393" s="990"/>
      <c r="M4393" s="990"/>
      <c r="N4393" s="990"/>
      <c r="O4393" s="878"/>
      <c r="P4393" s="878"/>
      <c r="Q4393" s="878"/>
      <c r="R4393" s="878"/>
      <c r="S4393" s="878"/>
      <c r="T4393" s="878"/>
      <c r="U4393" s="878"/>
      <c r="V4393" s="878"/>
      <c r="W4393" s="878"/>
      <c r="X4393" s="1015"/>
      <c r="Y4393" s="878"/>
      <c r="Z4393" s="975"/>
    </row>
    <row r="4394" spans="1:26">
      <c r="A4394" s="878"/>
      <c r="B4394" s="878"/>
      <c r="C4394" s="878"/>
      <c r="F4394" s="878"/>
      <c r="H4394" s="878"/>
      <c r="I4394" s="878"/>
      <c r="J4394" s="878"/>
      <c r="K4394" s="990"/>
      <c r="L4394" s="990"/>
      <c r="M4394" s="990"/>
      <c r="N4394" s="990"/>
      <c r="O4394" s="878"/>
      <c r="P4394" s="878"/>
      <c r="Q4394" s="878"/>
      <c r="R4394" s="878"/>
      <c r="S4394" s="878"/>
      <c r="T4394" s="878"/>
      <c r="U4394" s="878"/>
      <c r="V4394" s="878"/>
      <c r="W4394" s="878"/>
      <c r="X4394" s="1015"/>
      <c r="Y4394" s="878"/>
      <c r="Z4394" s="975"/>
    </row>
    <row r="4395" spans="1:26">
      <c r="A4395" s="878"/>
      <c r="B4395" s="878"/>
      <c r="C4395" s="878"/>
      <c r="F4395" s="878"/>
      <c r="H4395" s="878"/>
      <c r="I4395" s="878"/>
      <c r="J4395" s="878"/>
      <c r="K4395" s="990"/>
      <c r="L4395" s="990"/>
      <c r="M4395" s="990"/>
      <c r="N4395" s="990"/>
      <c r="O4395" s="878"/>
      <c r="P4395" s="878"/>
      <c r="Q4395" s="878"/>
      <c r="R4395" s="878"/>
      <c r="S4395" s="878"/>
      <c r="T4395" s="878"/>
      <c r="U4395" s="878"/>
      <c r="V4395" s="878"/>
      <c r="W4395" s="878"/>
      <c r="X4395" s="1015"/>
      <c r="Y4395" s="878"/>
      <c r="Z4395" s="975"/>
    </row>
    <row r="4396" spans="1:26">
      <c r="A4396" s="878"/>
      <c r="B4396" s="878"/>
      <c r="C4396" s="878"/>
      <c r="F4396" s="878"/>
      <c r="H4396" s="878"/>
      <c r="I4396" s="878"/>
      <c r="J4396" s="878"/>
      <c r="K4396" s="990"/>
      <c r="L4396" s="990"/>
      <c r="M4396" s="990"/>
      <c r="N4396" s="990"/>
      <c r="O4396" s="878"/>
      <c r="P4396" s="878"/>
      <c r="Q4396" s="878"/>
      <c r="R4396" s="878"/>
      <c r="S4396" s="878"/>
      <c r="T4396" s="878"/>
      <c r="U4396" s="878"/>
      <c r="V4396" s="878"/>
      <c r="W4396" s="878"/>
      <c r="X4396" s="1015"/>
      <c r="Y4396" s="878"/>
      <c r="Z4396" s="975"/>
    </row>
    <row r="4397" spans="1:26">
      <c r="A4397" s="878"/>
      <c r="B4397" s="878"/>
      <c r="C4397" s="878"/>
      <c r="F4397" s="878"/>
      <c r="H4397" s="878"/>
      <c r="I4397" s="878"/>
      <c r="J4397" s="878"/>
      <c r="K4397" s="990"/>
      <c r="L4397" s="990"/>
      <c r="M4397" s="990"/>
      <c r="N4397" s="990"/>
      <c r="O4397" s="878"/>
      <c r="P4397" s="878"/>
      <c r="Q4397" s="878"/>
      <c r="R4397" s="878"/>
      <c r="S4397" s="878"/>
      <c r="T4397" s="878"/>
      <c r="U4397" s="878"/>
      <c r="V4397" s="878"/>
      <c r="W4397" s="878"/>
      <c r="X4397" s="1015"/>
      <c r="Y4397" s="878"/>
      <c r="Z4397" s="975"/>
    </row>
    <row r="4398" spans="1:26">
      <c r="A4398" s="878"/>
      <c r="B4398" s="878"/>
      <c r="C4398" s="878"/>
      <c r="F4398" s="878"/>
      <c r="H4398" s="878"/>
      <c r="I4398" s="878"/>
      <c r="J4398" s="878"/>
      <c r="K4398" s="990"/>
      <c r="L4398" s="990"/>
      <c r="M4398" s="990"/>
      <c r="N4398" s="990"/>
      <c r="O4398" s="878"/>
      <c r="P4398" s="878"/>
      <c r="Q4398" s="878"/>
      <c r="R4398" s="878"/>
      <c r="S4398" s="878"/>
      <c r="T4398" s="878"/>
      <c r="U4398" s="878"/>
      <c r="V4398" s="878"/>
      <c r="W4398" s="878"/>
      <c r="X4398" s="1015"/>
      <c r="Y4398" s="878"/>
      <c r="Z4398" s="975"/>
    </row>
    <row r="4399" spans="1:26">
      <c r="A4399" s="878"/>
      <c r="B4399" s="878"/>
      <c r="C4399" s="878"/>
      <c r="F4399" s="878"/>
      <c r="H4399" s="878"/>
      <c r="I4399" s="878"/>
      <c r="J4399" s="878"/>
      <c r="K4399" s="990"/>
      <c r="L4399" s="990"/>
      <c r="M4399" s="990"/>
      <c r="N4399" s="990"/>
      <c r="O4399" s="878"/>
      <c r="P4399" s="878"/>
      <c r="Q4399" s="878"/>
      <c r="R4399" s="878"/>
      <c r="S4399" s="878"/>
      <c r="T4399" s="878"/>
      <c r="U4399" s="878"/>
      <c r="V4399" s="878"/>
      <c r="W4399" s="878"/>
      <c r="X4399" s="1015"/>
      <c r="Y4399" s="878"/>
      <c r="Z4399" s="975"/>
    </row>
    <row r="4400" spans="1:26">
      <c r="A4400" s="878"/>
      <c r="B4400" s="878"/>
      <c r="C4400" s="878"/>
      <c r="F4400" s="878"/>
      <c r="H4400" s="878"/>
      <c r="I4400" s="878"/>
      <c r="J4400" s="878"/>
      <c r="K4400" s="990"/>
      <c r="L4400" s="990"/>
      <c r="M4400" s="990"/>
      <c r="N4400" s="990"/>
      <c r="O4400" s="878"/>
      <c r="P4400" s="878"/>
      <c r="Q4400" s="878"/>
      <c r="R4400" s="878"/>
      <c r="S4400" s="878"/>
      <c r="T4400" s="878"/>
      <c r="U4400" s="878"/>
      <c r="V4400" s="878"/>
      <c r="W4400" s="878"/>
      <c r="X4400" s="1015"/>
      <c r="Y4400" s="878"/>
      <c r="Z4400" s="975"/>
    </row>
    <row r="4401" spans="1:26">
      <c r="A4401" s="878"/>
      <c r="B4401" s="878"/>
      <c r="C4401" s="878"/>
      <c r="F4401" s="878"/>
      <c r="H4401" s="878"/>
      <c r="I4401" s="878"/>
      <c r="J4401" s="878"/>
      <c r="K4401" s="990"/>
      <c r="L4401" s="990"/>
      <c r="M4401" s="990"/>
      <c r="N4401" s="990"/>
      <c r="O4401" s="878"/>
      <c r="P4401" s="878"/>
      <c r="Q4401" s="878"/>
      <c r="R4401" s="878"/>
      <c r="S4401" s="878"/>
      <c r="T4401" s="878"/>
      <c r="U4401" s="878"/>
      <c r="V4401" s="878"/>
      <c r="W4401" s="878"/>
      <c r="X4401" s="1015"/>
      <c r="Y4401" s="878"/>
      <c r="Z4401" s="975"/>
    </row>
    <row r="4402" spans="1:26">
      <c r="A4402" s="878"/>
      <c r="B4402" s="878"/>
      <c r="C4402" s="878"/>
      <c r="F4402" s="878"/>
      <c r="H4402" s="878"/>
      <c r="I4402" s="878"/>
      <c r="J4402" s="878"/>
      <c r="K4402" s="990"/>
      <c r="L4402" s="990"/>
      <c r="M4402" s="990"/>
      <c r="N4402" s="990"/>
      <c r="O4402" s="878"/>
      <c r="P4402" s="878"/>
      <c r="Q4402" s="878"/>
      <c r="R4402" s="878"/>
      <c r="S4402" s="878"/>
      <c r="T4402" s="878"/>
      <c r="U4402" s="878"/>
      <c r="V4402" s="878"/>
      <c r="W4402" s="878"/>
      <c r="X4402" s="1015"/>
      <c r="Y4402" s="878"/>
      <c r="Z4402" s="975"/>
    </row>
    <row r="4403" spans="1:26">
      <c r="A4403" s="878"/>
      <c r="B4403" s="878"/>
      <c r="C4403" s="878"/>
      <c r="F4403" s="878"/>
      <c r="H4403" s="878"/>
      <c r="I4403" s="878"/>
      <c r="J4403" s="878"/>
      <c r="K4403" s="990"/>
      <c r="L4403" s="990"/>
      <c r="M4403" s="990"/>
      <c r="N4403" s="990"/>
      <c r="O4403" s="878"/>
      <c r="P4403" s="878"/>
      <c r="Q4403" s="878"/>
      <c r="R4403" s="878"/>
      <c r="S4403" s="878"/>
      <c r="T4403" s="878"/>
      <c r="U4403" s="878"/>
      <c r="V4403" s="878"/>
      <c r="W4403" s="878"/>
      <c r="X4403" s="1015"/>
      <c r="Y4403" s="878"/>
      <c r="Z4403" s="975"/>
    </row>
    <row r="4404" spans="1:26">
      <c r="A4404" s="878"/>
      <c r="B4404" s="878"/>
      <c r="C4404" s="878"/>
      <c r="F4404" s="878"/>
      <c r="H4404" s="878"/>
      <c r="I4404" s="878"/>
      <c r="J4404" s="878"/>
      <c r="K4404" s="990"/>
      <c r="L4404" s="990"/>
      <c r="M4404" s="990"/>
      <c r="N4404" s="990"/>
      <c r="O4404" s="878"/>
      <c r="P4404" s="878"/>
      <c r="Q4404" s="878"/>
      <c r="R4404" s="878"/>
      <c r="S4404" s="878"/>
      <c r="T4404" s="878"/>
      <c r="U4404" s="878"/>
      <c r="V4404" s="878"/>
      <c r="W4404" s="878"/>
      <c r="X4404" s="1015"/>
      <c r="Y4404" s="878"/>
      <c r="Z4404" s="975"/>
    </row>
    <row r="4405" spans="1:26">
      <c r="A4405" s="878"/>
      <c r="B4405" s="878"/>
      <c r="C4405" s="878"/>
      <c r="F4405" s="878"/>
      <c r="H4405" s="878"/>
      <c r="I4405" s="878"/>
      <c r="J4405" s="878"/>
      <c r="K4405" s="990"/>
      <c r="L4405" s="990"/>
      <c r="M4405" s="990"/>
      <c r="N4405" s="990"/>
      <c r="O4405" s="878"/>
      <c r="P4405" s="878"/>
      <c r="Q4405" s="878"/>
      <c r="R4405" s="878"/>
      <c r="S4405" s="878"/>
      <c r="T4405" s="878"/>
      <c r="U4405" s="878"/>
      <c r="V4405" s="878"/>
      <c r="W4405" s="878"/>
      <c r="X4405" s="1015"/>
      <c r="Y4405" s="878"/>
      <c r="Z4405" s="975"/>
    </row>
    <row r="4406" spans="1:26">
      <c r="A4406" s="878"/>
      <c r="B4406" s="878"/>
      <c r="C4406" s="878"/>
      <c r="F4406" s="878"/>
      <c r="H4406" s="878"/>
      <c r="I4406" s="878"/>
      <c r="J4406" s="878"/>
      <c r="K4406" s="990"/>
      <c r="L4406" s="990"/>
      <c r="M4406" s="990"/>
      <c r="N4406" s="990"/>
      <c r="O4406" s="878"/>
      <c r="P4406" s="878"/>
      <c r="Q4406" s="878"/>
      <c r="R4406" s="878"/>
      <c r="S4406" s="878"/>
      <c r="T4406" s="878"/>
      <c r="U4406" s="878"/>
      <c r="V4406" s="878"/>
      <c r="W4406" s="878"/>
      <c r="X4406" s="1015"/>
      <c r="Y4406" s="878"/>
      <c r="Z4406" s="975"/>
    </row>
    <row r="4407" spans="1:26">
      <c r="A4407" s="878"/>
      <c r="B4407" s="878"/>
      <c r="C4407" s="878"/>
      <c r="F4407" s="878"/>
      <c r="H4407" s="878"/>
      <c r="I4407" s="878"/>
      <c r="J4407" s="878"/>
      <c r="K4407" s="990"/>
      <c r="L4407" s="990"/>
      <c r="M4407" s="990"/>
      <c r="N4407" s="990"/>
      <c r="O4407" s="878"/>
      <c r="P4407" s="878"/>
      <c r="Q4407" s="878"/>
      <c r="R4407" s="878"/>
      <c r="S4407" s="878"/>
      <c r="T4407" s="878"/>
      <c r="U4407" s="878"/>
      <c r="V4407" s="878"/>
      <c r="W4407" s="878"/>
      <c r="X4407" s="1015"/>
      <c r="Y4407" s="878"/>
      <c r="Z4407" s="975"/>
    </row>
    <row r="4408" spans="1:26">
      <c r="A4408" s="878"/>
      <c r="B4408" s="878"/>
      <c r="C4408" s="878"/>
      <c r="F4408" s="878"/>
      <c r="H4408" s="878"/>
      <c r="I4408" s="878"/>
      <c r="J4408" s="878"/>
      <c r="K4408" s="990"/>
      <c r="L4408" s="990"/>
      <c r="M4408" s="990"/>
      <c r="N4408" s="990"/>
      <c r="O4408" s="878"/>
      <c r="P4408" s="878"/>
      <c r="Q4408" s="878"/>
      <c r="R4408" s="878"/>
      <c r="S4408" s="878"/>
      <c r="T4408" s="878"/>
      <c r="U4408" s="878"/>
      <c r="V4408" s="878"/>
      <c r="W4408" s="878"/>
      <c r="X4408" s="1015"/>
      <c r="Y4408" s="878"/>
      <c r="Z4408" s="975"/>
    </row>
    <row r="4409" spans="1:26">
      <c r="A4409" s="878"/>
      <c r="B4409" s="878"/>
      <c r="C4409" s="878"/>
      <c r="F4409" s="878"/>
      <c r="H4409" s="878"/>
      <c r="I4409" s="878"/>
      <c r="J4409" s="878"/>
      <c r="K4409" s="990"/>
      <c r="L4409" s="990"/>
      <c r="M4409" s="990"/>
      <c r="N4409" s="990"/>
      <c r="O4409" s="878"/>
      <c r="P4409" s="878"/>
      <c r="Q4409" s="878"/>
      <c r="R4409" s="878"/>
      <c r="S4409" s="878"/>
      <c r="T4409" s="878"/>
      <c r="U4409" s="878"/>
      <c r="V4409" s="878"/>
      <c r="W4409" s="878"/>
      <c r="X4409" s="1015"/>
      <c r="Y4409" s="878"/>
      <c r="Z4409" s="975"/>
    </row>
    <row r="4410" spans="1:26">
      <c r="A4410" s="878"/>
      <c r="B4410" s="878"/>
      <c r="C4410" s="878"/>
      <c r="F4410" s="878"/>
      <c r="H4410" s="878"/>
      <c r="I4410" s="878"/>
      <c r="J4410" s="878"/>
      <c r="K4410" s="990"/>
      <c r="L4410" s="990"/>
      <c r="M4410" s="990"/>
      <c r="N4410" s="990"/>
      <c r="O4410" s="878"/>
      <c r="P4410" s="878"/>
      <c r="Q4410" s="878"/>
      <c r="R4410" s="878"/>
      <c r="S4410" s="878"/>
      <c r="T4410" s="878"/>
      <c r="U4410" s="878"/>
      <c r="V4410" s="878"/>
      <c r="W4410" s="878"/>
      <c r="X4410" s="1015"/>
      <c r="Y4410" s="878"/>
      <c r="Z4410" s="975"/>
    </row>
    <row r="4411" spans="1:26">
      <c r="A4411" s="878"/>
      <c r="B4411" s="878"/>
      <c r="C4411" s="878"/>
      <c r="F4411" s="878"/>
      <c r="H4411" s="878"/>
      <c r="I4411" s="878"/>
      <c r="J4411" s="878"/>
      <c r="K4411" s="990"/>
      <c r="L4411" s="990"/>
      <c r="M4411" s="990"/>
      <c r="N4411" s="990"/>
      <c r="O4411" s="878"/>
      <c r="P4411" s="878"/>
      <c r="Q4411" s="878"/>
      <c r="R4411" s="878"/>
      <c r="S4411" s="878"/>
      <c r="T4411" s="878"/>
      <c r="U4411" s="878"/>
      <c r="V4411" s="878"/>
      <c r="W4411" s="878"/>
      <c r="X4411" s="1015"/>
      <c r="Y4411" s="878"/>
      <c r="Z4411" s="975"/>
    </row>
    <row r="4412" spans="1:26">
      <c r="A4412" s="878"/>
      <c r="B4412" s="878"/>
      <c r="C4412" s="878"/>
      <c r="F4412" s="878"/>
      <c r="H4412" s="878"/>
      <c r="I4412" s="878"/>
      <c r="J4412" s="878"/>
      <c r="K4412" s="990"/>
      <c r="L4412" s="990"/>
      <c r="M4412" s="990"/>
      <c r="N4412" s="990"/>
      <c r="O4412" s="878"/>
      <c r="P4412" s="878"/>
      <c r="Q4412" s="878"/>
      <c r="R4412" s="878"/>
      <c r="S4412" s="878"/>
      <c r="T4412" s="878"/>
      <c r="U4412" s="878"/>
      <c r="V4412" s="878"/>
      <c r="W4412" s="878"/>
      <c r="X4412" s="1015"/>
      <c r="Y4412" s="878"/>
      <c r="Z4412" s="975"/>
    </row>
    <row r="4413" spans="1:26">
      <c r="A4413" s="878"/>
      <c r="B4413" s="878"/>
      <c r="C4413" s="878"/>
      <c r="F4413" s="878"/>
      <c r="H4413" s="878"/>
      <c r="I4413" s="878"/>
      <c r="J4413" s="878"/>
      <c r="K4413" s="990"/>
      <c r="L4413" s="990"/>
      <c r="M4413" s="990"/>
      <c r="N4413" s="990"/>
      <c r="O4413" s="878"/>
      <c r="P4413" s="878"/>
      <c r="Q4413" s="878"/>
      <c r="R4413" s="878"/>
      <c r="S4413" s="878"/>
      <c r="T4413" s="878"/>
      <c r="U4413" s="878"/>
      <c r="V4413" s="878"/>
      <c r="W4413" s="878"/>
      <c r="X4413" s="1015"/>
      <c r="Y4413" s="878"/>
      <c r="Z4413" s="975"/>
    </row>
    <row r="4414" spans="1:26">
      <c r="A4414" s="878"/>
      <c r="B4414" s="878"/>
      <c r="C4414" s="878"/>
      <c r="F4414" s="878"/>
      <c r="H4414" s="878"/>
      <c r="I4414" s="878"/>
      <c r="J4414" s="878"/>
      <c r="K4414" s="990"/>
      <c r="L4414" s="990"/>
      <c r="M4414" s="990"/>
      <c r="N4414" s="990"/>
      <c r="O4414" s="878"/>
      <c r="P4414" s="878"/>
      <c r="Q4414" s="878"/>
      <c r="R4414" s="878"/>
      <c r="S4414" s="878"/>
      <c r="T4414" s="878"/>
      <c r="U4414" s="878"/>
      <c r="V4414" s="878"/>
      <c r="W4414" s="878"/>
      <c r="X4414" s="1015"/>
      <c r="Y4414" s="878"/>
      <c r="Z4414" s="975"/>
    </row>
    <row r="4415" spans="1:26">
      <c r="A4415" s="878"/>
      <c r="B4415" s="878"/>
      <c r="C4415" s="878"/>
      <c r="F4415" s="878"/>
      <c r="H4415" s="878"/>
      <c r="I4415" s="878"/>
      <c r="J4415" s="878"/>
      <c r="K4415" s="990"/>
      <c r="L4415" s="990"/>
      <c r="M4415" s="990"/>
      <c r="N4415" s="990"/>
      <c r="O4415" s="878"/>
      <c r="P4415" s="878"/>
      <c r="Q4415" s="878"/>
      <c r="R4415" s="878"/>
      <c r="S4415" s="878"/>
      <c r="T4415" s="878"/>
      <c r="U4415" s="878"/>
      <c r="V4415" s="878"/>
      <c r="W4415" s="878"/>
      <c r="X4415" s="1015"/>
      <c r="Y4415" s="878"/>
      <c r="Z4415" s="975"/>
    </row>
    <row r="4416" spans="1:26">
      <c r="A4416" s="878"/>
      <c r="B4416" s="878"/>
      <c r="C4416" s="878"/>
      <c r="F4416" s="878"/>
      <c r="H4416" s="878"/>
      <c r="I4416" s="878"/>
      <c r="J4416" s="878"/>
      <c r="K4416" s="990"/>
      <c r="L4416" s="990"/>
      <c r="M4416" s="990"/>
      <c r="N4416" s="990"/>
      <c r="O4416" s="878"/>
      <c r="P4416" s="878"/>
      <c r="Q4416" s="878"/>
      <c r="R4416" s="878"/>
      <c r="S4416" s="878"/>
      <c r="T4416" s="878"/>
      <c r="U4416" s="878"/>
      <c r="V4416" s="878"/>
      <c r="W4416" s="878"/>
      <c r="X4416" s="1015"/>
      <c r="Y4416" s="878"/>
      <c r="Z4416" s="975"/>
    </row>
    <row r="4417" spans="1:26">
      <c r="A4417" s="878"/>
      <c r="B4417" s="878"/>
      <c r="C4417" s="878"/>
      <c r="F4417" s="878"/>
      <c r="H4417" s="878"/>
      <c r="I4417" s="878"/>
      <c r="J4417" s="878"/>
      <c r="K4417" s="990"/>
      <c r="L4417" s="990"/>
      <c r="M4417" s="990"/>
      <c r="N4417" s="990"/>
      <c r="O4417" s="878"/>
      <c r="P4417" s="878"/>
      <c r="Q4417" s="878"/>
      <c r="R4417" s="878"/>
      <c r="S4417" s="878"/>
      <c r="T4417" s="878"/>
      <c r="U4417" s="878"/>
      <c r="V4417" s="878"/>
      <c r="W4417" s="878"/>
      <c r="X4417" s="1015"/>
      <c r="Y4417" s="878"/>
      <c r="Z4417" s="975"/>
    </row>
    <row r="4418" spans="1:26">
      <c r="A4418" s="878"/>
      <c r="B4418" s="878"/>
      <c r="C4418" s="878"/>
      <c r="F4418" s="878"/>
      <c r="H4418" s="878"/>
      <c r="I4418" s="878"/>
      <c r="J4418" s="878"/>
      <c r="K4418" s="990"/>
      <c r="L4418" s="990"/>
      <c r="M4418" s="990"/>
      <c r="N4418" s="990"/>
      <c r="O4418" s="878"/>
      <c r="P4418" s="878"/>
      <c r="Q4418" s="878"/>
      <c r="R4418" s="878"/>
      <c r="S4418" s="878"/>
      <c r="T4418" s="878"/>
      <c r="U4418" s="878"/>
      <c r="V4418" s="878"/>
      <c r="W4418" s="878"/>
      <c r="X4418" s="1015"/>
      <c r="Y4418" s="878"/>
      <c r="Z4418" s="975"/>
    </row>
    <row r="4419" spans="1:26">
      <c r="A4419" s="878"/>
      <c r="B4419" s="878"/>
      <c r="C4419" s="878"/>
      <c r="F4419" s="878"/>
      <c r="H4419" s="878"/>
      <c r="I4419" s="878"/>
      <c r="J4419" s="878"/>
      <c r="K4419" s="990"/>
      <c r="L4419" s="990"/>
      <c r="M4419" s="990"/>
      <c r="N4419" s="990"/>
      <c r="O4419" s="878"/>
      <c r="P4419" s="878"/>
      <c r="Q4419" s="878"/>
      <c r="R4419" s="878"/>
      <c r="S4419" s="878"/>
      <c r="T4419" s="878"/>
      <c r="U4419" s="878"/>
      <c r="V4419" s="878"/>
      <c r="W4419" s="878"/>
      <c r="X4419" s="1015"/>
      <c r="Y4419" s="878"/>
      <c r="Z4419" s="975"/>
    </row>
    <row r="4420" spans="1:26">
      <c r="A4420" s="878"/>
      <c r="B4420" s="878"/>
      <c r="C4420" s="878"/>
      <c r="F4420" s="878"/>
      <c r="H4420" s="878"/>
      <c r="I4420" s="878"/>
      <c r="J4420" s="878"/>
      <c r="K4420" s="990"/>
      <c r="L4420" s="990"/>
      <c r="M4420" s="990"/>
      <c r="N4420" s="990"/>
      <c r="O4420" s="878"/>
      <c r="P4420" s="878"/>
      <c r="Q4420" s="878"/>
      <c r="R4420" s="878"/>
      <c r="S4420" s="878"/>
      <c r="T4420" s="878"/>
      <c r="U4420" s="878"/>
      <c r="V4420" s="878"/>
      <c r="W4420" s="878"/>
      <c r="X4420" s="1015"/>
      <c r="Y4420" s="878"/>
      <c r="Z4420" s="975"/>
    </row>
    <row r="4421" spans="1:26">
      <c r="A4421" s="878"/>
      <c r="B4421" s="878"/>
      <c r="C4421" s="878"/>
      <c r="F4421" s="878"/>
      <c r="H4421" s="878"/>
      <c r="I4421" s="878"/>
      <c r="J4421" s="878"/>
      <c r="K4421" s="990"/>
      <c r="L4421" s="990"/>
      <c r="M4421" s="990"/>
      <c r="N4421" s="990"/>
      <c r="O4421" s="878"/>
      <c r="P4421" s="878"/>
      <c r="Q4421" s="878"/>
      <c r="R4421" s="878"/>
      <c r="S4421" s="878"/>
      <c r="T4421" s="878"/>
      <c r="U4421" s="878"/>
      <c r="V4421" s="878"/>
      <c r="W4421" s="878"/>
      <c r="X4421" s="1015"/>
      <c r="Y4421" s="878"/>
      <c r="Z4421" s="975"/>
    </row>
    <row r="4422" spans="1:26">
      <c r="A4422" s="878"/>
      <c r="B4422" s="878"/>
      <c r="C4422" s="878"/>
      <c r="F4422" s="878"/>
      <c r="H4422" s="878"/>
      <c r="I4422" s="878"/>
      <c r="J4422" s="878"/>
      <c r="K4422" s="990"/>
      <c r="L4422" s="990"/>
      <c r="M4422" s="990"/>
      <c r="N4422" s="990"/>
      <c r="O4422" s="878"/>
      <c r="P4422" s="878"/>
      <c r="Q4422" s="878"/>
      <c r="R4422" s="878"/>
      <c r="S4422" s="878"/>
      <c r="T4422" s="878"/>
      <c r="U4422" s="878"/>
      <c r="V4422" s="878"/>
      <c r="W4422" s="878"/>
      <c r="X4422" s="1015"/>
      <c r="Y4422" s="878"/>
      <c r="Z4422" s="975"/>
    </row>
    <row r="4423" spans="1:26">
      <c r="A4423" s="878"/>
      <c r="B4423" s="878"/>
      <c r="C4423" s="878"/>
      <c r="F4423" s="878"/>
      <c r="H4423" s="878"/>
      <c r="I4423" s="878"/>
      <c r="J4423" s="878"/>
      <c r="K4423" s="990"/>
      <c r="L4423" s="990"/>
      <c r="M4423" s="990"/>
      <c r="N4423" s="990"/>
      <c r="O4423" s="878"/>
      <c r="P4423" s="878"/>
      <c r="Q4423" s="878"/>
      <c r="R4423" s="878"/>
      <c r="S4423" s="878"/>
      <c r="T4423" s="878"/>
      <c r="U4423" s="878"/>
      <c r="V4423" s="878"/>
      <c r="W4423" s="878"/>
      <c r="X4423" s="1015"/>
      <c r="Y4423" s="878"/>
      <c r="Z4423" s="975"/>
    </row>
    <row r="4424" spans="1:26">
      <c r="A4424" s="878"/>
      <c r="B4424" s="878"/>
      <c r="C4424" s="878"/>
      <c r="F4424" s="878"/>
      <c r="H4424" s="878"/>
      <c r="I4424" s="878"/>
      <c r="J4424" s="878"/>
      <c r="K4424" s="990"/>
      <c r="L4424" s="990"/>
      <c r="M4424" s="990"/>
      <c r="N4424" s="990"/>
      <c r="O4424" s="878"/>
      <c r="P4424" s="878"/>
      <c r="Q4424" s="878"/>
      <c r="R4424" s="878"/>
      <c r="S4424" s="878"/>
      <c r="T4424" s="878"/>
      <c r="U4424" s="878"/>
      <c r="V4424" s="878"/>
      <c r="W4424" s="878"/>
      <c r="X4424" s="1015"/>
      <c r="Y4424" s="878"/>
      <c r="Z4424" s="975"/>
    </row>
    <row r="4425" spans="1:26">
      <c r="A4425" s="878"/>
      <c r="B4425" s="878"/>
      <c r="C4425" s="878"/>
      <c r="F4425" s="878"/>
      <c r="H4425" s="878"/>
      <c r="I4425" s="878"/>
      <c r="J4425" s="878"/>
      <c r="K4425" s="990"/>
      <c r="L4425" s="990"/>
      <c r="M4425" s="990"/>
      <c r="N4425" s="990"/>
      <c r="O4425" s="878"/>
      <c r="P4425" s="878"/>
      <c r="Q4425" s="878"/>
      <c r="R4425" s="878"/>
      <c r="S4425" s="878"/>
      <c r="T4425" s="878"/>
      <c r="U4425" s="878"/>
      <c r="V4425" s="878"/>
      <c r="W4425" s="878"/>
      <c r="X4425" s="1015"/>
      <c r="Y4425" s="878"/>
      <c r="Z4425" s="975"/>
    </row>
    <row r="4426" spans="1:26">
      <c r="A4426" s="878"/>
      <c r="B4426" s="878"/>
      <c r="C4426" s="878"/>
      <c r="F4426" s="878"/>
      <c r="H4426" s="878"/>
      <c r="I4426" s="878"/>
      <c r="J4426" s="878"/>
      <c r="K4426" s="990"/>
      <c r="L4426" s="990"/>
      <c r="M4426" s="990"/>
      <c r="N4426" s="990"/>
      <c r="O4426" s="878"/>
      <c r="P4426" s="878"/>
      <c r="Q4426" s="878"/>
      <c r="R4426" s="878"/>
      <c r="S4426" s="878"/>
      <c r="T4426" s="878"/>
      <c r="U4426" s="878"/>
      <c r="V4426" s="878"/>
      <c r="W4426" s="878"/>
      <c r="X4426" s="1015"/>
      <c r="Y4426" s="878"/>
      <c r="Z4426" s="975"/>
    </row>
    <row r="4427" spans="1:26">
      <c r="A4427" s="878"/>
      <c r="B4427" s="878"/>
      <c r="C4427" s="878"/>
      <c r="F4427" s="878"/>
      <c r="H4427" s="878"/>
      <c r="I4427" s="878"/>
      <c r="J4427" s="878"/>
      <c r="K4427" s="990"/>
      <c r="L4427" s="990"/>
      <c r="M4427" s="990"/>
      <c r="N4427" s="990"/>
      <c r="O4427" s="878"/>
      <c r="P4427" s="878"/>
      <c r="Q4427" s="878"/>
      <c r="R4427" s="878"/>
      <c r="S4427" s="878"/>
      <c r="T4427" s="878"/>
      <c r="U4427" s="878"/>
      <c r="V4427" s="878"/>
      <c r="W4427" s="878"/>
      <c r="X4427" s="1015"/>
      <c r="Y4427" s="878"/>
      <c r="Z4427" s="975"/>
    </row>
    <row r="4428" spans="1:26">
      <c r="A4428" s="878"/>
      <c r="B4428" s="878"/>
      <c r="C4428" s="878"/>
      <c r="F4428" s="878"/>
      <c r="H4428" s="878"/>
      <c r="I4428" s="878"/>
      <c r="J4428" s="878"/>
      <c r="K4428" s="990"/>
      <c r="L4428" s="990"/>
      <c r="M4428" s="990"/>
      <c r="N4428" s="990"/>
      <c r="O4428" s="878"/>
      <c r="P4428" s="878"/>
      <c r="Q4428" s="878"/>
      <c r="R4428" s="878"/>
      <c r="S4428" s="878"/>
      <c r="T4428" s="878"/>
      <c r="U4428" s="878"/>
      <c r="V4428" s="878"/>
      <c r="W4428" s="878"/>
      <c r="X4428" s="1015"/>
      <c r="Y4428" s="878"/>
      <c r="Z4428" s="975"/>
    </row>
    <row r="4429" spans="1:26">
      <c r="A4429" s="878"/>
      <c r="B4429" s="878"/>
      <c r="C4429" s="878"/>
      <c r="F4429" s="878"/>
      <c r="H4429" s="878"/>
      <c r="I4429" s="878"/>
      <c r="J4429" s="878"/>
      <c r="K4429" s="990"/>
      <c r="L4429" s="990"/>
      <c r="M4429" s="990"/>
      <c r="N4429" s="990"/>
      <c r="O4429" s="878"/>
      <c r="P4429" s="878"/>
      <c r="Q4429" s="878"/>
      <c r="R4429" s="878"/>
      <c r="S4429" s="878"/>
      <c r="T4429" s="878"/>
      <c r="U4429" s="878"/>
      <c r="V4429" s="878"/>
      <c r="W4429" s="878"/>
      <c r="X4429" s="1015"/>
      <c r="Y4429" s="878"/>
      <c r="Z4429" s="975"/>
    </row>
    <row r="4430" spans="1:26">
      <c r="A4430" s="878"/>
      <c r="B4430" s="878"/>
      <c r="C4430" s="878"/>
      <c r="F4430" s="878"/>
      <c r="H4430" s="878"/>
      <c r="I4430" s="878"/>
      <c r="J4430" s="878"/>
      <c r="K4430" s="990"/>
      <c r="L4430" s="990"/>
      <c r="M4430" s="990"/>
      <c r="N4430" s="990"/>
      <c r="O4430" s="878"/>
      <c r="P4430" s="878"/>
      <c r="Q4430" s="878"/>
      <c r="R4430" s="878"/>
      <c r="S4430" s="878"/>
      <c r="T4430" s="878"/>
      <c r="U4430" s="878"/>
      <c r="V4430" s="878"/>
      <c r="W4430" s="878"/>
      <c r="X4430" s="1015"/>
      <c r="Y4430" s="878"/>
      <c r="Z4430" s="975"/>
    </row>
    <row r="4431" spans="1:26">
      <c r="A4431" s="878"/>
      <c r="B4431" s="878"/>
      <c r="C4431" s="878"/>
      <c r="F4431" s="878"/>
      <c r="H4431" s="878"/>
      <c r="I4431" s="878"/>
      <c r="J4431" s="878"/>
      <c r="K4431" s="990"/>
      <c r="L4431" s="990"/>
      <c r="M4431" s="990"/>
      <c r="N4431" s="990"/>
      <c r="O4431" s="878"/>
      <c r="P4431" s="878"/>
      <c r="Q4431" s="878"/>
      <c r="R4431" s="878"/>
      <c r="S4431" s="878"/>
      <c r="T4431" s="878"/>
      <c r="U4431" s="878"/>
      <c r="V4431" s="878"/>
      <c r="W4431" s="878"/>
      <c r="X4431" s="1015"/>
      <c r="Y4431" s="878"/>
      <c r="Z4431" s="975"/>
    </row>
    <row r="4432" spans="1:26">
      <c r="A4432" s="878"/>
      <c r="B4432" s="878"/>
      <c r="C4432" s="878"/>
      <c r="F4432" s="878"/>
      <c r="H4432" s="878"/>
      <c r="I4432" s="878"/>
      <c r="J4432" s="878"/>
      <c r="K4432" s="990"/>
      <c r="L4432" s="990"/>
      <c r="M4432" s="990"/>
      <c r="N4432" s="990"/>
      <c r="O4432" s="878"/>
      <c r="P4432" s="878"/>
      <c r="Q4432" s="878"/>
      <c r="R4432" s="878"/>
      <c r="S4432" s="878"/>
      <c r="T4432" s="878"/>
      <c r="U4432" s="878"/>
      <c r="V4432" s="878"/>
      <c r="W4432" s="878"/>
      <c r="X4432" s="1015"/>
      <c r="Y4432" s="878"/>
      <c r="Z4432" s="975"/>
    </row>
    <row r="4433" spans="1:26">
      <c r="A4433" s="878"/>
      <c r="B4433" s="878"/>
      <c r="C4433" s="878"/>
      <c r="F4433" s="878"/>
      <c r="H4433" s="878"/>
      <c r="I4433" s="878"/>
      <c r="J4433" s="878"/>
      <c r="K4433" s="990"/>
      <c r="L4433" s="990"/>
      <c r="M4433" s="990"/>
      <c r="N4433" s="990"/>
      <c r="O4433" s="878"/>
      <c r="P4433" s="878"/>
      <c r="Q4433" s="878"/>
      <c r="R4433" s="878"/>
      <c r="S4433" s="878"/>
      <c r="T4433" s="878"/>
      <c r="U4433" s="878"/>
      <c r="V4433" s="878"/>
      <c r="W4433" s="878"/>
      <c r="X4433" s="1015"/>
      <c r="Y4433" s="878"/>
      <c r="Z4433" s="975"/>
    </row>
    <row r="4434" spans="1:26">
      <c r="A4434" s="878"/>
      <c r="B4434" s="878"/>
      <c r="C4434" s="878"/>
      <c r="F4434" s="878"/>
      <c r="H4434" s="878"/>
      <c r="I4434" s="878"/>
      <c r="J4434" s="878"/>
      <c r="K4434" s="990"/>
      <c r="L4434" s="990"/>
      <c r="M4434" s="990"/>
      <c r="N4434" s="990"/>
      <c r="O4434" s="878"/>
      <c r="P4434" s="878"/>
      <c r="Q4434" s="878"/>
      <c r="R4434" s="878"/>
      <c r="S4434" s="878"/>
      <c r="T4434" s="878"/>
      <c r="U4434" s="878"/>
      <c r="V4434" s="878"/>
      <c r="W4434" s="878"/>
      <c r="X4434" s="1015"/>
      <c r="Y4434" s="878"/>
      <c r="Z4434" s="975"/>
    </row>
    <row r="4435" spans="1:26">
      <c r="A4435" s="878"/>
      <c r="B4435" s="878"/>
      <c r="C4435" s="878"/>
      <c r="F4435" s="878"/>
      <c r="H4435" s="878"/>
      <c r="I4435" s="878"/>
      <c r="J4435" s="878"/>
      <c r="K4435" s="990"/>
      <c r="L4435" s="990"/>
      <c r="M4435" s="990"/>
      <c r="N4435" s="990"/>
      <c r="O4435" s="878"/>
      <c r="P4435" s="878"/>
      <c r="Q4435" s="878"/>
      <c r="R4435" s="878"/>
      <c r="S4435" s="878"/>
      <c r="T4435" s="878"/>
      <c r="U4435" s="878"/>
      <c r="V4435" s="878"/>
      <c r="W4435" s="878"/>
      <c r="X4435" s="1015"/>
      <c r="Y4435" s="878"/>
      <c r="Z4435" s="975"/>
    </row>
    <row r="4436" spans="1:26">
      <c r="A4436" s="878"/>
      <c r="B4436" s="878"/>
      <c r="C4436" s="878"/>
      <c r="F4436" s="878"/>
      <c r="H4436" s="878"/>
      <c r="I4436" s="878"/>
      <c r="J4436" s="878"/>
      <c r="K4436" s="990"/>
      <c r="L4436" s="990"/>
      <c r="M4436" s="990"/>
      <c r="N4436" s="990"/>
      <c r="O4436" s="878"/>
      <c r="P4436" s="878"/>
      <c r="Q4436" s="878"/>
      <c r="R4436" s="878"/>
      <c r="S4436" s="878"/>
      <c r="T4436" s="878"/>
      <c r="U4436" s="878"/>
      <c r="V4436" s="878"/>
      <c r="W4436" s="878"/>
      <c r="X4436" s="1015"/>
      <c r="Y4436" s="878"/>
      <c r="Z4436" s="975"/>
    </row>
    <row r="4437" spans="1:26">
      <c r="A4437" s="878"/>
      <c r="B4437" s="878"/>
      <c r="C4437" s="878"/>
      <c r="F4437" s="878"/>
      <c r="H4437" s="878"/>
      <c r="I4437" s="878"/>
      <c r="J4437" s="878"/>
      <c r="K4437" s="990"/>
      <c r="L4437" s="990"/>
      <c r="M4437" s="990"/>
      <c r="N4437" s="990"/>
      <c r="O4437" s="878"/>
      <c r="P4437" s="878"/>
      <c r="Q4437" s="878"/>
      <c r="R4437" s="878"/>
      <c r="S4437" s="878"/>
      <c r="T4437" s="878"/>
      <c r="U4437" s="878"/>
      <c r="V4437" s="878"/>
      <c r="W4437" s="878"/>
      <c r="X4437" s="1015"/>
      <c r="Y4437" s="878"/>
      <c r="Z4437" s="975"/>
    </row>
    <row r="4438" spans="1:26">
      <c r="A4438" s="878"/>
      <c r="B4438" s="878"/>
      <c r="C4438" s="878"/>
      <c r="F4438" s="878"/>
      <c r="H4438" s="878"/>
      <c r="I4438" s="878"/>
      <c r="J4438" s="878"/>
      <c r="K4438" s="990"/>
      <c r="L4438" s="990"/>
      <c r="M4438" s="990"/>
      <c r="N4438" s="990"/>
      <c r="O4438" s="878"/>
      <c r="P4438" s="878"/>
      <c r="Q4438" s="878"/>
      <c r="R4438" s="878"/>
      <c r="S4438" s="878"/>
      <c r="T4438" s="878"/>
      <c r="U4438" s="878"/>
      <c r="V4438" s="878"/>
      <c r="W4438" s="878"/>
      <c r="X4438" s="1015"/>
      <c r="Y4438" s="878"/>
      <c r="Z4438" s="975"/>
    </row>
    <row r="4439" spans="1:26">
      <c r="A4439" s="878"/>
      <c r="B4439" s="878"/>
      <c r="C4439" s="878"/>
      <c r="F4439" s="878"/>
      <c r="H4439" s="878"/>
      <c r="I4439" s="878"/>
      <c r="J4439" s="878"/>
      <c r="K4439" s="990"/>
      <c r="L4439" s="990"/>
      <c r="M4439" s="990"/>
      <c r="N4439" s="990"/>
      <c r="O4439" s="878"/>
      <c r="P4439" s="878"/>
      <c r="Q4439" s="878"/>
      <c r="R4439" s="878"/>
      <c r="S4439" s="878"/>
      <c r="T4439" s="878"/>
      <c r="U4439" s="878"/>
      <c r="V4439" s="878"/>
      <c r="W4439" s="878"/>
      <c r="X4439" s="1015"/>
      <c r="Y4439" s="878"/>
      <c r="Z4439" s="975"/>
    </row>
    <row r="4440" spans="1:26">
      <c r="A4440" s="878"/>
      <c r="B4440" s="878"/>
      <c r="C4440" s="878"/>
      <c r="F4440" s="878"/>
      <c r="H4440" s="878"/>
      <c r="I4440" s="878"/>
      <c r="J4440" s="878"/>
      <c r="K4440" s="990"/>
      <c r="L4440" s="990"/>
      <c r="M4440" s="990"/>
      <c r="N4440" s="990"/>
      <c r="O4440" s="878"/>
      <c r="P4440" s="878"/>
      <c r="Q4440" s="878"/>
      <c r="R4440" s="878"/>
      <c r="S4440" s="878"/>
      <c r="T4440" s="878"/>
      <c r="U4440" s="878"/>
      <c r="V4440" s="878"/>
      <c r="W4440" s="878"/>
      <c r="X4440" s="1015"/>
      <c r="Y4440" s="878"/>
      <c r="Z4440" s="975"/>
    </row>
    <row r="4441" spans="1:26">
      <c r="A4441" s="878"/>
      <c r="B4441" s="878"/>
      <c r="C4441" s="878"/>
      <c r="F4441" s="878"/>
      <c r="H4441" s="878"/>
      <c r="I4441" s="878"/>
      <c r="J4441" s="878"/>
      <c r="K4441" s="990"/>
      <c r="L4441" s="990"/>
      <c r="M4441" s="990"/>
      <c r="N4441" s="990"/>
      <c r="O4441" s="878"/>
      <c r="P4441" s="878"/>
      <c r="Q4441" s="878"/>
      <c r="R4441" s="878"/>
      <c r="S4441" s="878"/>
      <c r="T4441" s="878"/>
      <c r="U4441" s="878"/>
      <c r="V4441" s="878"/>
      <c r="W4441" s="878"/>
      <c r="X4441" s="1015"/>
      <c r="Y4441" s="878"/>
      <c r="Z4441" s="975"/>
    </row>
    <row r="4442" spans="1:26">
      <c r="A4442" s="878"/>
      <c r="B4442" s="878"/>
      <c r="C4442" s="878"/>
      <c r="F4442" s="878"/>
      <c r="H4442" s="878"/>
      <c r="I4442" s="878"/>
      <c r="J4442" s="878"/>
      <c r="K4442" s="990"/>
      <c r="L4442" s="990"/>
      <c r="M4442" s="990"/>
      <c r="N4442" s="990"/>
      <c r="O4442" s="878"/>
      <c r="P4442" s="878"/>
      <c r="Q4442" s="878"/>
      <c r="R4442" s="878"/>
      <c r="S4442" s="878"/>
      <c r="T4442" s="878"/>
      <c r="U4442" s="878"/>
      <c r="V4442" s="878"/>
      <c r="W4442" s="878"/>
      <c r="X4442" s="1015"/>
      <c r="Y4442" s="878"/>
      <c r="Z4442" s="975"/>
    </row>
    <row r="4443" spans="1:26">
      <c r="A4443" s="878"/>
      <c r="B4443" s="878"/>
      <c r="C4443" s="878"/>
      <c r="F4443" s="878"/>
      <c r="H4443" s="878"/>
      <c r="I4443" s="878"/>
      <c r="J4443" s="878"/>
      <c r="K4443" s="990"/>
      <c r="L4443" s="990"/>
      <c r="M4443" s="990"/>
      <c r="N4443" s="990"/>
      <c r="O4443" s="878"/>
      <c r="P4443" s="878"/>
      <c r="Q4443" s="878"/>
      <c r="R4443" s="878"/>
      <c r="S4443" s="878"/>
      <c r="T4443" s="878"/>
      <c r="U4443" s="878"/>
      <c r="V4443" s="878"/>
      <c r="W4443" s="878"/>
      <c r="X4443" s="1015"/>
      <c r="Y4443" s="878"/>
      <c r="Z4443" s="975"/>
    </row>
    <row r="4444" spans="1:26">
      <c r="A4444" s="878"/>
      <c r="B4444" s="878"/>
      <c r="C4444" s="878"/>
      <c r="F4444" s="878"/>
      <c r="H4444" s="878"/>
      <c r="I4444" s="878"/>
      <c r="J4444" s="878"/>
      <c r="K4444" s="990"/>
      <c r="L4444" s="990"/>
      <c r="M4444" s="990"/>
      <c r="N4444" s="990"/>
      <c r="O4444" s="878"/>
      <c r="P4444" s="878"/>
      <c r="Q4444" s="878"/>
      <c r="R4444" s="878"/>
      <c r="S4444" s="878"/>
      <c r="T4444" s="878"/>
      <c r="U4444" s="878"/>
      <c r="V4444" s="878"/>
      <c r="W4444" s="878"/>
      <c r="X4444" s="1015"/>
      <c r="Y4444" s="878"/>
      <c r="Z4444" s="975"/>
    </row>
    <row r="4445" spans="1:26">
      <c r="A4445" s="878"/>
      <c r="B4445" s="878"/>
      <c r="C4445" s="878"/>
      <c r="F4445" s="878"/>
      <c r="H4445" s="878"/>
      <c r="I4445" s="878"/>
      <c r="J4445" s="878"/>
      <c r="K4445" s="990"/>
      <c r="L4445" s="990"/>
      <c r="M4445" s="990"/>
      <c r="N4445" s="990"/>
      <c r="O4445" s="878"/>
      <c r="P4445" s="878"/>
      <c r="Q4445" s="878"/>
      <c r="R4445" s="878"/>
      <c r="S4445" s="878"/>
      <c r="T4445" s="878"/>
      <c r="U4445" s="878"/>
      <c r="V4445" s="878"/>
      <c r="W4445" s="878"/>
      <c r="X4445" s="1015"/>
      <c r="Y4445" s="878"/>
      <c r="Z4445" s="975"/>
    </row>
    <row r="4446" spans="1:26">
      <c r="A4446" s="878"/>
      <c r="B4446" s="878"/>
      <c r="C4446" s="878"/>
      <c r="F4446" s="878"/>
      <c r="H4446" s="878"/>
      <c r="I4446" s="878"/>
      <c r="J4446" s="878"/>
      <c r="K4446" s="990"/>
      <c r="L4446" s="990"/>
      <c r="M4446" s="990"/>
      <c r="N4446" s="990"/>
      <c r="O4446" s="878"/>
      <c r="P4446" s="878"/>
      <c r="Q4446" s="878"/>
      <c r="R4446" s="878"/>
      <c r="S4446" s="878"/>
      <c r="T4446" s="878"/>
      <c r="U4446" s="878"/>
      <c r="V4446" s="878"/>
      <c r="W4446" s="878"/>
      <c r="X4446" s="1015"/>
      <c r="Y4446" s="878"/>
      <c r="Z4446" s="975"/>
    </row>
    <row r="4447" spans="1:26">
      <c r="A4447" s="878"/>
      <c r="B4447" s="878"/>
      <c r="C4447" s="878"/>
      <c r="F4447" s="878"/>
      <c r="H4447" s="878"/>
      <c r="I4447" s="878"/>
      <c r="J4447" s="878"/>
      <c r="K4447" s="990"/>
      <c r="L4447" s="990"/>
      <c r="M4447" s="990"/>
      <c r="N4447" s="990"/>
      <c r="O4447" s="878"/>
      <c r="P4447" s="878"/>
      <c r="Q4447" s="878"/>
      <c r="R4447" s="878"/>
      <c r="S4447" s="878"/>
      <c r="T4447" s="878"/>
      <c r="U4447" s="878"/>
      <c r="V4447" s="878"/>
      <c r="W4447" s="878"/>
      <c r="X4447" s="1015"/>
      <c r="Y4447" s="878"/>
      <c r="Z4447" s="975"/>
    </row>
    <row r="4448" spans="1:26">
      <c r="A4448" s="878"/>
      <c r="B4448" s="878"/>
      <c r="C4448" s="878"/>
      <c r="F4448" s="878"/>
      <c r="H4448" s="878"/>
      <c r="I4448" s="878"/>
      <c r="J4448" s="878"/>
      <c r="K4448" s="990"/>
      <c r="L4448" s="990"/>
      <c r="M4448" s="990"/>
      <c r="N4448" s="990"/>
      <c r="O4448" s="878"/>
      <c r="P4448" s="878"/>
      <c r="Q4448" s="878"/>
      <c r="R4448" s="878"/>
      <c r="S4448" s="878"/>
      <c r="T4448" s="878"/>
      <c r="U4448" s="878"/>
      <c r="V4448" s="878"/>
      <c r="W4448" s="878"/>
      <c r="X4448" s="1015"/>
      <c r="Y4448" s="878"/>
      <c r="Z4448" s="975"/>
    </row>
    <row r="4449" spans="1:26">
      <c r="A4449" s="878"/>
      <c r="B4449" s="878"/>
      <c r="C4449" s="878"/>
      <c r="F4449" s="878"/>
      <c r="H4449" s="878"/>
      <c r="I4449" s="878"/>
      <c r="J4449" s="878"/>
      <c r="K4449" s="990"/>
      <c r="L4449" s="990"/>
      <c r="M4449" s="990"/>
      <c r="N4449" s="990"/>
      <c r="O4449" s="878"/>
      <c r="P4449" s="878"/>
      <c r="Q4449" s="878"/>
      <c r="R4449" s="878"/>
      <c r="S4449" s="878"/>
      <c r="T4449" s="878"/>
      <c r="U4449" s="878"/>
      <c r="V4449" s="878"/>
      <c r="W4449" s="878"/>
      <c r="X4449" s="1015"/>
      <c r="Y4449" s="878"/>
      <c r="Z4449" s="975"/>
    </row>
    <row r="4450" spans="1:26">
      <c r="A4450" s="878"/>
      <c r="B4450" s="878"/>
      <c r="C4450" s="878"/>
      <c r="F4450" s="878"/>
      <c r="H4450" s="878"/>
      <c r="I4450" s="878"/>
      <c r="J4450" s="878"/>
      <c r="K4450" s="990"/>
      <c r="L4450" s="990"/>
      <c r="M4450" s="990"/>
      <c r="N4450" s="990"/>
      <c r="O4450" s="878"/>
      <c r="P4450" s="878"/>
      <c r="Q4450" s="878"/>
      <c r="R4450" s="878"/>
      <c r="S4450" s="878"/>
      <c r="T4450" s="878"/>
      <c r="U4450" s="878"/>
      <c r="V4450" s="878"/>
      <c r="W4450" s="878"/>
      <c r="X4450" s="1015"/>
      <c r="Y4450" s="878"/>
      <c r="Z4450" s="975"/>
    </row>
    <row r="4451" spans="1:26">
      <c r="A4451" s="878"/>
      <c r="B4451" s="878"/>
      <c r="C4451" s="878"/>
      <c r="F4451" s="878"/>
      <c r="H4451" s="878"/>
      <c r="I4451" s="878"/>
      <c r="J4451" s="878"/>
      <c r="K4451" s="990"/>
      <c r="L4451" s="990"/>
      <c r="M4451" s="990"/>
      <c r="N4451" s="990"/>
      <c r="O4451" s="878"/>
      <c r="P4451" s="878"/>
      <c r="Q4451" s="878"/>
      <c r="R4451" s="878"/>
      <c r="S4451" s="878"/>
      <c r="T4451" s="878"/>
      <c r="U4451" s="878"/>
      <c r="V4451" s="878"/>
      <c r="W4451" s="878"/>
      <c r="X4451" s="1015"/>
      <c r="Y4451" s="878"/>
      <c r="Z4451" s="975"/>
    </row>
    <row r="4452" spans="1:26">
      <c r="A4452" s="878"/>
      <c r="B4452" s="878"/>
      <c r="C4452" s="878"/>
      <c r="F4452" s="878"/>
      <c r="H4452" s="878"/>
      <c r="I4452" s="878"/>
      <c r="J4452" s="878"/>
      <c r="K4452" s="990"/>
      <c r="L4452" s="990"/>
      <c r="M4452" s="990"/>
      <c r="N4452" s="990"/>
      <c r="O4452" s="878"/>
      <c r="P4452" s="878"/>
      <c r="Q4452" s="878"/>
      <c r="R4452" s="878"/>
      <c r="S4452" s="878"/>
      <c r="T4452" s="878"/>
      <c r="U4452" s="878"/>
      <c r="V4452" s="878"/>
      <c r="W4452" s="878"/>
      <c r="X4452" s="1015"/>
      <c r="Y4452" s="878"/>
      <c r="Z4452" s="975"/>
    </row>
    <row r="4453" spans="1:26">
      <c r="A4453" s="878"/>
      <c r="B4453" s="878"/>
      <c r="C4453" s="878"/>
      <c r="F4453" s="878"/>
      <c r="H4453" s="878"/>
      <c r="I4453" s="878"/>
      <c r="J4453" s="878"/>
      <c r="K4453" s="990"/>
      <c r="L4453" s="990"/>
      <c r="M4453" s="990"/>
      <c r="N4453" s="990"/>
      <c r="O4453" s="878"/>
      <c r="P4453" s="878"/>
      <c r="Q4453" s="878"/>
      <c r="R4453" s="878"/>
      <c r="S4453" s="878"/>
      <c r="T4453" s="878"/>
      <c r="U4453" s="878"/>
      <c r="V4453" s="878"/>
      <c r="W4453" s="878"/>
      <c r="X4453" s="1015"/>
      <c r="Y4453" s="878"/>
      <c r="Z4453" s="975"/>
    </row>
    <row r="4454" spans="1:26">
      <c r="A4454" s="878"/>
      <c r="B4454" s="878"/>
      <c r="C4454" s="878"/>
      <c r="F4454" s="878"/>
      <c r="H4454" s="878"/>
      <c r="I4454" s="878"/>
      <c r="J4454" s="878"/>
      <c r="K4454" s="990"/>
      <c r="L4454" s="990"/>
      <c r="M4454" s="990"/>
      <c r="N4454" s="990"/>
      <c r="O4454" s="878"/>
      <c r="P4454" s="878"/>
      <c r="Q4454" s="878"/>
      <c r="R4454" s="878"/>
      <c r="S4454" s="878"/>
      <c r="T4454" s="878"/>
      <c r="U4454" s="878"/>
      <c r="V4454" s="878"/>
      <c r="W4454" s="878"/>
      <c r="X4454" s="1015"/>
      <c r="Y4454" s="878"/>
      <c r="Z4454" s="975"/>
    </row>
    <row r="4455" spans="1:26">
      <c r="A4455" s="878"/>
      <c r="B4455" s="878"/>
      <c r="C4455" s="878"/>
      <c r="F4455" s="878"/>
      <c r="H4455" s="878"/>
      <c r="I4455" s="878"/>
      <c r="J4455" s="878"/>
      <c r="K4455" s="990"/>
      <c r="L4455" s="990"/>
      <c r="M4455" s="990"/>
      <c r="N4455" s="990"/>
      <c r="O4455" s="878"/>
      <c r="P4455" s="878"/>
      <c r="Q4455" s="878"/>
      <c r="R4455" s="878"/>
      <c r="S4455" s="878"/>
      <c r="T4455" s="878"/>
      <c r="U4455" s="878"/>
      <c r="V4455" s="878"/>
      <c r="W4455" s="878"/>
      <c r="X4455" s="1015"/>
      <c r="Y4455" s="878"/>
      <c r="Z4455" s="975"/>
    </row>
    <row r="4456" spans="1:26">
      <c r="A4456" s="878"/>
      <c r="B4456" s="878"/>
      <c r="C4456" s="878"/>
      <c r="F4456" s="878"/>
      <c r="H4456" s="878"/>
      <c r="I4456" s="878"/>
      <c r="J4456" s="878"/>
      <c r="K4456" s="990"/>
      <c r="L4456" s="990"/>
      <c r="M4456" s="990"/>
      <c r="N4456" s="990"/>
      <c r="O4456" s="878"/>
      <c r="P4456" s="878"/>
      <c r="Q4456" s="878"/>
      <c r="R4456" s="878"/>
      <c r="S4456" s="878"/>
      <c r="T4456" s="878"/>
      <c r="U4456" s="878"/>
      <c r="V4456" s="878"/>
      <c r="W4456" s="878"/>
      <c r="X4456" s="1015"/>
      <c r="Y4456" s="878"/>
      <c r="Z4456" s="975"/>
    </row>
    <row r="4457" spans="1:26">
      <c r="A4457" s="878"/>
      <c r="B4457" s="878"/>
      <c r="C4457" s="878"/>
      <c r="F4457" s="878"/>
      <c r="H4457" s="878"/>
      <c r="I4457" s="878"/>
      <c r="J4457" s="878"/>
      <c r="K4457" s="990"/>
      <c r="L4457" s="990"/>
      <c r="M4457" s="990"/>
      <c r="N4457" s="990"/>
      <c r="O4457" s="878"/>
      <c r="P4457" s="878"/>
      <c r="Q4457" s="878"/>
      <c r="R4457" s="878"/>
      <c r="S4457" s="878"/>
      <c r="T4457" s="878"/>
      <c r="U4457" s="878"/>
      <c r="V4457" s="878"/>
      <c r="W4457" s="878"/>
      <c r="X4457" s="1015"/>
      <c r="Y4457" s="878"/>
      <c r="Z4457" s="975"/>
    </row>
    <row r="4458" spans="1:26">
      <c r="A4458" s="878"/>
      <c r="B4458" s="878"/>
      <c r="C4458" s="878"/>
      <c r="F4458" s="878"/>
      <c r="H4458" s="878"/>
      <c r="I4458" s="878"/>
      <c r="J4458" s="878"/>
      <c r="K4458" s="990"/>
      <c r="L4458" s="990"/>
      <c r="M4458" s="990"/>
      <c r="N4458" s="990"/>
      <c r="O4458" s="878"/>
      <c r="P4458" s="878"/>
      <c r="Q4458" s="878"/>
      <c r="R4458" s="878"/>
      <c r="S4458" s="878"/>
      <c r="T4458" s="878"/>
      <c r="U4458" s="878"/>
      <c r="V4458" s="878"/>
      <c r="W4458" s="878"/>
      <c r="X4458" s="1015"/>
      <c r="Y4458" s="878"/>
      <c r="Z4458" s="975"/>
    </row>
    <row r="4459" spans="1:26">
      <c r="A4459" s="878"/>
      <c r="B4459" s="878"/>
      <c r="C4459" s="878"/>
      <c r="F4459" s="878"/>
      <c r="H4459" s="878"/>
      <c r="I4459" s="878"/>
      <c r="J4459" s="878"/>
      <c r="K4459" s="990"/>
      <c r="L4459" s="990"/>
      <c r="M4459" s="990"/>
      <c r="N4459" s="990"/>
      <c r="O4459" s="878"/>
      <c r="P4459" s="878"/>
      <c r="Q4459" s="878"/>
      <c r="R4459" s="878"/>
      <c r="S4459" s="878"/>
      <c r="T4459" s="878"/>
      <c r="U4459" s="878"/>
      <c r="V4459" s="878"/>
      <c r="W4459" s="878"/>
      <c r="X4459" s="1015"/>
      <c r="Y4459" s="878"/>
      <c r="Z4459" s="975"/>
    </row>
    <row r="4460" spans="1:26">
      <c r="A4460" s="878"/>
      <c r="B4460" s="878"/>
      <c r="C4460" s="878"/>
      <c r="F4460" s="878"/>
      <c r="H4460" s="878"/>
      <c r="I4460" s="878"/>
      <c r="J4460" s="878"/>
      <c r="K4460" s="990"/>
      <c r="L4460" s="990"/>
      <c r="M4460" s="990"/>
      <c r="N4460" s="990"/>
      <c r="O4460" s="878"/>
      <c r="P4460" s="878"/>
      <c r="Q4460" s="878"/>
      <c r="R4460" s="878"/>
      <c r="S4460" s="878"/>
      <c r="T4460" s="878"/>
      <c r="U4460" s="878"/>
      <c r="V4460" s="878"/>
      <c r="W4460" s="878"/>
      <c r="X4460" s="1015"/>
      <c r="Y4460" s="878"/>
      <c r="Z4460" s="975"/>
    </row>
    <row r="4461" spans="1:26">
      <c r="A4461" s="878"/>
      <c r="B4461" s="878"/>
      <c r="C4461" s="878"/>
      <c r="F4461" s="878"/>
      <c r="H4461" s="878"/>
      <c r="I4461" s="878"/>
      <c r="J4461" s="878"/>
      <c r="K4461" s="990"/>
      <c r="L4461" s="990"/>
      <c r="M4461" s="990"/>
      <c r="N4461" s="990"/>
      <c r="O4461" s="878"/>
      <c r="P4461" s="878"/>
      <c r="Q4461" s="878"/>
      <c r="R4461" s="878"/>
      <c r="S4461" s="878"/>
      <c r="T4461" s="878"/>
      <c r="U4461" s="878"/>
      <c r="V4461" s="878"/>
      <c r="W4461" s="878"/>
      <c r="X4461" s="1015"/>
      <c r="Y4461" s="878"/>
      <c r="Z4461" s="975"/>
    </row>
    <row r="4462" spans="1:26">
      <c r="A4462" s="878"/>
      <c r="B4462" s="878"/>
      <c r="C4462" s="878"/>
      <c r="F4462" s="878"/>
      <c r="H4462" s="878"/>
      <c r="I4462" s="878"/>
      <c r="J4462" s="878"/>
      <c r="K4462" s="990"/>
      <c r="L4462" s="990"/>
      <c r="M4462" s="990"/>
      <c r="N4462" s="990"/>
      <c r="O4462" s="878"/>
      <c r="P4462" s="878"/>
      <c r="Q4462" s="878"/>
      <c r="R4462" s="878"/>
      <c r="S4462" s="878"/>
      <c r="T4462" s="878"/>
      <c r="U4462" s="878"/>
      <c r="V4462" s="878"/>
      <c r="W4462" s="878"/>
      <c r="X4462" s="1015"/>
      <c r="Y4462" s="878"/>
      <c r="Z4462" s="975"/>
    </row>
    <row r="4463" spans="1:26">
      <c r="A4463" s="878"/>
      <c r="B4463" s="878"/>
      <c r="C4463" s="878"/>
      <c r="F4463" s="878"/>
      <c r="H4463" s="878"/>
      <c r="I4463" s="878"/>
      <c r="J4463" s="878"/>
      <c r="K4463" s="990"/>
      <c r="L4463" s="990"/>
      <c r="M4463" s="990"/>
      <c r="N4463" s="990"/>
      <c r="O4463" s="878"/>
      <c r="P4463" s="878"/>
      <c r="Q4463" s="878"/>
      <c r="R4463" s="878"/>
      <c r="S4463" s="878"/>
      <c r="T4463" s="878"/>
      <c r="U4463" s="878"/>
      <c r="V4463" s="878"/>
      <c r="W4463" s="878"/>
      <c r="X4463" s="1015"/>
      <c r="Y4463" s="878"/>
      <c r="Z4463" s="975"/>
    </row>
    <row r="4464" spans="1:26">
      <c r="A4464" s="878"/>
      <c r="B4464" s="878"/>
      <c r="C4464" s="878"/>
      <c r="F4464" s="878"/>
      <c r="H4464" s="878"/>
      <c r="I4464" s="878"/>
      <c r="J4464" s="878"/>
      <c r="K4464" s="990"/>
      <c r="L4464" s="990"/>
      <c r="M4464" s="990"/>
      <c r="N4464" s="990"/>
      <c r="O4464" s="878"/>
      <c r="P4464" s="878"/>
      <c r="Q4464" s="878"/>
      <c r="R4464" s="878"/>
      <c r="S4464" s="878"/>
      <c r="T4464" s="878"/>
      <c r="U4464" s="878"/>
      <c r="V4464" s="878"/>
      <c r="W4464" s="878"/>
      <c r="X4464" s="1015"/>
      <c r="Y4464" s="878"/>
      <c r="Z4464" s="975"/>
    </row>
    <row r="4465" spans="1:26">
      <c r="A4465" s="878"/>
      <c r="B4465" s="878"/>
      <c r="C4465" s="878"/>
      <c r="F4465" s="878"/>
      <c r="H4465" s="878"/>
      <c r="I4465" s="878"/>
      <c r="J4465" s="878"/>
      <c r="K4465" s="990"/>
      <c r="L4465" s="990"/>
      <c r="M4465" s="990"/>
      <c r="N4465" s="990"/>
      <c r="O4465" s="878"/>
      <c r="P4465" s="878"/>
      <c r="Q4465" s="878"/>
      <c r="R4465" s="878"/>
      <c r="S4465" s="878"/>
      <c r="T4465" s="878"/>
      <c r="U4465" s="878"/>
      <c r="V4465" s="878"/>
      <c r="W4465" s="878"/>
      <c r="X4465" s="1015"/>
      <c r="Y4465" s="878"/>
      <c r="Z4465" s="975"/>
    </row>
    <row r="4466" spans="1:26">
      <c r="A4466" s="878"/>
      <c r="B4466" s="878"/>
      <c r="C4466" s="878"/>
      <c r="F4466" s="878"/>
      <c r="H4466" s="878"/>
      <c r="I4466" s="878"/>
      <c r="J4466" s="878"/>
      <c r="K4466" s="990"/>
      <c r="L4466" s="990"/>
      <c r="M4466" s="990"/>
      <c r="N4466" s="990"/>
      <c r="O4466" s="878"/>
      <c r="P4466" s="878"/>
      <c r="Q4466" s="878"/>
      <c r="R4466" s="878"/>
      <c r="S4466" s="878"/>
      <c r="T4466" s="878"/>
      <c r="U4466" s="878"/>
      <c r="V4466" s="878"/>
      <c r="W4466" s="878"/>
      <c r="X4466" s="1015"/>
      <c r="Y4466" s="878"/>
      <c r="Z4466" s="975"/>
    </row>
    <row r="4467" spans="1:26">
      <c r="A4467" s="878"/>
      <c r="B4467" s="878"/>
      <c r="C4467" s="878"/>
      <c r="F4467" s="878"/>
      <c r="H4467" s="878"/>
      <c r="I4467" s="878"/>
      <c r="J4467" s="878"/>
      <c r="K4467" s="990"/>
      <c r="L4467" s="990"/>
      <c r="M4467" s="990"/>
      <c r="N4467" s="990"/>
      <c r="O4467" s="878"/>
      <c r="P4467" s="878"/>
      <c r="Q4467" s="878"/>
      <c r="R4467" s="878"/>
      <c r="S4467" s="878"/>
      <c r="T4467" s="878"/>
      <c r="U4467" s="878"/>
      <c r="V4467" s="878"/>
      <c r="W4467" s="878"/>
      <c r="X4467" s="1015"/>
      <c r="Y4467" s="878"/>
      <c r="Z4467" s="975"/>
    </row>
    <row r="4468" spans="1:26">
      <c r="A4468" s="878"/>
      <c r="B4468" s="878"/>
      <c r="C4468" s="878"/>
      <c r="F4468" s="878"/>
      <c r="H4468" s="878"/>
      <c r="I4468" s="878"/>
      <c r="J4468" s="878"/>
      <c r="K4468" s="990"/>
      <c r="L4468" s="990"/>
      <c r="M4468" s="990"/>
      <c r="N4468" s="990"/>
      <c r="O4468" s="878"/>
      <c r="P4468" s="878"/>
      <c r="Q4468" s="878"/>
      <c r="R4468" s="878"/>
      <c r="S4468" s="878"/>
      <c r="T4468" s="878"/>
      <c r="U4468" s="878"/>
      <c r="V4468" s="878"/>
      <c r="W4468" s="878"/>
      <c r="X4468" s="1015"/>
      <c r="Y4468" s="878"/>
      <c r="Z4468" s="975"/>
    </row>
    <row r="4469" spans="1:26">
      <c r="A4469" s="878"/>
      <c r="B4469" s="878"/>
      <c r="C4469" s="878"/>
      <c r="F4469" s="878"/>
      <c r="H4469" s="878"/>
      <c r="I4469" s="878"/>
      <c r="J4469" s="878"/>
      <c r="K4469" s="990"/>
      <c r="L4469" s="990"/>
      <c r="M4469" s="990"/>
      <c r="N4469" s="990"/>
      <c r="O4469" s="878"/>
      <c r="P4469" s="878"/>
      <c r="Q4469" s="878"/>
      <c r="R4469" s="878"/>
      <c r="S4469" s="878"/>
      <c r="T4469" s="878"/>
      <c r="U4469" s="878"/>
      <c r="V4469" s="878"/>
      <c r="W4469" s="878"/>
      <c r="X4469" s="1015"/>
      <c r="Y4469" s="878"/>
      <c r="Z4469" s="975"/>
    </row>
    <row r="4470" spans="1:26">
      <c r="A4470" s="878"/>
      <c r="B4470" s="878"/>
      <c r="C4470" s="878"/>
      <c r="F4470" s="878"/>
      <c r="H4470" s="878"/>
      <c r="I4470" s="878"/>
      <c r="J4470" s="878"/>
      <c r="K4470" s="990"/>
      <c r="L4470" s="990"/>
      <c r="M4470" s="990"/>
      <c r="N4470" s="990"/>
      <c r="O4470" s="878"/>
      <c r="P4470" s="878"/>
      <c r="Q4470" s="878"/>
      <c r="R4470" s="878"/>
      <c r="S4470" s="878"/>
      <c r="T4470" s="878"/>
      <c r="U4470" s="878"/>
      <c r="V4470" s="878"/>
      <c r="W4470" s="878"/>
      <c r="X4470" s="1015"/>
      <c r="Y4470" s="878"/>
      <c r="Z4470" s="975"/>
    </row>
    <row r="4471" spans="1:26">
      <c r="A4471" s="878"/>
      <c r="B4471" s="878"/>
      <c r="C4471" s="878"/>
      <c r="F4471" s="878"/>
      <c r="H4471" s="878"/>
      <c r="I4471" s="878"/>
      <c r="J4471" s="878"/>
      <c r="K4471" s="990"/>
      <c r="L4471" s="990"/>
      <c r="M4471" s="990"/>
      <c r="N4471" s="990"/>
      <c r="O4471" s="878"/>
      <c r="P4471" s="878"/>
      <c r="Q4471" s="878"/>
      <c r="R4471" s="878"/>
      <c r="S4471" s="878"/>
      <c r="T4471" s="878"/>
      <c r="U4471" s="878"/>
      <c r="V4471" s="878"/>
      <c r="W4471" s="878"/>
      <c r="X4471" s="1015"/>
      <c r="Y4471" s="878"/>
      <c r="Z4471" s="975"/>
    </row>
    <row r="4472" spans="1:26">
      <c r="A4472" s="878"/>
      <c r="B4472" s="878"/>
      <c r="C4472" s="878"/>
      <c r="F4472" s="878"/>
      <c r="H4472" s="878"/>
      <c r="I4472" s="878"/>
      <c r="J4472" s="878"/>
      <c r="K4472" s="990"/>
      <c r="L4472" s="990"/>
      <c r="M4472" s="990"/>
      <c r="N4472" s="990"/>
      <c r="O4472" s="878"/>
      <c r="P4472" s="878"/>
      <c r="Q4472" s="878"/>
      <c r="R4472" s="878"/>
      <c r="S4472" s="878"/>
      <c r="T4472" s="878"/>
      <c r="U4472" s="878"/>
      <c r="V4472" s="878"/>
      <c r="W4472" s="878"/>
      <c r="X4472" s="1015"/>
      <c r="Y4472" s="878"/>
      <c r="Z4472" s="975"/>
    </row>
    <row r="4473" spans="1:26">
      <c r="A4473" s="878"/>
      <c r="B4473" s="878"/>
      <c r="C4473" s="878"/>
      <c r="F4473" s="878"/>
      <c r="H4473" s="878"/>
      <c r="I4473" s="878"/>
      <c r="J4473" s="878"/>
      <c r="K4473" s="990"/>
      <c r="L4473" s="990"/>
      <c r="M4473" s="990"/>
      <c r="N4473" s="990"/>
      <c r="O4473" s="878"/>
      <c r="P4473" s="878"/>
      <c r="Q4473" s="878"/>
      <c r="R4473" s="878"/>
      <c r="S4473" s="878"/>
      <c r="T4473" s="878"/>
      <c r="U4473" s="878"/>
      <c r="V4473" s="878"/>
      <c r="W4473" s="878"/>
      <c r="X4473" s="1015"/>
      <c r="Y4473" s="878"/>
      <c r="Z4473" s="975"/>
    </row>
    <row r="4474" spans="1:26">
      <c r="A4474" s="878"/>
      <c r="B4474" s="878"/>
      <c r="C4474" s="878"/>
      <c r="F4474" s="878"/>
      <c r="H4474" s="878"/>
      <c r="I4474" s="878"/>
      <c r="J4474" s="878"/>
      <c r="K4474" s="990"/>
      <c r="L4474" s="990"/>
      <c r="M4474" s="990"/>
      <c r="N4474" s="990"/>
      <c r="O4474" s="878"/>
      <c r="P4474" s="878"/>
      <c r="Q4474" s="878"/>
      <c r="R4474" s="878"/>
      <c r="S4474" s="878"/>
      <c r="T4474" s="878"/>
      <c r="U4474" s="878"/>
      <c r="V4474" s="878"/>
      <c r="W4474" s="878"/>
      <c r="X4474" s="1015"/>
      <c r="Y4474" s="878"/>
      <c r="Z4474" s="975"/>
    </row>
    <row r="4475" spans="1:26">
      <c r="A4475" s="878"/>
      <c r="B4475" s="878"/>
      <c r="C4475" s="878"/>
      <c r="F4475" s="878"/>
      <c r="H4475" s="878"/>
      <c r="I4475" s="878"/>
      <c r="J4475" s="878"/>
      <c r="K4475" s="990"/>
      <c r="L4475" s="990"/>
      <c r="M4475" s="990"/>
      <c r="N4475" s="990"/>
      <c r="O4475" s="878"/>
      <c r="P4475" s="878"/>
      <c r="Q4475" s="878"/>
      <c r="R4475" s="878"/>
      <c r="S4475" s="878"/>
      <c r="T4475" s="878"/>
      <c r="U4475" s="878"/>
      <c r="V4475" s="878"/>
      <c r="W4475" s="878"/>
      <c r="X4475" s="1015"/>
      <c r="Y4475" s="878"/>
      <c r="Z4475" s="975"/>
    </row>
    <row r="4476" spans="1:26">
      <c r="A4476" s="878"/>
      <c r="B4476" s="878"/>
      <c r="C4476" s="878"/>
      <c r="F4476" s="878"/>
      <c r="H4476" s="878"/>
      <c r="I4476" s="878"/>
      <c r="J4476" s="878"/>
      <c r="K4476" s="990"/>
      <c r="L4476" s="990"/>
      <c r="M4476" s="990"/>
      <c r="N4476" s="990"/>
      <c r="O4476" s="878"/>
      <c r="P4476" s="878"/>
      <c r="Q4476" s="878"/>
      <c r="R4476" s="878"/>
      <c r="S4476" s="878"/>
      <c r="T4476" s="878"/>
      <c r="U4476" s="878"/>
      <c r="V4476" s="878"/>
      <c r="W4476" s="878"/>
      <c r="X4476" s="1015"/>
      <c r="Y4476" s="878"/>
      <c r="Z4476" s="975"/>
    </row>
    <row r="4477" spans="1:26">
      <c r="A4477" s="878"/>
      <c r="B4477" s="878"/>
      <c r="C4477" s="878"/>
      <c r="F4477" s="878"/>
      <c r="H4477" s="878"/>
      <c r="I4477" s="878"/>
      <c r="J4477" s="878"/>
      <c r="K4477" s="990"/>
      <c r="L4477" s="990"/>
      <c r="M4477" s="990"/>
      <c r="N4477" s="990"/>
      <c r="O4477" s="878"/>
      <c r="P4477" s="878"/>
      <c r="Q4477" s="878"/>
      <c r="R4477" s="878"/>
      <c r="S4477" s="878"/>
      <c r="T4477" s="878"/>
      <c r="U4477" s="878"/>
      <c r="V4477" s="878"/>
      <c r="W4477" s="878"/>
      <c r="X4477" s="1015"/>
      <c r="Y4477" s="878"/>
      <c r="Z4477" s="975"/>
    </row>
    <row r="4478" spans="1:26">
      <c r="A4478" s="878"/>
      <c r="B4478" s="878"/>
      <c r="C4478" s="878"/>
      <c r="F4478" s="878"/>
      <c r="H4478" s="878"/>
      <c r="I4478" s="878"/>
      <c r="J4478" s="878"/>
      <c r="K4478" s="990"/>
      <c r="L4478" s="990"/>
      <c r="M4478" s="990"/>
      <c r="N4478" s="990"/>
      <c r="O4478" s="878"/>
      <c r="P4478" s="878"/>
      <c r="Q4478" s="878"/>
      <c r="R4478" s="878"/>
      <c r="S4478" s="878"/>
      <c r="T4478" s="878"/>
      <c r="U4478" s="878"/>
      <c r="V4478" s="878"/>
      <c r="W4478" s="878"/>
      <c r="X4478" s="1015"/>
      <c r="Y4478" s="878"/>
      <c r="Z4478" s="975"/>
    </row>
    <row r="4479" spans="1:26">
      <c r="A4479" s="878"/>
      <c r="B4479" s="878"/>
      <c r="C4479" s="878"/>
      <c r="F4479" s="878"/>
      <c r="H4479" s="878"/>
      <c r="I4479" s="878"/>
      <c r="J4479" s="878"/>
      <c r="K4479" s="990"/>
      <c r="L4479" s="990"/>
      <c r="M4479" s="990"/>
      <c r="N4479" s="990"/>
      <c r="O4479" s="878"/>
      <c r="P4479" s="878"/>
      <c r="Q4479" s="878"/>
      <c r="R4479" s="878"/>
      <c r="S4479" s="878"/>
      <c r="T4479" s="878"/>
      <c r="U4479" s="878"/>
      <c r="V4479" s="878"/>
      <c r="W4479" s="878"/>
      <c r="X4479" s="1015"/>
      <c r="Y4479" s="878"/>
      <c r="Z4479" s="975"/>
    </row>
    <row r="4480" spans="1:26">
      <c r="A4480" s="878"/>
      <c r="B4480" s="878"/>
      <c r="C4480" s="878"/>
      <c r="F4480" s="878"/>
      <c r="H4480" s="878"/>
      <c r="I4480" s="878"/>
      <c r="J4480" s="878"/>
      <c r="K4480" s="990"/>
      <c r="L4480" s="990"/>
      <c r="M4480" s="990"/>
      <c r="N4480" s="990"/>
      <c r="O4480" s="878"/>
      <c r="P4480" s="878"/>
      <c r="Q4480" s="878"/>
      <c r="R4480" s="878"/>
      <c r="S4480" s="878"/>
      <c r="T4480" s="878"/>
      <c r="U4480" s="878"/>
      <c r="V4480" s="878"/>
      <c r="W4480" s="878"/>
      <c r="X4480" s="1015"/>
      <c r="Y4480" s="878"/>
      <c r="Z4480" s="975"/>
    </row>
    <row r="4481" spans="1:26">
      <c r="A4481" s="878"/>
      <c r="B4481" s="878"/>
      <c r="C4481" s="878"/>
      <c r="F4481" s="878"/>
      <c r="H4481" s="878"/>
      <c r="I4481" s="878"/>
      <c r="J4481" s="878"/>
      <c r="K4481" s="990"/>
      <c r="L4481" s="990"/>
      <c r="M4481" s="990"/>
      <c r="N4481" s="990"/>
      <c r="O4481" s="878"/>
      <c r="P4481" s="878"/>
      <c r="Q4481" s="878"/>
      <c r="R4481" s="878"/>
      <c r="S4481" s="878"/>
      <c r="T4481" s="878"/>
      <c r="U4481" s="878"/>
      <c r="V4481" s="878"/>
      <c r="W4481" s="878"/>
      <c r="X4481" s="1015"/>
      <c r="Y4481" s="878"/>
      <c r="Z4481" s="975"/>
    </row>
    <row r="4482" spans="1:26">
      <c r="A4482" s="878"/>
      <c r="B4482" s="878"/>
      <c r="C4482" s="878"/>
      <c r="F4482" s="878"/>
      <c r="H4482" s="878"/>
      <c r="I4482" s="878"/>
      <c r="J4482" s="878"/>
      <c r="K4482" s="990"/>
      <c r="L4482" s="990"/>
      <c r="M4482" s="990"/>
      <c r="N4482" s="990"/>
      <c r="O4482" s="878"/>
      <c r="P4482" s="878"/>
      <c r="Q4482" s="878"/>
      <c r="R4482" s="878"/>
      <c r="S4482" s="878"/>
      <c r="T4482" s="878"/>
      <c r="U4482" s="878"/>
      <c r="V4482" s="878"/>
      <c r="W4482" s="878"/>
      <c r="X4482" s="1015"/>
      <c r="Y4482" s="878"/>
      <c r="Z4482" s="975"/>
    </row>
    <row r="4483" spans="1:26">
      <c r="A4483" s="878"/>
      <c r="B4483" s="878"/>
      <c r="C4483" s="878"/>
      <c r="F4483" s="878"/>
      <c r="H4483" s="878"/>
      <c r="I4483" s="878"/>
      <c r="J4483" s="878"/>
      <c r="K4483" s="990"/>
      <c r="L4483" s="990"/>
      <c r="M4483" s="990"/>
      <c r="N4483" s="990"/>
      <c r="O4483" s="878"/>
      <c r="P4483" s="878"/>
      <c r="Q4483" s="878"/>
      <c r="R4483" s="878"/>
      <c r="S4483" s="878"/>
      <c r="T4483" s="878"/>
      <c r="U4483" s="878"/>
      <c r="V4483" s="878"/>
      <c r="W4483" s="878"/>
      <c r="X4483" s="1015"/>
      <c r="Y4483" s="878"/>
      <c r="Z4483" s="975"/>
    </row>
    <row r="4484" spans="1:26">
      <c r="A4484" s="878"/>
      <c r="B4484" s="878"/>
      <c r="C4484" s="878"/>
      <c r="F4484" s="878"/>
      <c r="H4484" s="878"/>
      <c r="I4484" s="878"/>
      <c r="J4484" s="878"/>
      <c r="K4484" s="990"/>
      <c r="L4484" s="990"/>
      <c r="M4484" s="990"/>
      <c r="N4484" s="990"/>
      <c r="O4484" s="878"/>
      <c r="P4484" s="878"/>
      <c r="Q4484" s="878"/>
      <c r="R4484" s="878"/>
      <c r="S4484" s="878"/>
      <c r="T4484" s="878"/>
      <c r="U4484" s="878"/>
      <c r="V4484" s="878"/>
      <c r="W4484" s="878"/>
      <c r="X4484" s="1015"/>
      <c r="Y4484" s="878"/>
      <c r="Z4484" s="975"/>
    </row>
    <row r="4485" spans="1:26">
      <c r="A4485" s="878"/>
      <c r="B4485" s="878"/>
      <c r="C4485" s="878"/>
      <c r="F4485" s="878"/>
      <c r="H4485" s="878"/>
      <c r="I4485" s="878"/>
      <c r="J4485" s="878"/>
      <c r="K4485" s="990"/>
      <c r="L4485" s="990"/>
      <c r="M4485" s="990"/>
      <c r="N4485" s="990"/>
      <c r="O4485" s="878"/>
      <c r="P4485" s="878"/>
      <c r="Q4485" s="878"/>
      <c r="R4485" s="878"/>
      <c r="S4485" s="878"/>
      <c r="T4485" s="878"/>
      <c r="U4485" s="878"/>
      <c r="V4485" s="878"/>
      <c r="W4485" s="878"/>
      <c r="X4485" s="1015"/>
      <c r="Y4485" s="878"/>
      <c r="Z4485" s="975"/>
    </row>
    <row r="4486" spans="1:26">
      <c r="A4486" s="878"/>
      <c r="B4486" s="878"/>
      <c r="C4486" s="878"/>
      <c r="F4486" s="878"/>
      <c r="H4486" s="878"/>
      <c r="I4486" s="878"/>
      <c r="J4486" s="878"/>
      <c r="K4486" s="990"/>
      <c r="L4486" s="990"/>
      <c r="M4486" s="990"/>
      <c r="N4486" s="990"/>
      <c r="O4486" s="878"/>
      <c r="P4486" s="878"/>
      <c r="Q4486" s="878"/>
      <c r="R4486" s="878"/>
      <c r="S4486" s="878"/>
      <c r="T4486" s="878"/>
      <c r="U4486" s="878"/>
      <c r="V4486" s="878"/>
      <c r="W4486" s="878"/>
      <c r="X4486" s="1015"/>
      <c r="Y4486" s="878"/>
      <c r="Z4486" s="975"/>
    </row>
    <row r="4487" spans="1:26">
      <c r="A4487" s="878"/>
      <c r="B4487" s="878"/>
      <c r="C4487" s="878"/>
      <c r="F4487" s="878"/>
      <c r="H4487" s="878"/>
      <c r="I4487" s="878"/>
      <c r="J4487" s="878"/>
      <c r="K4487" s="990"/>
      <c r="L4487" s="990"/>
      <c r="M4487" s="990"/>
      <c r="N4487" s="990"/>
      <c r="O4487" s="878"/>
      <c r="P4487" s="878"/>
      <c r="Q4487" s="878"/>
      <c r="R4487" s="878"/>
      <c r="S4487" s="878"/>
      <c r="T4487" s="878"/>
      <c r="U4487" s="878"/>
      <c r="V4487" s="878"/>
      <c r="W4487" s="878"/>
      <c r="X4487" s="1015"/>
      <c r="Y4487" s="878"/>
      <c r="Z4487" s="975"/>
    </row>
    <row r="4488" spans="1:26">
      <c r="A4488" s="878"/>
      <c r="B4488" s="878"/>
      <c r="C4488" s="878"/>
      <c r="F4488" s="878"/>
      <c r="H4488" s="878"/>
      <c r="I4488" s="878"/>
      <c r="J4488" s="878"/>
      <c r="K4488" s="990"/>
      <c r="L4488" s="990"/>
      <c r="M4488" s="990"/>
      <c r="N4488" s="990"/>
      <c r="O4488" s="878"/>
      <c r="P4488" s="878"/>
      <c r="Q4488" s="878"/>
      <c r="R4488" s="878"/>
      <c r="S4488" s="878"/>
      <c r="T4488" s="878"/>
      <c r="U4488" s="878"/>
      <c r="V4488" s="878"/>
      <c r="W4488" s="878"/>
      <c r="X4488" s="1015"/>
      <c r="Y4488" s="878"/>
      <c r="Z4488" s="975"/>
    </row>
    <row r="4489" spans="1:26">
      <c r="A4489" s="878"/>
      <c r="B4489" s="878"/>
      <c r="C4489" s="878"/>
      <c r="F4489" s="878"/>
      <c r="H4489" s="878"/>
      <c r="I4489" s="878"/>
      <c r="J4489" s="878"/>
      <c r="K4489" s="990"/>
      <c r="L4489" s="990"/>
      <c r="M4489" s="990"/>
      <c r="N4489" s="990"/>
      <c r="O4489" s="878"/>
      <c r="P4489" s="878"/>
      <c r="Q4489" s="878"/>
      <c r="R4489" s="878"/>
      <c r="S4489" s="878"/>
      <c r="T4489" s="878"/>
      <c r="U4489" s="878"/>
      <c r="V4489" s="878"/>
      <c r="W4489" s="878"/>
      <c r="X4489" s="1015"/>
      <c r="Y4489" s="878"/>
      <c r="Z4489" s="975"/>
    </row>
    <row r="4490" spans="1:26">
      <c r="A4490" s="878"/>
      <c r="B4490" s="878"/>
      <c r="C4490" s="878"/>
      <c r="F4490" s="878"/>
      <c r="H4490" s="878"/>
      <c r="I4490" s="878"/>
      <c r="J4490" s="878"/>
      <c r="K4490" s="990"/>
      <c r="L4490" s="990"/>
      <c r="M4490" s="990"/>
      <c r="N4490" s="990"/>
      <c r="O4490" s="878"/>
      <c r="P4490" s="878"/>
      <c r="Q4490" s="878"/>
      <c r="R4490" s="878"/>
      <c r="S4490" s="878"/>
      <c r="T4490" s="878"/>
      <c r="U4490" s="878"/>
      <c r="V4490" s="878"/>
      <c r="W4490" s="878"/>
      <c r="X4490" s="1015"/>
      <c r="Y4490" s="878"/>
      <c r="Z4490" s="975"/>
    </row>
    <row r="4491" spans="1:26">
      <c r="A4491" s="878"/>
      <c r="B4491" s="878"/>
      <c r="C4491" s="878"/>
      <c r="F4491" s="878"/>
      <c r="H4491" s="878"/>
      <c r="I4491" s="878"/>
      <c r="J4491" s="878"/>
      <c r="K4491" s="990"/>
      <c r="L4491" s="990"/>
      <c r="M4491" s="990"/>
      <c r="N4491" s="990"/>
      <c r="O4491" s="878"/>
      <c r="P4491" s="878"/>
      <c r="Q4491" s="878"/>
      <c r="R4491" s="878"/>
      <c r="S4491" s="878"/>
      <c r="T4491" s="878"/>
      <c r="U4491" s="878"/>
      <c r="V4491" s="878"/>
      <c r="W4491" s="878"/>
      <c r="X4491" s="1015"/>
      <c r="Y4491" s="878"/>
      <c r="Z4491" s="975"/>
    </row>
    <row r="4492" spans="1:26">
      <c r="A4492" s="878"/>
      <c r="B4492" s="878"/>
      <c r="C4492" s="878"/>
      <c r="F4492" s="878"/>
      <c r="H4492" s="878"/>
      <c r="I4492" s="878"/>
      <c r="J4492" s="878"/>
      <c r="K4492" s="990"/>
      <c r="L4492" s="990"/>
      <c r="M4492" s="990"/>
      <c r="N4492" s="990"/>
      <c r="O4492" s="878"/>
      <c r="P4492" s="878"/>
      <c r="Q4492" s="878"/>
      <c r="R4492" s="878"/>
      <c r="S4492" s="878"/>
      <c r="T4492" s="878"/>
      <c r="U4492" s="878"/>
      <c r="V4492" s="878"/>
      <c r="W4492" s="878"/>
      <c r="X4492" s="1015"/>
      <c r="Y4492" s="878"/>
      <c r="Z4492" s="975"/>
    </row>
    <row r="4493" spans="1:26">
      <c r="A4493" s="878"/>
      <c r="B4493" s="878"/>
      <c r="C4493" s="878"/>
      <c r="F4493" s="878"/>
      <c r="H4493" s="878"/>
      <c r="I4493" s="878"/>
      <c r="J4493" s="878"/>
      <c r="K4493" s="990"/>
      <c r="L4493" s="990"/>
      <c r="M4493" s="990"/>
      <c r="N4493" s="990"/>
      <c r="O4493" s="878"/>
      <c r="P4493" s="878"/>
      <c r="Q4493" s="878"/>
      <c r="R4493" s="878"/>
      <c r="S4493" s="878"/>
      <c r="T4493" s="878"/>
      <c r="U4493" s="878"/>
      <c r="V4493" s="878"/>
      <c r="W4493" s="878"/>
      <c r="X4493" s="1015"/>
      <c r="Y4493" s="878"/>
      <c r="Z4493" s="975"/>
    </row>
    <row r="4494" spans="1:26">
      <c r="A4494" s="878"/>
      <c r="B4494" s="878"/>
      <c r="C4494" s="878"/>
      <c r="F4494" s="878"/>
      <c r="H4494" s="878"/>
      <c r="I4494" s="878"/>
      <c r="J4494" s="878"/>
      <c r="K4494" s="990"/>
      <c r="L4494" s="990"/>
      <c r="M4494" s="990"/>
      <c r="N4494" s="990"/>
      <c r="O4494" s="878"/>
      <c r="P4494" s="878"/>
      <c r="Q4494" s="878"/>
      <c r="R4494" s="878"/>
      <c r="S4494" s="878"/>
      <c r="T4494" s="878"/>
      <c r="U4494" s="878"/>
      <c r="V4494" s="878"/>
      <c r="W4494" s="878"/>
      <c r="X4494" s="1015"/>
      <c r="Y4494" s="878"/>
      <c r="Z4494" s="975"/>
    </row>
    <row r="4495" spans="1:26">
      <c r="A4495" s="878"/>
      <c r="B4495" s="878"/>
      <c r="C4495" s="878"/>
      <c r="F4495" s="878"/>
      <c r="H4495" s="878"/>
      <c r="I4495" s="878"/>
      <c r="J4495" s="878"/>
      <c r="K4495" s="990"/>
      <c r="L4495" s="990"/>
      <c r="M4495" s="990"/>
      <c r="N4495" s="990"/>
      <c r="O4495" s="878"/>
      <c r="P4495" s="878"/>
      <c r="Q4495" s="878"/>
      <c r="R4495" s="878"/>
      <c r="S4495" s="878"/>
      <c r="T4495" s="878"/>
      <c r="U4495" s="878"/>
      <c r="V4495" s="878"/>
      <c r="W4495" s="878"/>
      <c r="X4495" s="1015"/>
      <c r="Y4495" s="878"/>
      <c r="Z4495" s="975"/>
    </row>
    <row r="4496" spans="1:26">
      <c r="A4496" s="878"/>
      <c r="B4496" s="878"/>
      <c r="C4496" s="878"/>
      <c r="F4496" s="878"/>
      <c r="H4496" s="878"/>
      <c r="I4496" s="878"/>
      <c r="J4496" s="878"/>
      <c r="K4496" s="990"/>
      <c r="L4496" s="990"/>
      <c r="M4496" s="990"/>
      <c r="N4496" s="990"/>
      <c r="O4496" s="878"/>
      <c r="P4496" s="878"/>
      <c r="Q4496" s="878"/>
      <c r="R4496" s="878"/>
      <c r="S4496" s="878"/>
      <c r="T4496" s="878"/>
      <c r="U4496" s="878"/>
      <c r="V4496" s="878"/>
      <c r="W4496" s="878"/>
      <c r="X4496" s="1015"/>
      <c r="Y4496" s="878"/>
      <c r="Z4496" s="975"/>
    </row>
    <row r="4497" spans="1:26">
      <c r="A4497" s="878"/>
      <c r="B4497" s="878"/>
      <c r="C4497" s="878"/>
      <c r="F4497" s="878"/>
      <c r="H4497" s="878"/>
      <c r="I4497" s="878"/>
      <c r="J4497" s="878"/>
      <c r="K4497" s="990"/>
      <c r="L4497" s="990"/>
      <c r="M4497" s="990"/>
      <c r="N4497" s="990"/>
      <c r="O4497" s="878"/>
      <c r="P4497" s="878"/>
      <c r="Q4497" s="878"/>
      <c r="R4497" s="878"/>
      <c r="S4497" s="878"/>
      <c r="T4497" s="878"/>
      <c r="U4497" s="878"/>
      <c r="V4497" s="878"/>
      <c r="W4497" s="878"/>
      <c r="X4497" s="1015"/>
      <c r="Y4497" s="878"/>
      <c r="Z4497" s="975"/>
    </row>
    <row r="4498" spans="1:26">
      <c r="A4498" s="878"/>
      <c r="B4498" s="878"/>
      <c r="C4498" s="878"/>
      <c r="F4498" s="878"/>
      <c r="H4498" s="878"/>
      <c r="I4498" s="878"/>
      <c r="J4498" s="878"/>
      <c r="K4498" s="990"/>
      <c r="L4498" s="990"/>
      <c r="M4498" s="990"/>
      <c r="N4498" s="990"/>
      <c r="O4498" s="878"/>
      <c r="P4498" s="878"/>
      <c r="Q4498" s="878"/>
      <c r="R4498" s="878"/>
      <c r="S4498" s="878"/>
      <c r="T4498" s="878"/>
      <c r="U4498" s="878"/>
      <c r="V4498" s="878"/>
      <c r="W4498" s="878"/>
      <c r="X4498" s="1015"/>
      <c r="Y4498" s="878"/>
      <c r="Z4498" s="975"/>
    </row>
    <row r="4499" spans="1:26">
      <c r="A4499" s="878"/>
      <c r="B4499" s="878"/>
      <c r="C4499" s="878"/>
      <c r="F4499" s="878"/>
      <c r="H4499" s="878"/>
      <c r="I4499" s="878"/>
      <c r="J4499" s="878"/>
      <c r="K4499" s="990"/>
      <c r="L4499" s="990"/>
      <c r="M4499" s="990"/>
      <c r="N4499" s="990"/>
      <c r="O4499" s="878"/>
      <c r="P4499" s="878"/>
      <c r="Q4499" s="878"/>
      <c r="R4499" s="878"/>
      <c r="S4499" s="878"/>
      <c r="T4499" s="878"/>
      <c r="U4499" s="878"/>
      <c r="V4499" s="878"/>
      <c r="W4499" s="878"/>
      <c r="X4499" s="1015"/>
      <c r="Y4499" s="878"/>
      <c r="Z4499" s="975"/>
    </row>
    <row r="4500" spans="1:26">
      <c r="A4500" s="878"/>
      <c r="B4500" s="878"/>
      <c r="C4500" s="878"/>
      <c r="F4500" s="878"/>
      <c r="H4500" s="878"/>
      <c r="I4500" s="878"/>
      <c r="J4500" s="878"/>
      <c r="K4500" s="990"/>
      <c r="L4500" s="990"/>
      <c r="M4500" s="990"/>
      <c r="N4500" s="990"/>
      <c r="O4500" s="878"/>
      <c r="P4500" s="878"/>
      <c r="Q4500" s="878"/>
      <c r="R4500" s="878"/>
      <c r="S4500" s="878"/>
      <c r="T4500" s="878"/>
      <c r="U4500" s="878"/>
      <c r="V4500" s="878"/>
      <c r="W4500" s="878"/>
      <c r="X4500" s="1015"/>
      <c r="Y4500" s="878"/>
      <c r="Z4500" s="975"/>
    </row>
    <row r="4501" spans="1:26">
      <c r="A4501" s="878"/>
      <c r="B4501" s="878"/>
      <c r="C4501" s="878"/>
      <c r="F4501" s="878"/>
      <c r="H4501" s="878"/>
      <c r="I4501" s="878"/>
      <c r="J4501" s="878"/>
      <c r="K4501" s="990"/>
      <c r="L4501" s="990"/>
      <c r="M4501" s="990"/>
      <c r="N4501" s="990"/>
      <c r="O4501" s="878"/>
      <c r="P4501" s="878"/>
      <c r="Q4501" s="878"/>
      <c r="R4501" s="878"/>
      <c r="S4501" s="878"/>
      <c r="T4501" s="878"/>
      <c r="U4501" s="878"/>
      <c r="V4501" s="878"/>
      <c r="W4501" s="878"/>
      <c r="X4501" s="1015"/>
      <c r="Y4501" s="878"/>
      <c r="Z4501" s="975"/>
    </row>
    <row r="4502" spans="1:26">
      <c r="A4502" s="878"/>
      <c r="B4502" s="878"/>
      <c r="C4502" s="878"/>
      <c r="F4502" s="878"/>
      <c r="H4502" s="878"/>
      <c r="I4502" s="878"/>
      <c r="J4502" s="878"/>
      <c r="K4502" s="990"/>
      <c r="L4502" s="990"/>
      <c r="M4502" s="990"/>
      <c r="N4502" s="990"/>
      <c r="O4502" s="878"/>
      <c r="P4502" s="878"/>
      <c r="Q4502" s="878"/>
      <c r="R4502" s="878"/>
      <c r="S4502" s="878"/>
      <c r="T4502" s="878"/>
      <c r="U4502" s="878"/>
      <c r="V4502" s="878"/>
      <c r="W4502" s="878"/>
      <c r="X4502" s="1015"/>
      <c r="Y4502" s="878"/>
      <c r="Z4502" s="975"/>
    </row>
    <row r="4503" spans="1:26">
      <c r="A4503" s="878"/>
      <c r="B4503" s="878"/>
      <c r="C4503" s="878"/>
      <c r="F4503" s="878"/>
      <c r="H4503" s="878"/>
      <c r="I4503" s="878"/>
      <c r="J4503" s="878"/>
      <c r="K4503" s="990"/>
      <c r="L4503" s="990"/>
      <c r="M4503" s="990"/>
      <c r="N4503" s="990"/>
      <c r="O4503" s="878"/>
      <c r="P4503" s="878"/>
      <c r="Q4503" s="878"/>
      <c r="R4503" s="878"/>
      <c r="S4503" s="878"/>
      <c r="T4503" s="878"/>
      <c r="U4503" s="878"/>
      <c r="V4503" s="878"/>
      <c r="W4503" s="878"/>
      <c r="X4503" s="1015"/>
      <c r="Y4503" s="878"/>
      <c r="Z4503" s="975"/>
    </row>
    <row r="4504" spans="1:26">
      <c r="A4504" s="878"/>
      <c r="B4504" s="878"/>
      <c r="C4504" s="878"/>
      <c r="F4504" s="878"/>
      <c r="H4504" s="878"/>
      <c r="I4504" s="878"/>
      <c r="J4504" s="878"/>
      <c r="K4504" s="990"/>
      <c r="L4504" s="990"/>
      <c r="M4504" s="990"/>
      <c r="N4504" s="990"/>
      <c r="O4504" s="878"/>
      <c r="P4504" s="878"/>
      <c r="Q4504" s="878"/>
      <c r="R4504" s="878"/>
      <c r="S4504" s="878"/>
      <c r="T4504" s="878"/>
      <c r="U4504" s="878"/>
      <c r="V4504" s="878"/>
      <c r="W4504" s="878"/>
      <c r="X4504" s="1015"/>
      <c r="Y4504" s="878"/>
      <c r="Z4504" s="975"/>
    </row>
    <row r="4505" spans="1:26">
      <c r="A4505" s="878"/>
      <c r="B4505" s="878"/>
      <c r="C4505" s="878"/>
      <c r="F4505" s="878"/>
      <c r="H4505" s="878"/>
      <c r="I4505" s="878"/>
      <c r="J4505" s="878"/>
      <c r="K4505" s="990"/>
      <c r="L4505" s="990"/>
      <c r="M4505" s="990"/>
      <c r="N4505" s="990"/>
      <c r="O4505" s="878"/>
      <c r="P4505" s="878"/>
      <c r="Q4505" s="878"/>
      <c r="R4505" s="878"/>
      <c r="S4505" s="878"/>
      <c r="T4505" s="878"/>
      <c r="U4505" s="878"/>
      <c r="V4505" s="878"/>
      <c r="W4505" s="878"/>
      <c r="X4505" s="1015"/>
      <c r="Y4505" s="878"/>
      <c r="Z4505" s="975"/>
    </row>
    <row r="4506" spans="1:26">
      <c r="A4506" s="878"/>
      <c r="B4506" s="878"/>
      <c r="C4506" s="878"/>
      <c r="F4506" s="878"/>
      <c r="H4506" s="878"/>
      <c r="I4506" s="878"/>
      <c r="J4506" s="878"/>
      <c r="K4506" s="990"/>
      <c r="L4506" s="990"/>
      <c r="M4506" s="990"/>
      <c r="N4506" s="990"/>
      <c r="O4506" s="878"/>
      <c r="P4506" s="878"/>
      <c r="Q4506" s="878"/>
      <c r="R4506" s="878"/>
      <c r="S4506" s="878"/>
      <c r="T4506" s="878"/>
      <c r="U4506" s="878"/>
      <c r="V4506" s="878"/>
      <c r="W4506" s="878"/>
      <c r="X4506" s="1015"/>
      <c r="Y4506" s="878"/>
      <c r="Z4506" s="975"/>
    </row>
    <row r="4507" spans="1:26">
      <c r="A4507" s="878"/>
      <c r="B4507" s="878"/>
      <c r="C4507" s="878"/>
      <c r="F4507" s="878"/>
      <c r="H4507" s="878"/>
      <c r="I4507" s="878"/>
      <c r="J4507" s="878"/>
      <c r="K4507" s="990"/>
      <c r="L4507" s="990"/>
      <c r="M4507" s="990"/>
      <c r="N4507" s="990"/>
      <c r="O4507" s="878"/>
      <c r="P4507" s="878"/>
      <c r="Q4507" s="878"/>
      <c r="R4507" s="878"/>
      <c r="S4507" s="878"/>
      <c r="T4507" s="878"/>
      <c r="U4507" s="878"/>
      <c r="V4507" s="878"/>
      <c r="W4507" s="878"/>
      <c r="X4507" s="1015"/>
      <c r="Y4507" s="878"/>
      <c r="Z4507" s="975"/>
    </row>
    <row r="4508" spans="1:26">
      <c r="A4508" s="878"/>
      <c r="B4508" s="878"/>
      <c r="C4508" s="878"/>
      <c r="F4508" s="878"/>
      <c r="H4508" s="878"/>
      <c r="I4508" s="878"/>
      <c r="J4508" s="878"/>
      <c r="K4508" s="990"/>
      <c r="L4508" s="990"/>
      <c r="M4508" s="990"/>
      <c r="N4508" s="990"/>
      <c r="O4508" s="878"/>
      <c r="P4508" s="878"/>
      <c r="Q4508" s="878"/>
      <c r="R4508" s="878"/>
      <c r="S4508" s="878"/>
      <c r="T4508" s="878"/>
      <c r="U4508" s="878"/>
      <c r="V4508" s="878"/>
      <c r="W4508" s="878"/>
      <c r="X4508" s="1015"/>
      <c r="Y4508" s="878"/>
      <c r="Z4508" s="975"/>
    </row>
    <row r="4509" spans="1:26">
      <c r="A4509" s="878"/>
      <c r="B4509" s="878"/>
      <c r="C4509" s="878"/>
      <c r="F4509" s="878"/>
      <c r="H4509" s="878"/>
      <c r="I4509" s="878"/>
      <c r="J4509" s="878"/>
      <c r="K4509" s="990"/>
      <c r="L4509" s="990"/>
      <c r="M4509" s="990"/>
      <c r="N4509" s="990"/>
      <c r="O4509" s="878"/>
      <c r="P4509" s="878"/>
      <c r="Q4509" s="878"/>
      <c r="R4509" s="878"/>
      <c r="S4509" s="878"/>
      <c r="T4509" s="878"/>
      <c r="U4509" s="878"/>
      <c r="V4509" s="878"/>
      <c r="W4509" s="878"/>
      <c r="X4509" s="1015"/>
      <c r="Y4509" s="878"/>
      <c r="Z4509" s="975"/>
    </row>
    <row r="4510" spans="1:26">
      <c r="A4510" s="878"/>
      <c r="B4510" s="878"/>
      <c r="C4510" s="878"/>
      <c r="F4510" s="878"/>
      <c r="H4510" s="878"/>
      <c r="I4510" s="878"/>
      <c r="J4510" s="878"/>
      <c r="K4510" s="990"/>
      <c r="L4510" s="990"/>
      <c r="M4510" s="990"/>
      <c r="N4510" s="990"/>
      <c r="O4510" s="878"/>
      <c r="P4510" s="878"/>
      <c r="Q4510" s="878"/>
      <c r="R4510" s="878"/>
      <c r="S4510" s="878"/>
      <c r="T4510" s="878"/>
      <c r="U4510" s="878"/>
      <c r="V4510" s="878"/>
      <c r="W4510" s="878"/>
      <c r="X4510" s="1015"/>
      <c r="Y4510" s="878"/>
      <c r="Z4510" s="975"/>
    </row>
    <row r="4511" spans="1:26">
      <c r="A4511" s="878"/>
      <c r="B4511" s="878"/>
      <c r="C4511" s="878"/>
      <c r="F4511" s="878"/>
      <c r="H4511" s="878"/>
      <c r="I4511" s="878"/>
      <c r="J4511" s="878"/>
      <c r="K4511" s="990"/>
      <c r="L4511" s="990"/>
      <c r="M4511" s="990"/>
      <c r="N4511" s="990"/>
      <c r="O4511" s="878"/>
      <c r="P4511" s="878"/>
      <c r="Q4511" s="878"/>
      <c r="R4511" s="878"/>
      <c r="S4511" s="878"/>
      <c r="T4511" s="878"/>
      <c r="U4511" s="878"/>
      <c r="V4511" s="878"/>
      <c r="W4511" s="878"/>
      <c r="X4511" s="1015"/>
      <c r="Y4511" s="878"/>
      <c r="Z4511" s="975"/>
    </row>
    <row r="4512" spans="1:26">
      <c r="A4512" s="878"/>
      <c r="B4512" s="878"/>
      <c r="C4512" s="878"/>
      <c r="F4512" s="878"/>
      <c r="H4512" s="878"/>
      <c r="I4512" s="878"/>
      <c r="J4512" s="878"/>
      <c r="K4512" s="990"/>
      <c r="L4512" s="990"/>
      <c r="M4512" s="990"/>
      <c r="N4512" s="990"/>
      <c r="O4512" s="878"/>
      <c r="P4512" s="878"/>
      <c r="Q4512" s="878"/>
      <c r="R4512" s="878"/>
      <c r="S4512" s="878"/>
      <c r="T4512" s="878"/>
      <c r="U4512" s="878"/>
      <c r="V4512" s="878"/>
      <c r="W4512" s="878"/>
      <c r="X4512" s="1015"/>
      <c r="Y4512" s="878"/>
      <c r="Z4512" s="975"/>
    </row>
    <row r="4513" spans="1:26">
      <c r="A4513" s="878"/>
      <c r="B4513" s="878"/>
      <c r="C4513" s="878"/>
      <c r="F4513" s="878"/>
      <c r="H4513" s="878"/>
      <c r="I4513" s="878"/>
      <c r="J4513" s="878"/>
      <c r="K4513" s="990"/>
      <c r="L4513" s="990"/>
      <c r="M4513" s="990"/>
      <c r="N4513" s="990"/>
      <c r="O4513" s="878"/>
      <c r="P4513" s="878"/>
      <c r="Q4513" s="878"/>
      <c r="R4513" s="878"/>
      <c r="S4513" s="878"/>
      <c r="T4513" s="878"/>
      <c r="U4513" s="878"/>
      <c r="V4513" s="878"/>
      <c r="W4513" s="878"/>
      <c r="X4513" s="1015"/>
      <c r="Y4513" s="878"/>
      <c r="Z4513" s="975"/>
    </row>
    <row r="4514" spans="1:26">
      <c r="A4514" s="878"/>
      <c r="B4514" s="878"/>
      <c r="C4514" s="878"/>
      <c r="F4514" s="878"/>
      <c r="H4514" s="878"/>
      <c r="I4514" s="878"/>
      <c r="J4514" s="878"/>
      <c r="K4514" s="990"/>
      <c r="L4514" s="990"/>
      <c r="M4514" s="990"/>
      <c r="N4514" s="990"/>
      <c r="O4514" s="878"/>
      <c r="P4514" s="878"/>
      <c r="Q4514" s="878"/>
      <c r="R4514" s="878"/>
      <c r="S4514" s="878"/>
      <c r="T4514" s="878"/>
      <c r="U4514" s="878"/>
      <c r="V4514" s="878"/>
      <c r="W4514" s="878"/>
      <c r="X4514" s="1015"/>
      <c r="Y4514" s="878"/>
      <c r="Z4514" s="975"/>
    </row>
    <row r="4515" spans="1:26">
      <c r="A4515" s="878"/>
      <c r="B4515" s="878"/>
      <c r="C4515" s="878"/>
      <c r="F4515" s="878"/>
      <c r="H4515" s="878"/>
      <c r="I4515" s="878"/>
      <c r="J4515" s="878"/>
      <c r="K4515" s="990"/>
      <c r="L4515" s="990"/>
      <c r="M4515" s="990"/>
      <c r="N4515" s="990"/>
      <c r="O4515" s="878"/>
      <c r="P4515" s="878"/>
      <c r="Q4515" s="878"/>
      <c r="R4515" s="878"/>
      <c r="S4515" s="878"/>
      <c r="T4515" s="878"/>
      <c r="U4515" s="878"/>
      <c r="V4515" s="878"/>
      <c r="W4515" s="878"/>
      <c r="X4515" s="1015"/>
      <c r="Y4515" s="878"/>
      <c r="Z4515" s="975"/>
    </row>
    <row r="4516" spans="1:26">
      <c r="A4516" s="878"/>
      <c r="B4516" s="878"/>
      <c r="C4516" s="878"/>
      <c r="F4516" s="878"/>
      <c r="H4516" s="878"/>
      <c r="I4516" s="878"/>
      <c r="J4516" s="878"/>
      <c r="K4516" s="990"/>
      <c r="L4516" s="990"/>
      <c r="M4516" s="990"/>
      <c r="N4516" s="990"/>
      <c r="O4516" s="878"/>
      <c r="P4516" s="878"/>
      <c r="Q4516" s="878"/>
      <c r="R4516" s="878"/>
      <c r="S4516" s="878"/>
      <c r="T4516" s="878"/>
      <c r="U4516" s="878"/>
      <c r="V4516" s="878"/>
      <c r="W4516" s="878"/>
      <c r="X4516" s="1015"/>
      <c r="Y4516" s="878"/>
      <c r="Z4516" s="975"/>
    </row>
    <row r="4517" spans="1:26">
      <c r="A4517" s="878"/>
      <c r="B4517" s="878"/>
      <c r="C4517" s="878"/>
      <c r="F4517" s="878"/>
      <c r="H4517" s="878"/>
      <c r="I4517" s="878"/>
      <c r="J4517" s="878"/>
      <c r="K4517" s="990"/>
      <c r="L4517" s="990"/>
      <c r="M4517" s="990"/>
      <c r="N4517" s="990"/>
      <c r="O4517" s="878"/>
      <c r="P4517" s="878"/>
      <c r="Q4517" s="878"/>
      <c r="R4517" s="878"/>
      <c r="S4517" s="878"/>
      <c r="T4517" s="878"/>
      <c r="U4517" s="878"/>
      <c r="V4517" s="878"/>
      <c r="W4517" s="878"/>
      <c r="X4517" s="1015"/>
      <c r="Y4517" s="878"/>
      <c r="Z4517" s="975"/>
    </row>
    <row r="4518" spans="1:26">
      <c r="A4518" s="878"/>
      <c r="B4518" s="878"/>
      <c r="C4518" s="878"/>
      <c r="F4518" s="878"/>
      <c r="H4518" s="878"/>
      <c r="I4518" s="878"/>
      <c r="J4518" s="878"/>
      <c r="K4518" s="990"/>
      <c r="L4518" s="990"/>
      <c r="M4518" s="990"/>
      <c r="N4518" s="990"/>
      <c r="O4518" s="878"/>
      <c r="P4518" s="878"/>
      <c r="Q4518" s="878"/>
      <c r="R4518" s="878"/>
      <c r="S4518" s="878"/>
      <c r="T4518" s="878"/>
      <c r="U4518" s="878"/>
      <c r="V4518" s="878"/>
      <c r="W4518" s="878"/>
      <c r="X4518" s="1015"/>
      <c r="Y4518" s="878"/>
      <c r="Z4518" s="975"/>
    </row>
    <row r="4519" spans="1:26">
      <c r="A4519" s="878"/>
      <c r="B4519" s="878"/>
      <c r="C4519" s="878"/>
      <c r="F4519" s="878"/>
      <c r="H4519" s="878"/>
      <c r="I4519" s="878"/>
      <c r="J4519" s="878"/>
      <c r="K4519" s="990"/>
      <c r="L4519" s="990"/>
      <c r="M4519" s="990"/>
      <c r="N4519" s="990"/>
      <c r="O4519" s="878"/>
      <c r="P4519" s="878"/>
      <c r="Q4519" s="878"/>
      <c r="R4519" s="878"/>
      <c r="S4519" s="878"/>
      <c r="T4519" s="878"/>
      <c r="U4519" s="878"/>
      <c r="V4519" s="878"/>
      <c r="W4519" s="878"/>
      <c r="X4519" s="1015"/>
      <c r="Y4519" s="878"/>
      <c r="Z4519" s="975"/>
    </row>
    <row r="4520" spans="1:26">
      <c r="A4520" s="878"/>
      <c r="B4520" s="878"/>
      <c r="C4520" s="878"/>
      <c r="F4520" s="878"/>
      <c r="H4520" s="878"/>
      <c r="I4520" s="878"/>
      <c r="J4520" s="878"/>
      <c r="K4520" s="990"/>
      <c r="L4520" s="990"/>
      <c r="M4520" s="990"/>
      <c r="N4520" s="990"/>
      <c r="O4520" s="878"/>
      <c r="P4520" s="878"/>
      <c r="Q4520" s="878"/>
      <c r="R4520" s="878"/>
      <c r="S4520" s="878"/>
      <c r="T4520" s="878"/>
      <c r="U4520" s="878"/>
      <c r="V4520" s="878"/>
      <c r="W4520" s="878"/>
      <c r="X4520" s="1015"/>
      <c r="Y4520" s="878"/>
      <c r="Z4520" s="975"/>
    </row>
    <row r="4521" spans="1:26">
      <c r="A4521" s="878"/>
      <c r="B4521" s="878"/>
      <c r="C4521" s="878"/>
      <c r="F4521" s="878"/>
      <c r="H4521" s="878"/>
      <c r="I4521" s="878"/>
      <c r="J4521" s="878"/>
      <c r="K4521" s="990"/>
      <c r="L4521" s="990"/>
      <c r="M4521" s="990"/>
      <c r="N4521" s="990"/>
      <c r="O4521" s="878"/>
      <c r="P4521" s="878"/>
      <c r="Q4521" s="878"/>
      <c r="R4521" s="878"/>
      <c r="S4521" s="878"/>
      <c r="T4521" s="878"/>
      <c r="U4521" s="878"/>
      <c r="V4521" s="878"/>
      <c r="W4521" s="878"/>
      <c r="X4521" s="1015"/>
      <c r="Y4521" s="878"/>
      <c r="Z4521" s="975"/>
    </row>
    <row r="4522" spans="1:26">
      <c r="A4522" s="878"/>
      <c r="B4522" s="878"/>
      <c r="C4522" s="878"/>
      <c r="F4522" s="878"/>
      <c r="H4522" s="878"/>
      <c r="I4522" s="878"/>
      <c r="J4522" s="878"/>
      <c r="K4522" s="990"/>
      <c r="L4522" s="990"/>
      <c r="M4522" s="990"/>
      <c r="N4522" s="990"/>
      <c r="O4522" s="878"/>
      <c r="P4522" s="878"/>
      <c r="Q4522" s="878"/>
      <c r="R4522" s="878"/>
      <c r="S4522" s="878"/>
      <c r="T4522" s="878"/>
      <c r="U4522" s="878"/>
      <c r="V4522" s="878"/>
      <c r="W4522" s="878"/>
      <c r="X4522" s="1015"/>
      <c r="Y4522" s="878"/>
      <c r="Z4522" s="975"/>
    </row>
    <row r="4523" spans="1:26">
      <c r="A4523" s="878"/>
      <c r="B4523" s="878"/>
      <c r="C4523" s="878"/>
      <c r="F4523" s="878"/>
      <c r="H4523" s="878"/>
      <c r="I4523" s="878"/>
      <c r="J4523" s="878"/>
      <c r="K4523" s="990"/>
      <c r="L4523" s="990"/>
      <c r="M4523" s="990"/>
      <c r="N4523" s="990"/>
      <c r="O4523" s="878"/>
      <c r="P4523" s="878"/>
      <c r="Q4523" s="878"/>
      <c r="R4523" s="878"/>
      <c r="S4523" s="878"/>
      <c r="T4523" s="878"/>
      <c r="U4523" s="878"/>
      <c r="V4523" s="878"/>
      <c r="W4523" s="878"/>
      <c r="X4523" s="1015"/>
      <c r="Y4523" s="878"/>
      <c r="Z4523" s="975"/>
    </row>
    <row r="4524" spans="1:26">
      <c r="A4524" s="878"/>
      <c r="B4524" s="878"/>
      <c r="C4524" s="878"/>
      <c r="F4524" s="878"/>
      <c r="H4524" s="878"/>
      <c r="I4524" s="878"/>
      <c r="J4524" s="878"/>
      <c r="K4524" s="990"/>
      <c r="L4524" s="990"/>
      <c r="M4524" s="990"/>
      <c r="N4524" s="990"/>
      <c r="O4524" s="878"/>
      <c r="P4524" s="878"/>
      <c r="Q4524" s="878"/>
      <c r="R4524" s="878"/>
      <c r="S4524" s="878"/>
      <c r="T4524" s="878"/>
      <c r="U4524" s="878"/>
      <c r="V4524" s="878"/>
      <c r="W4524" s="878"/>
      <c r="X4524" s="1015"/>
      <c r="Y4524" s="878"/>
      <c r="Z4524" s="975"/>
    </row>
    <row r="4525" spans="1:26">
      <c r="A4525" s="878"/>
      <c r="B4525" s="878"/>
      <c r="C4525" s="878"/>
      <c r="F4525" s="878"/>
      <c r="H4525" s="878"/>
      <c r="I4525" s="878"/>
      <c r="J4525" s="878"/>
      <c r="K4525" s="990"/>
      <c r="L4525" s="990"/>
      <c r="M4525" s="990"/>
      <c r="N4525" s="990"/>
      <c r="O4525" s="878"/>
      <c r="P4525" s="878"/>
      <c r="Q4525" s="878"/>
      <c r="R4525" s="878"/>
      <c r="S4525" s="878"/>
      <c r="T4525" s="878"/>
      <c r="U4525" s="878"/>
      <c r="V4525" s="878"/>
      <c r="W4525" s="878"/>
      <c r="X4525" s="1015"/>
      <c r="Y4525" s="878"/>
      <c r="Z4525" s="975"/>
    </row>
    <row r="4526" spans="1:26">
      <c r="A4526" s="878"/>
      <c r="B4526" s="878"/>
      <c r="C4526" s="878"/>
      <c r="F4526" s="878"/>
      <c r="H4526" s="878"/>
      <c r="I4526" s="878"/>
      <c r="J4526" s="878"/>
      <c r="K4526" s="990"/>
      <c r="L4526" s="990"/>
      <c r="M4526" s="990"/>
      <c r="N4526" s="990"/>
      <c r="O4526" s="878"/>
      <c r="P4526" s="878"/>
      <c r="Q4526" s="878"/>
      <c r="R4526" s="878"/>
      <c r="S4526" s="878"/>
      <c r="T4526" s="878"/>
      <c r="U4526" s="878"/>
      <c r="V4526" s="878"/>
      <c r="W4526" s="878"/>
      <c r="X4526" s="1015"/>
      <c r="Y4526" s="878"/>
      <c r="Z4526" s="975"/>
    </row>
    <row r="4527" spans="1:26">
      <c r="A4527" s="878"/>
      <c r="B4527" s="878"/>
      <c r="C4527" s="878"/>
      <c r="F4527" s="878"/>
      <c r="H4527" s="878"/>
      <c r="I4527" s="878"/>
      <c r="J4527" s="878"/>
      <c r="K4527" s="990"/>
      <c r="L4527" s="990"/>
      <c r="M4527" s="990"/>
      <c r="N4527" s="990"/>
      <c r="O4527" s="878"/>
      <c r="P4527" s="878"/>
      <c r="Q4527" s="878"/>
      <c r="R4527" s="878"/>
      <c r="S4527" s="878"/>
      <c r="T4527" s="878"/>
      <c r="U4527" s="878"/>
      <c r="V4527" s="878"/>
      <c r="W4527" s="878"/>
      <c r="X4527" s="1015"/>
      <c r="Y4527" s="878"/>
      <c r="Z4527" s="975"/>
    </row>
    <row r="4528" spans="1:26">
      <c r="A4528" s="878"/>
      <c r="B4528" s="878"/>
      <c r="C4528" s="878"/>
      <c r="F4528" s="878"/>
      <c r="H4528" s="878"/>
      <c r="I4528" s="878"/>
      <c r="J4528" s="878"/>
      <c r="K4528" s="990"/>
      <c r="L4528" s="990"/>
      <c r="M4528" s="990"/>
      <c r="N4528" s="990"/>
      <c r="O4528" s="878"/>
      <c r="P4528" s="878"/>
      <c r="Q4528" s="878"/>
      <c r="R4528" s="878"/>
      <c r="S4528" s="878"/>
      <c r="T4528" s="878"/>
      <c r="U4528" s="878"/>
      <c r="V4528" s="878"/>
      <c r="W4528" s="878"/>
      <c r="X4528" s="1015"/>
      <c r="Y4528" s="878"/>
      <c r="Z4528" s="975"/>
    </row>
    <row r="4529" spans="1:26">
      <c r="A4529" s="878"/>
      <c r="B4529" s="878"/>
      <c r="C4529" s="878"/>
      <c r="F4529" s="878"/>
      <c r="H4529" s="878"/>
      <c r="I4529" s="878"/>
      <c r="J4529" s="878"/>
      <c r="K4529" s="990"/>
      <c r="L4529" s="990"/>
      <c r="M4529" s="990"/>
      <c r="N4529" s="990"/>
      <c r="O4529" s="878"/>
      <c r="P4529" s="878"/>
      <c r="Q4529" s="878"/>
      <c r="R4529" s="878"/>
      <c r="S4529" s="878"/>
      <c r="T4529" s="878"/>
      <c r="U4529" s="878"/>
      <c r="V4529" s="878"/>
      <c r="W4529" s="878"/>
      <c r="X4529" s="1015"/>
      <c r="Y4529" s="878"/>
      <c r="Z4529" s="975"/>
    </row>
    <row r="4530" spans="1:26">
      <c r="A4530" s="878"/>
      <c r="B4530" s="878"/>
      <c r="C4530" s="878"/>
      <c r="F4530" s="878"/>
      <c r="H4530" s="878"/>
      <c r="I4530" s="878"/>
      <c r="J4530" s="878"/>
      <c r="K4530" s="990"/>
      <c r="L4530" s="990"/>
      <c r="M4530" s="990"/>
      <c r="N4530" s="990"/>
      <c r="O4530" s="878"/>
      <c r="P4530" s="878"/>
      <c r="Q4530" s="878"/>
      <c r="R4530" s="878"/>
      <c r="S4530" s="878"/>
      <c r="T4530" s="878"/>
      <c r="U4530" s="878"/>
      <c r="V4530" s="878"/>
      <c r="W4530" s="878"/>
      <c r="X4530" s="1015"/>
      <c r="Y4530" s="878"/>
      <c r="Z4530" s="975"/>
    </row>
    <row r="4531" spans="1:26">
      <c r="A4531" s="878"/>
      <c r="B4531" s="878"/>
      <c r="C4531" s="878"/>
      <c r="F4531" s="878"/>
      <c r="H4531" s="878"/>
      <c r="I4531" s="878"/>
      <c r="J4531" s="878"/>
      <c r="K4531" s="990"/>
      <c r="L4531" s="990"/>
      <c r="M4531" s="990"/>
      <c r="N4531" s="990"/>
      <c r="O4531" s="878"/>
      <c r="P4531" s="878"/>
      <c r="Q4531" s="878"/>
      <c r="R4531" s="878"/>
      <c r="S4531" s="878"/>
      <c r="T4531" s="878"/>
      <c r="U4531" s="878"/>
      <c r="V4531" s="878"/>
      <c r="W4531" s="878"/>
      <c r="X4531" s="1015"/>
      <c r="Y4531" s="878"/>
      <c r="Z4531" s="975"/>
    </row>
    <row r="4532" spans="1:26">
      <c r="A4532" s="878"/>
      <c r="B4532" s="878"/>
      <c r="C4532" s="878"/>
      <c r="F4532" s="878"/>
      <c r="H4532" s="878"/>
      <c r="I4532" s="878"/>
      <c r="J4532" s="878"/>
      <c r="K4532" s="990"/>
      <c r="L4532" s="990"/>
      <c r="M4532" s="990"/>
      <c r="N4532" s="990"/>
      <c r="O4532" s="878"/>
      <c r="P4532" s="878"/>
      <c r="Q4532" s="878"/>
      <c r="R4532" s="878"/>
      <c r="S4532" s="878"/>
      <c r="T4532" s="878"/>
      <c r="U4532" s="878"/>
      <c r="V4532" s="878"/>
      <c r="W4532" s="878"/>
      <c r="X4532" s="1015"/>
      <c r="Y4532" s="878"/>
      <c r="Z4532" s="975"/>
    </row>
    <row r="4533" spans="1:26">
      <c r="A4533" s="878"/>
      <c r="B4533" s="878"/>
      <c r="C4533" s="878"/>
      <c r="F4533" s="878"/>
      <c r="H4533" s="878"/>
      <c r="I4533" s="878"/>
      <c r="J4533" s="878"/>
      <c r="K4533" s="990"/>
      <c r="L4533" s="990"/>
      <c r="M4533" s="990"/>
      <c r="N4533" s="990"/>
      <c r="O4533" s="878"/>
      <c r="P4533" s="878"/>
      <c r="Q4533" s="878"/>
      <c r="R4533" s="878"/>
      <c r="S4533" s="878"/>
      <c r="T4533" s="878"/>
      <c r="U4533" s="878"/>
      <c r="V4533" s="878"/>
      <c r="W4533" s="878"/>
      <c r="X4533" s="1015"/>
      <c r="Y4533" s="878"/>
      <c r="Z4533" s="975"/>
    </row>
    <row r="4534" spans="1:26">
      <c r="A4534" s="878"/>
      <c r="B4534" s="878"/>
      <c r="C4534" s="878"/>
      <c r="F4534" s="878"/>
      <c r="H4534" s="878"/>
      <c r="I4534" s="878"/>
      <c r="J4534" s="878"/>
      <c r="K4534" s="990"/>
      <c r="L4534" s="990"/>
      <c r="M4534" s="990"/>
      <c r="N4534" s="990"/>
      <c r="O4534" s="878"/>
      <c r="P4534" s="878"/>
      <c r="Q4534" s="878"/>
      <c r="R4534" s="878"/>
      <c r="S4534" s="878"/>
      <c r="T4534" s="878"/>
      <c r="U4534" s="878"/>
      <c r="V4534" s="878"/>
      <c r="W4534" s="878"/>
      <c r="X4534" s="1015"/>
      <c r="Y4534" s="878"/>
      <c r="Z4534" s="975"/>
    </row>
    <row r="4535" spans="1:26">
      <c r="A4535" s="878"/>
      <c r="B4535" s="878"/>
      <c r="C4535" s="878"/>
      <c r="F4535" s="878"/>
      <c r="H4535" s="878"/>
      <c r="I4535" s="878"/>
      <c r="J4535" s="878"/>
      <c r="K4535" s="990"/>
      <c r="L4535" s="990"/>
      <c r="M4535" s="990"/>
      <c r="N4535" s="990"/>
      <c r="O4535" s="878"/>
      <c r="P4535" s="878"/>
      <c r="Q4535" s="878"/>
      <c r="R4535" s="878"/>
      <c r="S4535" s="878"/>
      <c r="T4535" s="878"/>
      <c r="U4535" s="878"/>
      <c r="V4535" s="878"/>
      <c r="W4535" s="878"/>
      <c r="X4535" s="1015"/>
      <c r="Y4535" s="878"/>
      <c r="Z4535" s="975"/>
    </row>
    <row r="4536" spans="1:26">
      <c r="A4536" s="878"/>
      <c r="B4536" s="878"/>
      <c r="C4536" s="878"/>
      <c r="F4536" s="878"/>
      <c r="H4536" s="878"/>
      <c r="I4536" s="878"/>
      <c r="J4536" s="878"/>
      <c r="K4536" s="990"/>
      <c r="L4536" s="990"/>
      <c r="M4536" s="990"/>
      <c r="N4536" s="990"/>
      <c r="O4536" s="878"/>
      <c r="P4536" s="878"/>
      <c r="Q4536" s="878"/>
      <c r="R4536" s="878"/>
      <c r="S4536" s="878"/>
      <c r="T4536" s="878"/>
      <c r="U4536" s="878"/>
      <c r="V4536" s="878"/>
      <c r="W4536" s="878"/>
      <c r="X4536" s="1015"/>
      <c r="Y4536" s="878"/>
      <c r="Z4536" s="975"/>
    </row>
    <row r="4537" spans="1:26">
      <c r="A4537" s="878"/>
      <c r="B4537" s="878"/>
      <c r="C4537" s="878"/>
      <c r="F4537" s="878"/>
      <c r="H4537" s="878"/>
      <c r="I4537" s="878"/>
      <c r="J4537" s="878"/>
      <c r="K4537" s="990"/>
      <c r="L4537" s="990"/>
      <c r="M4537" s="990"/>
      <c r="N4537" s="990"/>
      <c r="O4537" s="878"/>
      <c r="P4537" s="878"/>
      <c r="Q4537" s="878"/>
      <c r="R4537" s="878"/>
      <c r="S4537" s="878"/>
      <c r="T4537" s="878"/>
      <c r="U4537" s="878"/>
      <c r="V4537" s="878"/>
      <c r="W4537" s="878"/>
      <c r="X4537" s="1015"/>
      <c r="Y4537" s="878"/>
      <c r="Z4537" s="975"/>
    </row>
    <row r="4538" spans="1:26">
      <c r="A4538" s="878"/>
      <c r="B4538" s="878"/>
      <c r="C4538" s="878"/>
      <c r="F4538" s="878"/>
      <c r="H4538" s="878"/>
      <c r="I4538" s="878"/>
      <c r="J4538" s="878"/>
      <c r="K4538" s="990"/>
      <c r="L4538" s="990"/>
      <c r="M4538" s="990"/>
      <c r="N4538" s="990"/>
      <c r="O4538" s="878"/>
      <c r="P4538" s="878"/>
      <c r="Q4538" s="878"/>
      <c r="R4538" s="878"/>
      <c r="S4538" s="878"/>
      <c r="T4538" s="878"/>
      <c r="U4538" s="878"/>
      <c r="V4538" s="878"/>
      <c r="W4538" s="878"/>
      <c r="X4538" s="1015"/>
      <c r="Y4538" s="878"/>
      <c r="Z4538" s="975"/>
    </row>
    <row r="4539" spans="1:26">
      <c r="A4539" s="878"/>
      <c r="B4539" s="878"/>
      <c r="C4539" s="878"/>
      <c r="F4539" s="878"/>
      <c r="H4539" s="878"/>
      <c r="I4539" s="878"/>
      <c r="J4539" s="878"/>
      <c r="K4539" s="990"/>
      <c r="L4539" s="990"/>
      <c r="M4539" s="990"/>
      <c r="N4539" s="990"/>
      <c r="O4539" s="878"/>
      <c r="P4539" s="878"/>
      <c r="Q4539" s="878"/>
      <c r="R4539" s="878"/>
      <c r="S4539" s="878"/>
      <c r="T4539" s="878"/>
      <c r="U4539" s="878"/>
      <c r="V4539" s="878"/>
      <c r="W4539" s="878"/>
      <c r="X4539" s="1015"/>
      <c r="Y4539" s="878"/>
      <c r="Z4539" s="975"/>
    </row>
    <row r="4540" spans="1:26">
      <c r="A4540" s="878"/>
      <c r="B4540" s="878"/>
      <c r="C4540" s="878"/>
      <c r="F4540" s="878"/>
      <c r="H4540" s="878"/>
      <c r="I4540" s="878"/>
      <c r="J4540" s="878"/>
      <c r="K4540" s="990"/>
      <c r="L4540" s="990"/>
      <c r="M4540" s="990"/>
      <c r="N4540" s="990"/>
      <c r="O4540" s="878"/>
      <c r="P4540" s="878"/>
      <c r="Q4540" s="878"/>
      <c r="R4540" s="878"/>
      <c r="S4540" s="878"/>
      <c r="T4540" s="878"/>
      <c r="U4540" s="878"/>
      <c r="V4540" s="878"/>
      <c r="W4540" s="878"/>
      <c r="X4540" s="1015"/>
      <c r="Y4540" s="878"/>
      <c r="Z4540" s="975"/>
    </row>
    <row r="4541" spans="1:26">
      <c r="A4541" s="878"/>
      <c r="B4541" s="878"/>
      <c r="C4541" s="878"/>
      <c r="F4541" s="878"/>
      <c r="H4541" s="878"/>
      <c r="I4541" s="878"/>
      <c r="J4541" s="878"/>
      <c r="K4541" s="990"/>
      <c r="L4541" s="990"/>
      <c r="M4541" s="990"/>
      <c r="N4541" s="990"/>
      <c r="O4541" s="878"/>
      <c r="P4541" s="878"/>
      <c r="Q4541" s="878"/>
      <c r="R4541" s="878"/>
      <c r="S4541" s="878"/>
      <c r="T4541" s="878"/>
      <c r="U4541" s="878"/>
      <c r="V4541" s="878"/>
      <c r="W4541" s="878"/>
      <c r="X4541" s="1015"/>
      <c r="Y4541" s="878"/>
      <c r="Z4541" s="975"/>
    </row>
    <row r="4542" spans="1:26">
      <c r="A4542" s="878"/>
      <c r="B4542" s="878"/>
      <c r="C4542" s="878"/>
      <c r="F4542" s="878"/>
      <c r="H4542" s="878"/>
      <c r="I4542" s="878"/>
      <c r="J4542" s="878"/>
      <c r="K4542" s="990"/>
      <c r="L4542" s="990"/>
      <c r="M4542" s="990"/>
      <c r="N4542" s="990"/>
      <c r="O4542" s="878"/>
      <c r="P4542" s="878"/>
      <c r="Q4542" s="878"/>
      <c r="R4542" s="878"/>
      <c r="S4542" s="878"/>
      <c r="T4542" s="878"/>
      <c r="U4542" s="878"/>
      <c r="V4542" s="878"/>
      <c r="W4542" s="878"/>
      <c r="X4542" s="1015"/>
      <c r="Y4542" s="878"/>
      <c r="Z4542" s="975"/>
    </row>
    <row r="4543" spans="1:26">
      <c r="A4543" s="878"/>
      <c r="B4543" s="878"/>
      <c r="C4543" s="878"/>
      <c r="F4543" s="878"/>
      <c r="H4543" s="878"/>
      <c r="I4543" s="878"/>
      <c r="J4543" s="878"/>
      <c r="K4543" s="990"/>
      <c r="L4543" s="990"/>
      <c r="M4543" s="990"/>
      <c r="N4543" s="990"/>
      <c r="O4543" s="878"/>
      <c r="P4543" s="878"/>
      <c r="Q4543" s="878"/>
      <c r="R4543" s="878"/>
      <c r="S4543" s="878"/>
      <c r="T4543" s="878"/>
      <c r="U4543" s="878"/>
      <c r="V4543" s="878"/>
      <c r="W4543" s="878"/>
      <c r="X4543" s="1015"/>
      <c r="Y4543" s="878"/>
      <c r="Z4543" s="975"/>
    </row>
    <row r="4544" spans="1:26">
      <c r="A4544" s="878"/>
      <c r="B4544" s="878"/>
      <c r="C4544" s="878"/>
      <c r="F4544" s="878"/>
      <c r="H4544" s="878"/>
      <c r="I4544" s="878"/>
      <c r="J4544" s="878"/>
      <c r="K4544" s="990"/>
      <c r="L4544" s="990"/>
      <c r="M4544" s="990"/>
      <c r="N4544" s="990"/>
      <c r="O4544" s="878"/>
      <c r="P4544" s="878"/>
      <c r="Q4544" s="878"/>
      <c r="R4544" s="878"/>
      <c r="S4544" s="878"/>
      <c r="T4544" s="878"/>
      <c r="U4544" s="878"/>
      <c r="V4544" s="878"/>
      <c r="W4544" s="878"/>
      <c r="X4544" s="1015"/>
      <c r="Y4544" s="878"/>
      <c r="Z4544" s="975"/>
    </row>
    <row r="4545" spans="1:26">
      <c r="A4545" s="878"/>
      <c r="B4545" s="878"/>
      <c r="C4545" s="878"/>
      <c r="F4545" s="878"/>
      <c r="H4545" s="878"/>
      <c r="I4545" s="878"/>
      <c r="J4545" s="878"/>
      <c r="K4545" s="990"/>
      <c r="L4545" s="990"/>
      <c r="M4545" s="990"/>
      <c r="N4545" s="990"/>
      <c r="O4545" s="878"/>
      <c r="P4545" s="878"/>
      <c r="Q4545" s="878"/>
      <c r="R4545" s="878"/>
      <c r="S4545" s="878"/>
      <c r="T4545" s="878"/>
      <c r="U4545" s="878"/>
      <c r="V4545" s="878"/>
      <c r="W4545" s="878"/>
      <c r="X4545" s="1015"/>
      <c r="Y4545" s="878"/>
      <c r="Z4545" s="975"/>
    </row>
    <row r="4546" spans="1:26">
      <c r="A4546" s="878"/>
      <c r="B4546" s="878"/>
      <c r="C4546" s="878"/>
      <c r="F4546" s="878"/>
      <c r="H4546" s="878"/>
      <c r="I4546" s="878"/>
      <c r="J4546" s="878"/>
      <c r="K4546" s="990"/>
      <c r="L4546" s="990"/>
      <c r="M4546" s="990"/>
      <c r="N4546" s="990"/>
      <c r="O4546" s="878"/>
      <c r="P4546" s="878"/>
      <c r="Q4546" s="878"/>
      <c r="R4546" s="878"/>
      <c r="S4546" s="878"/>
      <c r="T4546" s="878"/>
      <c r="U4546" s="878"/>
      <c r="V4546" s="878"/>
      <c r="W4546" s="878"/>
      <c r="X4546" s="1015"/>
      <c r="Y4546" s="878"/>
      <c r="Z4546" s="975"/>
    </row>
    <row r="4547" spans="1:26">
      <c r="A4547" s="878"/>
      <c r="B4547" s="878"/>
      <c r="C4547" s="878"/>
      <c r="F4547" s="878"/>
      <c r="H4547" s="878"/>
      <c r="I4547" s="878"/>
      <c r="J4547" s="878"/>
      <c r="K4547" s="990"/>
      <c r="L4547" s="990"/>
      <c r="M4547" s="990"/>
      <c r="N4547" s="990"/>
      <c r="O4547" s="878"/>
      <c r="P4547" s="878"/>
      <c r="Q4547" s="878"/>
      <c r="R4547" s="878"/>
      <c r="S4547" s="878"/>
      <c r="T4547" s="878"/>
      <c r="U4547" s="878"/>
      <c r="V4547" s="878"/>
      <c r="W4547" s="878"/>
      <c r="X4547" s="1015"/>
      <c r="Y4547" s="878"/>
      <c r="Z4547" s="975"/>
    </row>
    <row r="4548" spans="1:26">
      <c r="A4548" s="878"/>
      <c r="B4548" s="878"/>
      <c r="C4548" s="878"/>
      <c r="F4548" s="878"/>
      <c r="H4548" s="878"/>
      <c r="I4548" s="878"/>
      <c r="J4548" s="878"/>
      <c r="K4548" s="990"/>
      <c r="L4548" s="990"/>
      <c r="M4548" s="990"/>
      <c r="N4548" s="990"/>
      <c r="O4548" s="878"/>
      <c r="P4548" s="878"/>
      <c r="Q4548" s="878"/>
      <c r="R4548" s="878"/>
      <c r="S4548" s="878"/>
      <c r="T4548" s="878"/>
      <c r="U4548" s="878"/>
      <c r="V4548" s="878"/>
      <c r="W4548" s="878"/>
      <c r="X4548" s="1015"/>
      <c r="Y4548" s="878"/>
      <c r="Z4548" s="975"/>
    </row>
    <row r="4549" spans="1:26">
      <c r="A4549" s="878"/>
      <c r="B4549" s="878"/>
      <c r="C4549" s="878"/>
      <c r="F4549" s="878"/>
      <c r="H4549" s="878"/>
      <c r="I4549" s="878"/>
      <c r="J4549" s="878"/>
      <c r="K4549" s="990"/>
      <c r="L4549" s="990"/>
      <c r="M4549" s="990"/>
      <c r="N4549" s="990"/>
      <c r="O4549" s="878"/>
      <c r="P4549" s="878"/>
      <c r="Q4549" s="878"/>
      <c r="R4549" s="878"/>
      <c r="S4549" s="878"/>
      <c r="T4549" s="878"/>
      <c r="U4549" s="878"/>
      <c r="V4549" s="878"/>
      <c r="W4549" s="878"/>
      <c r="X4549" s="1015"/>
      <c r="Y4549" s="878"/>
      <c r="Z4549" s="975"/>
    </row>
    <row r="4550" spans="1:26">
      <c r="A4550" s="878"/>
      <c r="B4550" s="878"/>
      <c r="C4550" s="878"/>
      <c r="F4550" s="878"/>
      <c r="H4550" s="878"/>
      <c r="I4550" s="878"/>
      <c r="J4550" s="878"/>
      <c r="K4550" s="990"/>
      <c r="L4550" s="990"/>
      <c r="M4550" s="990"/>
      <c r="N4550" s="990"/>
      <c r="O4550" s="878"/>
      <c r="P4550" s="878"/>
      <c r="Q4550" s="878"/>
      <c r="R4550" s="878"/>
      <c r="S4550" s="878"/>
      <c r="T4550" s="878"/>
      <c r="U4550" s="878"/>
      <c r="V4550" s="878"/>
      <c r="W4550" s="878"/>
      <c r="X4550" s="1015"/>
      <c r="Y4550" s="878"/>
      <c r="Z4550" s="975"/>
    </row>
    <row r="4551" spans="1:26">
      <c r="A4551" s="878"/>
      <c r="B4551" s="878"/>
      <c r="C4551" s="878"/>
      <c r="F4551" s="878"/>
      <c r="H4551" s="878"/>
      <c r="I4551" s="878"/>
      <c r="J4551" s="878"/>
      <c r="K4551" s="990"/>
      <c r="L4551" s="990"/>
      <c r="M4551" s="990"/>
      <c r="N4551" s="990"/>
      <c r="O4551" s="878"/>
      <c r="P4551" s="878"/>
      <c r="Q4551" s="878"/>
      <c r="R4551" s="878"/>
      <c r="S4551" s="878"/>
      <c r="T4551" s="878"/>
      <c r="U4551" s="878"/>
      <c r="V4551" s="878"/>
      <c r="W4551" s="878"/>
      <c r="X4551" s="1015"/>
      <c r="Y4551" s="878"/>
      <c r="Z4551" s="975"/>
    </row>
    <row r="4552" spans="1:26">
      <c r="A4552" s="878"/>
      <c r="B4552" s="878"/>
      <c r="C4552" s="878"/>
      <c r="F4552" s="878"/>
      <c r="H4552" s="878"/>
      <c r="I4552" s="878"/>
      <c r="J4552" s="878"/>
      <c r="K4552" s="990"/>
      <c r="L4552" s="990"/>
      <c r="M4552" s="990"/>
      <c r="N4552" s="990"/>
      <c r="O4552" s="878"/>
      <c r="P4552" s="878"/>
      <c r="Q4552" s="878"/>
      <c r="R4552" s="878"/>
      <c r="S4552" s="878"/>
      <c r="T4552" s="878"/>
      <c r="U4552" s="878"/>
      <c r="V4552" s="878"/>
      <c r="W4552" s="878"/>
      <c r="X4552" s="1015"/>
      <c r="Y4552" s="878"/>
      <c r="Z4552" s="975"/>
    </row>
    <row r="4553" spans="1:26">
      <c r="A4553" s="878"/>
      <c r="B4553" s="878"/>
      <c r="C4553" s="878"/>
      <c r="F4553" s="878"/>
      <c r="H4553" s="878"/>
      <c r="I4553" s="878"/>
      <c r="J4553" s="878"/>
      <c r="K4553" s="990"/>
      <c r="L4553" s="990"/>
      <c r="M4553" s="990"/>
      <c r="N4553" s="990"/>
      <c r="O4553" s="878"/>
      <c r="P4553" s="878"/>
      <c r="Q4553" s="878"/>
      <c r="R4553" s="878"/>
      <c r="S4553" s="878"/>
      <c r="T4553" s="878"/>
      <c r="U4553" s="878"/>
      <c r="V4553" s="878"/>
      <c r="W4553" s="878"/>
      <c r="X4553" s="1015"/>
      <c r="Y4553" s="878"/>
      <c r="Z4553" s="975"/>
    </row>
    <row r="4554" spans="1:26">
      <c r="A4554" s="878"/>
      <c r="B4554" s="878"/>
      <c r="C4554" s="878"/>
      <c r="F4554" s="878"/>
      <c r="H4554" s="878"/>
      <c r="I4554" s="878"/>
      <c r="J4554" s="878"/>
      <c r="K4554" s="990"/>
      <c r="L4554" s="990"/>
      <c r="M4554" s="990"/>
      <c r="N4554" s="990"/>
      <c r="O4554" s="878"/>
      <c r="P4554" s="878"/>
      <c r="Q4554" s="878"/>
      <c r="R4554" s="878"/>
      <c r="S4554" s="878"/>
      <c r="T4554" s="878"/>
      <c r="U4554" s="878"/>
      <c r="V4554" s="878"/>
      <c r="W4554" s="878"/>
      <c r="X4554" s="1015"/>
      <c r="Y4554" s="878"/>
      <c r="Z4554" s="975"/>
    </row>
    <row r="4555" spans="1:26">
      <c r="A4555" s="878"/>
      <c r="B4555" s="878"/>
      <c r="C4555" s="878"/>
      <c r="F4555" s="878"/>
      <c r="H4555" s="878"/>
      <c r="I4555" s="878"/>
      <c r="J4555" s="878"/>
      <c r="K4555" s="990"/>
      <c r="L4555" s="990"/>
      <c r="M4555" s="990"/>
      <c r="N4555" s="990"/>
      <c r="O4555" s="878"/>
      <c r="P4555" s="878"/>
      <c r="Q4555" s="878"/>
      <c r="R4555" s="878"/>
      <c r="S4555" s="878"/>
      <c r="T4555" s="878"/>
      <c r="U4555" s="878"/>
      <c r="V4555" s="878"/>
      <c r="W4555" s="878"/>
      <c r="X4555" s="1015"/>
      <c r="Y4555" s="878"/>
      <c r="Z4555" s="975"/>
    </row>
    <row r="4556" spans="1:26">
      <c r="A4556" s="878"/>
      <c r="B4556" s="878"/>
      <c r="C4556" s="878"/>
      <c r="F4556" s="878"/>
      <c r="H4556" s="878"/>
      <c r="I4556" s="878"/>
      <c r="J4556" s="878"/>
      <c r="K4556" s="990"/>
      <c r="L4556" s="990"/>
      <c r="M4556" s="990"/>
      <c r="N4556" s="990"/>
      <c r="O4556" s="878"/>
      <c r="P4556" s="878"/>
      <c r="Q4556" s="878"/>
      <c r="R4556" s="878"/>
      <c r="S4556" s="878"/>
      <c r="T4556" s="878"/>
      <c r="U4556" s="878"/>
      <c r="V4556" s="878"/>
      <c r="W4556" s="878"/>
      <c r="X4556" s="1015"/>
      <c r="Y4556" s="878"/>
      <c r="Z4556" s="975"/>
    </row>
    <row r="4557" spans="1:26">
      <c r="A4557" s="878"/>
      <c r="B4557" s="878"/>
      <c r="C4557" s="878"/>
      <c r="F4557" s="878"/>
      <c r="H4557" s="878"/>
      <c r="I4557" s="878"/>
      <c r="J4557" s="878"/>
      <c r="K4557" s="990"/>
      <c r="L4557" s="990"/>
      <c r="M4557" s="990"/>
      <c r="N4557" s="990"/>
      <c r="O4557" s="878"/>
      <c r="P4557" s="878"/>
      <c r="Q4557" s="878"/>
      <c r="R4557" s="878"/>
      <c r="S4557" s="878"/>
      <c r="T4557" s="878"/>
      <c r="U4557" s="878"/>
      <c r="V4557" s="878"/>
      <c r="W4557" s="878"/>
      <c r="X4557" s="1015"/>
      <c r="Y4557" s="878"/>
      <c r="Z4557" s="975"/>
    </row>
    <row r="4558" spans="1:26">
      <c r="A4558" s="878"/>
      <c r="B4558" s="878"/>
      <c r="C4558" s="878"/>
      <c r="F4558" s="878"/>
      <c r="H4558" s="878"/>
      <c r="I4558" s="878"/>
      <c r="J4558" s="878"/>
      <c r="K4558" s="990"/>
      <c r="L4558" s="990"/>
      <c r="M4558" s="990"/>
      <c r="N4558" s="990"/>
      <c r="O4558" s="878"/>
      <c r="P4558" s="878"/>
      <c r="Q4558" s="878"/>
      <c r="R4558" s="878"/>
      <c r="S4558" s="878"/>
      <c r="T4558" s="878"/>
      <c r="U4558" s="878"/>
      <c r="V4558" s="878"/>
      <c r="W4558" s="878"/>
      <c r="X4558" s="1015"/>
      <c r="Y4558" s="878"/>
      <c r="Z4558" s="975"/>
    </row>
    <row r="4559" spans="1:26">
      <c r="A4559" s="878"/>
      <c r="B4559" s="878"/>
      <c r="C4559" s="878"/>
      <c r="F4559" s="878"/>
      <c r="H4559" s="878"/>
      <c r="I4559" s="878"/>
      <c r="J4559" s="878"/>
      <c r="K4559" s="990"/>
      <c r="L4559" s="990"/>
      <c r="M4559" s="990"/>
      <c r="N4559" s="990"/>
      <c r="O4559" s="878"/>
      <c r="P4559" s="878"/>
      <c r="Q4559" s="878"/>
      <c r="R4559" s="878"/>
      <c r="S4559" s="878"/>
      <c r="T4559" s="878"/>
      <c r="U4559" s="878"/>
      <c r="V4559" s="878"/>
      <c r="W4559" s="878"/>
      <c r="X4559" s="1015"/>
      <c r="Y4559" s="878"/>
      <c r="Z4559" s="975"/>
    </row>
    <row r="4560" spans="1:26">
      <c r="A4560" s="878"/>
      <c r="B4560" s="878"/>
      <c r="C4560" s="878"/>
      <c r="F4560" s="878"/>
      <c r="H4560" s="878"/>
      <c r="I4560" s="878"/>
      <c r="J4560" s="878"/>
      <c r="K4560" s="990"/>
      <c r="L4560" s="990"/>
      <c r="M4560" s="990"/>
      <c r="N4560" s="990"/>
      <c r="O4560" s="878"/>
      <c r="P4560" s="878"/>
      <c r="Q4560" s="878"/>
      <c r="R4560" s="878"/>
      <c r="S4560" s="878"/>
      <c r="T4560" s="878"/>
      <c r="U4560" s="878"/>
      <c r="V4560" s="878"/>
      <c r="W4560" s="878"/>
      <c r="X4560" s="1015"/>
      <c r="Y4560" s="878"/>
      <c r="Z4560" s="975"/>
    </row>
    <row r="4561" spans="1:26">
      <c r="A4561" s="878"/>
      <c r="B4561" s="878"/>
      <c r="C4561" s="878"/>
      <c r="F4561" s="878"/>
      <c r="H4561" s="878"/>
      <c r="I4561" s="878"/>
      <c r="J4561" s="878"/>
      <c r="K4561" s="990"/>
      <c r="L4561" s="990"/>
      <c r="M4561" s="990"/>
      <c r="N4561" s="990"/>
      <c r="O4561" s="878"/>
      <c r="P4561" s="878"/>
      <c r="Q4561" s="878"/>
      <c r="R4561" s="878"/>
      <c r="S4561" s="878"/>
      <c r="T4561" s="878"/>
      <c r="U4561" s="878"/>
      <c r="V4561" s="878"/>
      <c r="W4561" s="878"/>
      <c r="X4561" s="1015"/>
      <c r="Y4561" s="878"/>
      <c r="Z4561" s="975"/>
    </row>
    <row r="4562" spans="1:26">
      <c r="A4562" s="878"/>
      <c r="B4562" s="878"/>
      <c r="C4562" s="878"/>
      <c r="F4562" s="878"/>
      <c r="H4562" s="878"/>
      <c r="I4562" s="878"/>
      <c r="J4562" s="878"/>
      <c r="K4562" s="990"/>
      <c r="L4562" s="990"/>
      <c r="M4562" s="990"/>
      <c r="N4562" s="990"/>
      <c r="O4562" s="878"/>
      <c r="P4562" s="878"/>
      <c r="Q4562" s="878"/>
      <c r="R4562" s="878"/>
      <c r="S4562" s="878"/>
      <c r="T4562" s="878"/>
      <c r="U4562" s="878"/>
      <c r="V4562" s="878"/>
      <c r="W4562" s="878"/>
      <c r="X4562" s="1015"/>
      <c r="Y4562" s="878"/>
      <c r="Z4562" s="975"/>
    </row>
    <row r="4563" spans="1:26">
      <c r="A4563" s="878"/>
      <c r="B4563" s="878"/>
      <c r="C4563" s="878"/>
      <c r="F4563" s="878"/>
      <c r="H4563" s="878"/>
      <c r="I4563" s="878"/>
      <c r="J4563" s="878"/>
      <c r="K4563" s="990"/>
      <c r="L4563" s="990"/>
      <c r="M4563" s="990"/>
      <c r="N4563" s="990"/>
      <c r="O4563" s="878"/>
      <c r="P4563" s="878"/>
      <c r="Q4563" s="878"/>
      <c r="R4563" s="878"/>
      <c r="S4563" s="878"/>
      <c r="T4563" s="878"/>
      <c r="U4563" s="878"/>
      <c r="V4563" s="878"/>
      <c r="W4563" s="878"/>
      <c r="X4563" s="1015"/>
      <c r="Y4563" s="878"/>
      <c r="Z4563" s="975"/>
    </row>
    <row r="4564" spans="1:26">
      <c r="A4564" s="878"/>
      <c r="B4564" s="878"/>
      <c r="C4564" s="878"/>
      <c r="F4564" s="878"/>
      <c r="H4564" s="878"/>
      <c r="I4564" s="878"/>
      <c r="J4564" s="878"/>
      <c r="K4564" s="990"/>
      <c r="L4564" s="990"/>
      <c r="M4564" s="990"/>
      <c r="N4564" s="990"/>
      <c r="O4564" s="878"/>
      <c r="P4564" s="878"/>
      <c r="Q4564" s="878"/>
      <c r="R4564" s="878"/>
      <c r="S4564" s="878"/>
      <c r="T4564" s="878"/>
      <c r="U4564" s="878"/>
      <c r="V4564" s="878"/>
      <c r="W4564" s="878"/>
      <c r="X4564" s="1015"/>
      <c r="Y4564" s="878"/>
      <c r="Z4564" s="975"/>
    </row>
    <row r="4565" spans="1:26">
      <c r="A4565" s="878"/>
      <c r="B4565" s="878"/>
      <c r="C4565" s="878"/>
      <c r="F4565" s="878"/>
      <c r="H4565" s="878"/>
      <c r="I4565" s="878"/>
      <c r="J4565" s="878"/>
      <c r="K4565" s="990"/>
      <c r="L4565" s="990"/>
      <c r="M4565" s="990"/>
      <c r="N4565" s="990"/>
      <c r="O4565" s="878"/>
      <c r="P4565" s="878"/>
      <c r="Q4565" s="878"/>
      <c r="R4565" s="878"/>
      <c r="S4565" s="878"/>
      <c r="T4565" s="878"/>
      <c r="U4565" s="878"/>
      <c r="V4565" s="878"/>
      <c r="W4565" s="878"/>
      <c r="X4565" s="1015"/>
      <c r="Y4565" s="878"/>
      <c r="Z4565" s="975"/>
    </row>
    <row r="4566" spans="1:26">
      <c r="A4566" s="878"/>
      <c r="B4566" s="878"/>
      <c r="C4566" s="878"/>
      <c r="F4566" s="878"/>
      <c r="H4566" s="878"/>
      <c r="I4566" s="878"/>
      <c r="J4566" s="878"/>
      <c r="K4566" s="990"/>
      <c r="L4566" s="990"/>
      <c r="M4566" s="990"/>
      <c r="N4566" s="990"/>
      <c r="O4566" s="878"/>
      <c r="P4566" s="878"/>
      <c r="Q4566" s="878"/>
      <c r="R4566" s="878"/>
      <c r="S4566" s="878"/>
      <c r="T4566" s="878"/>
      <c r="U4566" s="878"/>
      <c r="V4566" s="878"/>
      <c r="W4566" s="878"/>
      <c r="X4566" s="1015"/>
      <c r="Y4566" s="878"/>
      <c r="Z4566" s="975"/>
    </row>
    <row r="4567" spans="1:26">
      <c r="A4567" s="878"/>
      <c r="B4567" s="878"/>
      <c r="C4567" s="878"/>
      <c r="F4567" s="878"/>
      <c r="H4567" s="878"/>
      <c r="I4567" s="878"/>
      <c r="J4567" s="878"/>
      <c r="K4567" s="990"/>
      <c r="L4567" s="990"/>
      <c r="M4567" s="990"/>
      <c r="N4567" s="990"/>
      <c r="O4567" s="878"/>
      <c r="P4567" s="878"/>
      <c r="Q4567" s="878"/>
      <c r="R4567" s="878"/>
      <c r="S4567" s="878"/>
      <c r="T4567" s="878"/>
      <c r="U4567" s="878"/>
      <c r="V4567" s="878"/>
      <c r="W4567" s="878"/>
      <c r="X4567" s="1015"/>
      <c r="Y4567" s="878"/>
      <c r="Z4567" s="975"/>
    </row>
    <row r="4568" spans="1:26">
      <c r="A4568" s="878"/>
      <c r="B4568" s="878"/>
      <c r="C4568" s="878"/>
      <c r="F4568" s="878"/>
      <c r="H4568" s="878"/>
      <c r="I4568" s="878"/>
      <c r="J4568" s="878"/>
      <c r="K4568" s="990"/>
      <c r="L4568" s="990"/>
      <c r="M4568" s="990"/>
      <c r="N4568" s="990"/>
      <c r="O4568" s="878"/>
      <c r="P4568" s="878"/>
      <c r="Q4568" s="878"/>
      <c r="R4568" s="878"/>
      <c r="S4568" s="878"/>
      <c r="T4568" s="878"/>
      <c r="U4568" s="878"/>
      <c r="V4568" s="878"/>
      <c r="W4568" s="878"/>
      <c r="X4568" s="1015"/>
      <c r="Y4568" s="878"/>
      <c r="Z4568" s="975"/>
    </row>
    <row r="4569" spans="1:26">
      <c r="A4569" s="878"/>
      <c r="B4569" s="878"/>
      <c r="C4569" s="878"/>
      <c r="F4569" s="878"/>
      <c r="H4569" s="878"/>
      <c r="I4569" s="878"/>
      <c r="J4569" s="878"/>
      <c r="K4569" s="990"/>
      <c r="L4569" s="990"/>
      <c r="M4569" s="990"/>
      <c r="N4569" s="990"/>
      <c r="O4569" s="878"/>
      <c r="P4569" s="878"/>
      <c r="Q4569" s="878"/>
      <c r="R4569" s="878"/>
      <c r="S4569" s="878"/>
      <c r="T4569" s="878"/>
      <c r="U4569" s="878"/>
      <c r="V4569" s="878"/>
      <c r="W4569" s="878"/>
      <c r="X4569" s="1015"/>
      <c r="Y4569" s="878"/>
      <c r="Z4569" s="975"/>
    </row>
    <row r="4570" spans="1:26">
      <c r="A4570" s="878"/>
      <c r="B4570" s="878"/>
      <c r="C4570" s="878"/>
      <c r="F4570" s="878"/>
      <c r="H4570" s="878"/>
      <c r="I4570" s="878"/>
      <c r="J4570" s="878"/>
      <c r="K4570" s="990"/>
      <c r="L4570" s="990"/>
      <c r="M4570" s="990"/>
      <c r="N4570" s="990"/>
      <c r="O4570" s="878"/>
      <c r="P4570" s="878"/>
      <c r="Q4570" s="878"/>
      <c r="R4570" s="878"/>
      <c r="S4570" s="878"/>
      <c r="T4570" s="878"/>
      <c r="U4570" s="878"/>
      <c r="V4570" s="878"/>
      <c r="W4570" s="878"/>
      <c r="X4570" s="1015"/>
      <c r="Y4570" s="878"/>
      <c r="Z4570" s="975"/>
    </row>
    <row r="4571" spans="1:26">
      <c r="A4571" s="878"/>
      <c r="B4571" s="878"/>
      <c r="C4571" s="878"/>
      <c r="F4571" s="878"/>
      <c r="H4571" s="878"/>
      <c r="I4571" s="878"/>
      <c r="J4571" s="878"/>
      <c r="K4571" s="990"/>
      <c r="L4571" s="990"/>
      <c r="M4571" s="990"/>
      <c r="N4571" s="990"/>
      <c r="O4571" s="878"/>
      <c r="P4571" s="878"/>
      <c r="Q4571" s="878"/>
      <c r="R4571" s="878"/>
      <c r="S4571" s="878"/>
      <c r="T4571" s="878"/>
      <c r="U4571" s="878"/>
      <c r="V4571" s="878"/>
      <c r="W4571" s="878"/>
      <c r="X4571" s="1015"/>
      <c r="Y4571" s="878"/>
      <c r="Z4571" s="975"/>
    </row>
    <row r="4572" spans="1:26">
      <c r="A4572" s="878"/>
      <c r="B4572" s="878"/>
      <c r="C4572" s="878"/>
      <c r="F4572" s="878"/>
      <c r="H4572" s="878"/>
      <c r="I4572" s="878"/>
      <c r="J4572" s="878"/>
      <c r="K4572" s="990"/>
      <c r="L4572" s="990"/>
      <c r="M4572" s="990"/>
      <c r="N4572" s="990"/>
      <c r="O4572" s="878"/>
      <c r="P4572" s="878"/>
      <c r="Q4572" s="878"/>
      <c r="R4572" s="878"/>
      <c r="S4572" s="878"/>
      <c r="T4572" s="878"/>
      <c r="U4572" s="878"/>
      <c r="V4572" s="878"/>
      <c r="W4572" s="878"/>
      <c r="X4572" s="1015"/>
      <c r="Y4572" s="878"/>
      <c r="Z4572" s="975"/>
    </row>
    <row r="4573" spans="1:26">
      <c r="A4573" s="878"/>
      <c r="B4573" s="878"/>
      <c r="C4573" s="878"/>
      <c r="F4573" s="878"/>
      <c r="H4573" s="878"/>
      <c r="I4573" s="878"/>
      <c r="J4573" s="878"/>
      <c r="K4573" s="990"/>
      <c r="L4573" s="990"/>
      <c r="M4573" s="990"/>
      <c r="N4573" s="990"/>
      <c r="O4573" s="878"/>
      <c r="P4573" s="878"/>
      <c r="Q4573" s="878"/>
      <c r="R4573" s="878"/>
      <c r="S4573" s="878"/>
      <c r="T4573" s="878"/>
      <c r="U4573" s="878"/>
      <c r="V4573" s="878"/>
      <c r="W4573" s="878"/>
      <c r="X4573" s="1015"/>
      <c r="Y4573" s="878"/>
      <c r="Z4573" s="975"/>
    </row>
    <row r="4574" spans="1:26">
      <c r="A4574" s="878"/>
      <c r="B4574" s="878"/>
      <c r="C4574" s="878"/>
      <c r="F4574" s="878"/>
      <c r="H4574" s="878"/>
      <c r="I4574" s="878"/>
      <c r="J4574" s="878"/>
      <c r="K4574" s="990"/>
      <c r="L4574" s="990"/>
      <c r="M4574" s="990"/>
      <c r="N4574" s="990"/>
      <c r="O4574" s="878"/>
      <c r="P4574" s="878"/>
      <c r="Q4574" s="878"/>
      <c r="R4574" s="878"/>
      <c r="S4574" s="878"/>
      <c r="T4574" s="878"/>
      <c r="U4574" s="878"/>
      <c r="V4574" s="878"/>
      <c r="W4574" s="878"/>
      <c r="X4574" s="1015"/>
      <c r="Y4574" s="878"/>
      <c r="Z4574" s="975"/>
    </row>
    <row r="4575" spans="1:26">
      <c r="A4575" s="878"/>
      <c r="B4575" s="878"/>
      <c r="C4575" s="878"/>
      <c r="F4575" s="878"/>
      <c r="H4575" s="878"/>
      <c r="I4575" s="878"/>
      <c r="J4575" s="878"/>
      <c r="K4575" s="990"/>
      <c r="L4575" s="990"/>
      <c r="M4575" s="990"/>
      <c r="N4575" s="990"/>
      <c r="O4575" s="878"/>
      <c r="P4575" s="878"/>
      <c r="Q4575" s="878"/>
      <c r="R4575" s="878"/>
      <c r="S4575" s="878"/>
      <c r="T4575" s="878"/>
      <c r="U4575" s="878"/>
      <c r="V4575" s="878"/>
      <c r="W4575" s="878"/>
      <c r="X4575" s="1015"/>
      <c r="Y4575" s="878"/>
      <c r="Z4575" s="975"/>
    </row>
    <row r="4576" spans="1:26">
      <c r="A4576" s="878"/>
      <c r="B4576" s="878"/>
      <c r="C4576" s="878"/>
      <c r="F4576" s="878"/>
      <c r="H4576" s="878"/>
      <c r="I4576" s="878"/>
      <c r="J4576" s="878"/>
      <c r="K4576" s="990"/>
      <c r="L4576" s="990"/>
      <c r="M4576" s="990"/>
      <c r="N4576" s="990"/>
      <c r="O4576" s="878"/>
      <c r="P4576" s="878"/>
      <c r="Q4576" s="878"/>
      <c r="R4576" s="878"/>
      <c r="S4576" s="878"/>
      <c r="T4576" s="878"/>
      <c r="U4576" s="878"/>
      <c r="V4576" s="878"/>
      <c r="W4576" s="878"/>
      <c r="X4576" s="1015"/>
      <c r="Y4576" s="878"/>
      <c r="Z4576" s="975"/>
    </row>
    <row r="4577" spans="1:26">
      <c r="A4577" s="878"/>
      <c r="B4577" s="878"/>
      <c r="C4577" s="878"/>
      <c r="F4577" s="878"/>
      <c r="H4577" s="878"/>
      <c r="I4577" s="878"/>
      <c r="J4577" s="878"/>
      <c r="K4577" s="990"/>
      <c r="L4577" s="990"/>
      <c r="M4577" s="990"/>
      <c r="N4577" s="990"/>
      <c r="O4577" s="878"/>
      <c r="P4577" s="878"/>
      <c r="Q4577" s="878"/>
      <c r="R4577" s="878"/>
      <c r="S4577" s="878"/>
      <c r="T4577" s="878"/>
      <c r="U4577" s="878"/>
      <c r="V4577" s="878"/>
      <c r="W4577" s="878"/>
      <c r="X4577" s="1015"/>
      <c r="Y4577" s="878"/>
      <c r="Z4577" s="975"/>
    </row>
    <row r="4578" spans="1:26">
      <c r="A4578" s="878"/>
      <c r="B4578" s="878"/>
      <c r="C4578" s="878"/>
      <c r="F4578" s="878"/>
      <c r="H4578" s="878"/>
      <c r="I4578" s="878"/>
      <c r="J4578" s="878"/>
      <c r="K4578" s="990"/>
      <c r="L4578" s="990"/>
      <c r="M4578" s="990"/>
      <c r="N4578" s="990"/>
      <c r="O4578" s="878"/>
      <c r="P4578" s="878"/>
      <c r="Q4578" s="878"/>
      <c r="R4578" s="878"/>
      <c r="S4578" s="878"/>
      <c r="T4578" s="878"/>
      <c r="U4578" s="878"/>
      <c r="V4578" s="878"/>
      <c r="W4578" s="878"/>
      <c r="X4578" s="1015"/>
      <c r="Y4578" s="878"/>
      <c r="Z4578" s="975"/>
    </row>
    <row r="4579" spans="1:26">
      <c r="A4579" s="878"/>
      <c r="B4579" s="878"/>
      <c r="C4579" s="878"/>
      <c r="F4579" s="878"/>
      <c r="H4579" s="878"/>
      <c r="I4579" s="878"/>
      <c r="J4579" s="878"/>
      <c r="K4579" s="990"/>
      <c r="L4579" s="990"/>
      <c r="M4579" s="990"/>
      <c r="N4579" s="990"/>
      <c r="O4579" s="878"/>
      <c r="P4579" s="878"/>
      <c r="Q4579" s="878"/>
      <c r="R4579" s="878"/>
      <c r="S4579" s="878"/>
      <c r="T4579" s="878"/>
      <c r="U4579" s="878"/>
      <c r="V4579" s="878"/>
      <c r="W4579" s="878"/>
      <c r="X4579" s="1015"/>
      <c r="Y4579" s="878"/>
      <c r="Z4579" s="975"/>
    </row>
    <row r="4580" spans="1:26">
      <c r="A4580" s="878"/>
      <c r="B4580" s="878"/>
      <c r="C4580" s="878"/>
      <c r="F4580" s="878"/>
      <c r="H4580" s="878"/>
      <c r="I4580" s="878"/>
      <c r="J4580" s="878"/>
      <c r="K4580" s="990"/>
      <c r="L4580" s="990"/>
      <c r="M4580" s="990"/>
      <c r="N4580" s="990"/>
      <c r="O4580" s="878"/>
      <c r="P4580" s="878"/>
      <c r="Q4580" s="878"/>
      <c r="R4580" s="878"/>
      <c r="S4580" s="878"/>
      <c r="T4580" s="878"/>
      <c r="U4580" s="878"/>
      <c r="V4580" s="878"/>
      <c r="W4580" s="878"/>
      <c r="X4580" s="1015"/>
      <c r="Y4580" s="878"/>
      <c r="Z4580" s="975"/>
    </row>
    <row r="4581" spans="1:26">
      <c r="A4581" s="878"/>
      <c r="B4581" s="878"/>
      <c r="C4581" s="878"/>
      <c r="F4581" s="878"/>
      <c r="H4581" s="878"/>
      <c r="I4581" s="878"/>
      <c r="J4581" s="878"/>
      <c r="K4581" s="990"/>
      <c r="L4581" s="990"/>
      <c r="M4581" s="990"/>
      <c r="N4581" s="990"/>
      <c r="O4581" s="878"/>
      <c r="P4581" s="878"/>
      <c r="Q4581" s="878"/>
      <c r="R4581" s="878"/>
      <c r="S4581" s="878"/>
      <c r="T4581" s="878"/>
      <c r="U4581" s="878"/>
      <c r="V4581" s="878"/>
      <c r="W4581" s="878"/>
      <c r="X4581" s="1015"/>
      <c r="Y4581" s="878"/>
      <c r="Z4581" s="975"/>
    </row>
    <row r="4582" spans="1:26">
      <c r="A4582" s="878"/>
      <c r="B4582" s="878"/>
      <c r="C4582" s="878"/>
      <c r="F4582" s="878"/>
      <c r="H4582" s="878"/>
      <c r="I4582" s="878"/>
      <c r="J4582" s="878"/>
      <c r="K4582" s="990"/>
      <c r="L4582" s="990"/>
      <c r="M4582" s="990"/>
      <c r="N4582" s="990"/>
      <c r="O4582" s="878"/>
      <c r="P4582" s="878"/>
      <c r="Q4582" s="878"/>
      <c r="R4582" s="878"/>
      <c r="S4582" s="878"/>
      <c r="T4582" s="878"/>
      <c r="U4582" s="878"/>
      <c r="V4582" s="878"/>
      <c r="W4582" s="878"/>
      <c r="X4582" s="1015"/>
      <c r="Y4582" s="878"/>
      <c r="Z4582" s="975"/>
    </row>
    <row r="4583" spans="1:26">
      <c r="A4583" s="878"/>
      <c r="B4583" s="878"/>
      <c r="C4583" s="878"/>
      <c r="F4583" s="878"/>
      <c r="H4583" s="878"/>
      <c r="I4583" s="878"/>
      <c r="J4583" s="878"/>
      <c r="K4583" s="990"/>
      <c r="L4583" s="990"/>
      <c r="M4583" s="990"/>
      <c r="N4583" s="990"/>
      <c r="O4583" s="878"/>
      <c r="P4583" s="878"/>
      <c r="Q4583" s="878"/>
      <c r="R4583" s="878"/>
      <c r="S4583" s="878"/>
      <c r="T4583" s="878"/>
      <c r="U4583" s="878"/>
      <c r="V4583" s="878"/>
      <c r="W4583" s="878"/>
      <c r="X4583" s="1015"/>
      <c r="Y4583" s="878"/>
      <c r="Z4583" s="975"/>
    </row>
    <row r="4584" spans="1:26">
      <c r="A4584" s="878"/>
      <c r="B4584" s="878"/>
      <c r="C4584" s="878"/>
      <c r="F4584" s="878"/>
      <c r="H4584" s="878"/>
      <c r="I4584" s="878"/>
      <c r="J4584" s="878"/>
      <c r="K4584" s="990"/>
      <c r="L4584" s="990"/>
      <c r="M4584" s="990"/>
      <c r="N4584" s="990"/>
      <c r="O4584" s="878"/>
      <c r="P4584" s="878"/>
      <c r="Q4584" s="878"/>
      <c r="R4584" s="878"/>
      <c r="S4584" s="878"/>
      <c r="T4584" s="878"/>
      <c r="U4584" s="878"/>
      <c r="V4584" s="878"/>
      <c r="W4584" s="878"/>
      <c r="X4584" s="1015"/>
      <c r="Y4584" s="878"/>
      <c r="Z4584" s="975"/>
    </row>
    <row r="4585" spans="1:26">
      <c r="A4585" s="878"/>
      <c r="B4585" s="878"/>
      <c r="C4585" s="878"/>
      <c r="F4585" s="878"/>
      <c r="H4585" s="878"/>
      <c r="I4585" s="878"/>
      <c r="J4585" s="878"/>
      <c r="K4585" s="990"/>
      <c r="L4585" s="990"/>
      <c r="M4585" s="990"/>
      <c r="N4585" s="990"/>
      <c r="O4585" s="878"/>
      <c r="P4585" s="878"/>
      <c r="Q4585" s="878"/>
      <c r="R4585" s="878"/>
      <c r="S4585" s="878"/>
      <c r="T4585" s="878"/>
      <c r="U4585" s="878"/>
      <c r="V4585" s="878"/>
      <c r="W4585" s="878"/>
      <c r="X4585" s="1015"/>
      <c r="Y4585" s="878"/>
      <c r="Z4585" s="975"/>
    </row>
    <row r="4586" spans="1:26">
      <c r="A4586" s="878"/>
      <c r="B4586" s="878"/>
      <c r="C4586" s="878"/>
      <c r="F4586" s="878"/>
      <c r="H4586" s="878"/>
      <c r="I4586" s="878"/>
      <c r="J4586" s="878"/>
      <c r="K4586" s="990"/>
      <c r="L4586" s="990"/>
      <c r="M4586" s="990"/>
      <c r="N4586" s="990"/>
      <c r="O4586" s="878"/>
      <c r="P4586" s="878"/>
      <c r="Q4586" s="878"/>
      <c r="R4586" s="878"/>
      <c r="S4586" s="878"/>
      <c r="T4586" s="878"/>
      <c r="U4586" s="878"/>
      <c r="V4586" s="878"/>
      <c r="W4586" s="878"/>
      <c r="X4586" s="1015"/>
      <c r="Y4586" s="878"/>
      <c r="Z4586" s="975"/>
    </row>
    <row r="4587" spans="1:26">
      <c r="A4587" s="878"/>
      <c r="B4587" s="878"/>
      <c r="C4587" s="878"/>
      <c r="F4587" s="878"/>
      <c r="H4587" s="878"/>
      <c r="I4587" s="878"/>
      <c r="J4587" s="878"/>
      <c r="K4587" s="990"/>
      <c r="L4587" s="990"/>
      <c r="M4587" s="990"/>
      <c r="N4587" s="990"/>
      <c r="O4587" s="878"/>
      <c r="P4587" s="878"/>
      <c r="Q4587" s="878"/>
      <c r="R4587" s="878"/>
      <c r="S4587" s="878"/>
      <c r="T4587" s="878"/>
      <c r="U4587" s="878"/>
      <c r="V4587" s="878"/>
      <c r="W4587" s="878"/>
      <c r="X4587" s="1015"/>
      <c r="Y4587" s="878"/>
      <c r="Z4587" s="975"/>
    </row>
    <row r="4588" spans="1:26">
      <c r="A4588" s="878"/>
      <c r="B4588" s="878"/>
      <c r="C4588" s="878"/>
      <c r="F4588" s="878"/>
      <c r="H4588" s="878"/>
      <c r="I4588" s="878"/>
      <c r="J4588" s="878"/>
      <c r="K4588" s="990"/>
      <c r="L4588" s="990"/>
      <c r="M4588" s="990"/>
      <c r="N4588" s="990"/>
      <c r="O4588" s="878"/>
      <c r="P4588" s="878"/>
      <c r="Q4588" s="878"/>
      <c r="R4588" s="878"/>
      <c r="S4588" s="878"/>
      <c r="T4588" s="878"/>
      <c r="U4588" s="878"/>
      <c r="V4588" s="878"/>
      <c r="W4588" s="878"/>
      <c r="X4588" s="1015"/>
      <c r="Y4588" s="878"/>
      <c r="Z4588" s="975"/>
    </row>
    <row r="4589" spans="1:26">
      <c r="A4589" s="878"/>
      <c r="B4589" s="878"/>
      <c r="C4589" s="878"/>
      <c r="F4589" s="878"/>
      <c r="H4589" s="878"/>
      <c r="I4589" s="878"/>
      <c r="J4589" s="878"/>
      <c r="K4589" s="990"/>
      <c r="L4589" s="990"/>
      <c r="M4589" s="990"/>
      <c r="N4589" s="990"/>
      <c r="O4589" s="878"/>
      <c r="P4589" s="878"/>
      <c r="Q4589" s="878"/>
      <c r="R4589" s="878"/>
      <c r="S4589" s="878"/>
      <c r="T4589" s="878"/>
      <c r="U4589" s="878"/>
      <c r="V4589" s="878"/>
      <c r="W4589" s="878"/>
      <c r="X4589" s="1015"/>
      <c r="Y4589" s="878"/>
      <c r="Z4589" s="975"/>
    </row>
    <row r="4590" spans="1:26">
      <c r="A4590" s="878"/>
      <c r="B4590" s="878"/>
      <c r="C4590" s="878"/>
      <c r="F4590" s="878"/>
      <c r="H4590" s="878"/>
      <c r="I4590" s="878"/>
      <c r="J4590" s="878"/>
      <c r="K4590" s="990"/>
      <c r="L4590" s="990"/>
      <c r="M4590" s="990"/>
      <c r="N4590" s="990"/>
      <c r="O4590" s="878"/>
      <c r="P4590" s="878"/>
      <c r="Q4590" s="878"/>
      <c r="R4590" s="878"/>
      <c r="S4590" s="878"/>
      <c r="T4590" s="878"/>
      <c r="U4590" s="878"/>
      <c r="V4590" s="878"/>
      <c r="W4590" s="878"/>
      <c r="X4590" s="1015"/>
      <c r="Y4590" s="878"/>
      <c r="Z4590" s="975"/>
    </row>
    <row r="4591" spans="1:26">
      <c r="A4591" s="878"/>
      <c r="B4591" s="878"/>
      <c r="C4591" s="878"/>
      <c r="F4591" s="878"/>
      <c r="H4591" s="878"/>
      <c r="I4591" s="878"/>
      <c r="J4591" s="878"/>
      <c r="K4591" s="990"/>
      <c r="L4591" s="990"/>
      <c r="M4591" s="990"/>
      <c r="N4591" s="990"/>
      <c r="O4591" s="878"/>
      <c r="P4591" s="878"/>
      <c r="Q4591" s="878"/>
      <c r="R4591" s="878"/>
      <c r="S4591" s="878"/>
      <c r="T4591" s="878"/>
      <c r="U4591" s="878"/>
      <c r="V4591" s="878"/>
      <c r="W4591" s="878"/>
      <c r="X4591" s="1015"/>
      <c r="Y4591" s="878"/>
      <c r="Z4591" s="975"/>
    </row>
    <row r="4592" spans="1:26">
      <c r="A4592" s="878"/>
      <c r="B4592" s="878"/>
      <c r="C4592" s="878"/>
      <c r="F4592" s="878"/>
      <c r="H4592" s="878"/>
      <c r="I4592" s="878"/>
      <c r="J4592" s="878"/>
      <c r="K4592" s="990"/>
      <c r="L4592" s="990"/>
      <c r="M4592" s="990"/>
      <c r="N4592" s="990"/>
      <c r="O4592" s="878"/>
      <c r="P4592" s="878"/>
      <c r="Q4592" s="878"/>
      <c r="R4592" s="878"/>
      <c r="S4592" s="878"/>
      <c r="T4592" s="878"/>
      <c r="U4592" s="878"/>
      <c r="V4592" s="878"/>
      <c r="W4592" s="878"/>
      <c r="X4592" s="1015"/>
      <c r="Y4592" s="878"/>
      <c r="Z4592" s="975"/>
    </row>
    <row r="4593" spans="1:26">
      <c r="A4593" s="878"/>
      <c r="B4593" s="878"/>
      <c r="C4593" s="878"/>
      <c r="F4593" s="878"/>
      <c r="H4593" s="878"/>
      <c r="I4593" s="878"/>
      <c r="J4593" s="878"/>
      <c r="K4593" s="990"/>
      <c r="L4593" s="990"/>
      <c r="M4593" s="990"/>
      <c r="N4593" s="990"/>
      <c r="O4593" s="878"/>
      <c r="P4593" s="878"/>
      <c r="Q4593" s="878"/>
      <c r="R4593" s="878"/>
      <c r="S4593" s="878"/>
      <c r="T4593" s="878"/>
      <c r="U4593" s="878"/>
      <c r="V4593" s="878"/>
      <c r="W4593" s="878"/>
      <c r="X4593" s="1015"/>
      <c r="Y4593" s="878"/>
      <c r="Z4593" s="975"/>
    </row>
    <row r="4594" spans="1:26">
      <c r="A4594" s="878"/>
      <c r="B4594" s="878"/>
      <c r="C4594" s="878"/>
      <c r="F4594" s="878"/>
      <c r="H4594" s="878"/>
      <c r="I4594" s="878"/>
      <c r="J4594" s="878"/>
      <c r="K4594" s="990"/>
      <c r="L4594" s="990"/>
      <c r="M4594" s="990"/>
      <c r="N4594" s="990"/>
      <c r="O4594" s="878"/>
      <c r="P4594" s="878"/>
      <c r="Q4594" s="878"/>
      <c r="R4594" s="878"/>
      <c r="S4594" s="878"/>
      <c r="T4594" s="878"/>
      <c r="U4594" s="878"/>
      <c r="V4594" s="878"/>
      <c r="W4594" s="878"/>
      <c r="X4594" s="1015"/>
      <c r="Y4594" s="878"/>
      <c r="Z4594" s="975"/>
    </row>
    <row r="4595" spans="1:26">
      <c r="A4595" s="878"/>
      <c r="B4595" s="878"/>
      <c r="C4595" s="878"/>
      <c r="F4595" s="878"/>
      <c r="H4595" s="878"/>
      <c r="I4595" s="878"/>
      <c r="J4595" s="878"/>
      <c r="K4595" s="990"/>
      <c r="L4595" s="990"/>
      <c r="M4595" s="990"/>
      <c r="N4595" s="990"/>
      <c r="O4595" s="878"/>
      <c r="P4595" s="878"/>
      <c r="Q4595" s="878"/>
      <c r="R4595" s="878"/>
      <c r="S4595" s="878"/>
      <c r="T4595" s="878"/>
      <c r="U4595" s="878"/>
      <c r="V4595" s="878"/>
      <c r="W4595" s="878"/>
      <c r="X4595" s="1015"/>
      <c r="Y4595" s="878"/>
      <c r="Z4595" s="975"/>
    </row>
    <row r="4596" spans="1:26">
      <c r="A4596" s="878"/>
      <c r="B4596" s="878"/>
      <c r="C4596" s="878"/>
      <c r="F4596" s="878"/>
      <c r="H4596" s="878"/>
      <c r="I4596" s="878"/>
      <c r="J4596" s="878"/>
      <c r="K4596" s="990"/>
      <c r="L4596" s="990"/>
      <c r="M4596" s="990"/>
      <c r="N4596" s="990"/>
      <c r="O4596" s="878"/>
      <c r="P4596" s="878"/>
      <c r="Q4596" s="878"/>
      <c r="R4596" s="878"/>
      <c r="S4596" s="878"/>
      <c r="T4596" s="878"/>
      <c r="U4596" s="878"/>
      <c r="V4596" s="878"/>
      <c r="W4596" s="878"/>
      <c r="X4596" s="1015"/>
      <c r="Y4596" s="878"/>
      <c r="Z4596" s="975"/>
    </row>
    <row r="4597" spans="1:26">
      <c r="A4597" s="878"/>
      <c r="B4597" s="878"/>
      <c r="C4597" s="878"/>
      <c r="F4597" s="878"/>
      <c r="H4597" s="878"/>
      <c r="I4597" s="878"/>
      <c r="J4597" s="878"/>
      <c r="K4597" s="990"/>
      <c r="L4597" s="990"/>
      <c r="M4597" s="990"/>
      <c r="N4597" s="990"/>
      <c r="O4597" s="878"/>
      <c r="P4597" s="878"/>
      <c r="Q4597" s="878"/>
      <c r="R4597" s="878"/>
      <c r="S4597" s="878"/>
      <c r="T4597" s="878"/>
      <c r="U4597" s="878"/>
      <c r="V4597" s="878"/>
      <c r="W4597" s="878"/>
      <c r="X4597" s="1015"/>
      <c r="Y4597" s="878"/>
      <c r="Z4597" s="975"/>
    </row>
    <row r="4598" spans="1:26">
      <c r="A4598" s="878"/>
      <c r="B4598" s="878"/>
      <c r="C4598" s="878"/>
      <c r="F4598" s="878"/>
      <c r="H4598" s="878"/>
      <c r="I4598" s="878"/>
      <c r="J4598" s="878"/>
      <c r="K4598" s="990"/>
      <c r="L4598" s="990"/>
      <c r="M4598" s="990"/>
      <c r="N4598" s="990"/>
      <c r="O4598" s="878"/>
      <c r="P4598" s="878"/>
      <c r="Q4598" s="878"/>
      <c r="R4598" s="878"/>
      <c r="S4598" s="878"/>
      <c r="T4598" s="878"/>
      <c r="U4598" s="878"/>
      <c r="V4598" s="878"/>
      <c r="W4598" s="878"/>
      <c r="X4598" s="1015"/>
      <c r="Y4598" s="878"/>
      <c r="Z4598" s="975"/>
    </row>
    <row r="4599" spans="1:26">
      <c r="A4599" s="878"/>
      <c r="B4599" s="878"/>
      <c r="C4599" s="878"/>
      <c r="F4599" s="878"/>
      <c r="H4599" s="878"/>
      <c r="I4599" s="878"/>
      <c r="J4599" s="878"/>
      <c r="K4599" s="990"/>
      <c r="L4599" s="990"/>
      <c r="M4599" s="990"/>
      <c r="N4599" s="990"/>
      <c r="O4599" s="878"/>
      <c r="P4599" s="878"/>
      <c r="Q4599" s="878"/>
      <c r="R4599" s="878"/>
      <c r="S4599" s="878"/>
      <c r="T4599" s="878"/>
      <c r="U4599" s="878"/>
      <c r="V4599" s="878"/>
      <c r="W4599" s="878"/>
      <c r="X4599" s="1015"/>
      <c r="Y4599" s="878"/>
      <c r="Z4599" s="975"/>
    </row>
    <row r="4600" spans="1:26">
      <c r="A4600" s="878"/>
      <c r="B4600" s="878"/>
      <c r="C4600" s="878"/>
      <c r="F4600" s="878"/>
      <c r="H4600" s="878"/>
      <c r="I4600" s="878"/>
      <c r="J4600" s="878"/>
      <c r="K4600" s="990"/>
      <c r="L4600" s="990"/>
      <c r="M4600" s="990"/>
      <c r="N4600" s="990"/>
      <c r="O4600" s="878"/>
      <c r="P4600" s="878"/>
      <c r="Q4600" s="878"/>
      <c r="R4600" s="878"/>
      <c r="S4600" s="878"/>
      <c r="T4600" s="878"/>
      <c r="U4600" s="878"/>
      <c r="V4600" s="878"/>
      <c r="W4600" s="878"/>
      <c r="X4600" s="1015"/>
      <c r="Y4600" s="878"/>
      <c r="Z4600" s="975"/>
    </row>
    <row r="4601" spans="1:26">
      <c r="A4601" s="878"/>
      <c r="B4601" s="878"/>
      <c r="C4601" s="878"/>
      <c r="F4601" s="878"/>
      <c r="H4601" s="878"/>
      <c r="I4601" s="878"/>
      <c r="J4601" s="878"/>
      <c r="K4601" s="990"/>
      <c r="L4601" s="990"/>
      <c r="M4601" s="990"/>
      <c r="N4601" s="990"/>
      <c r="O4601" s="878"/>
      <c r="P4601" s="878"/>
      <c r="Q4601" s="878"/>
      <c r="R4601" s="878"/>
      <c r="S4601" s="878"/>
      <c r="T4601" s="878"/>
      <c r="U4601" s="878"/>
      <c r="V4601" s="878"/>
      <c r="W4601" s="878"/>
      <c r="X4601" s="1015"/>
      <c r="Y4601" s="878"/>
      <c r="Z4601" s="975"/>
    </row>
    <row r="4602" spans="1:26">
      <c r="A4602" s="878"/>
      <c r="B4602" s="878"/>
      <c r="C4602" s="878"/>
      <c r="F4602" s="878"/>
      <c r="H4602" s="878"/>
      <c r="I4602" s="878"/>
      <c r="J4602" s="878"/>
      <c r="K4602" s="990"/>
      <c r="L4602" s="990"/>
      <c r="M4602" s="990"/>
      <c r="N4602" s="990"/>
      <c r="O4602" s="878"/>
      <c r="P4602" s="878"/>
      <c r="Q4602" s="878"/>
      <c r="R4602" s="878"/>
      <c r="S4602" s="878"/>
      <c r="T4602" s="878"/>
      <c r="U4602" s="878"/>
      <c r="V4602" s="878"/>
      <c r="W4602" s="878"/>
      <c r="X4602" s="1015"/>
      <c r="Y4602" s="878"/>
      <c r="Z4602" s="975"/>
    </row>
    <row r="4603" spans="1:26">
      <c r="A4603" s="878"/>
      <c r="B4603" s="878"/>
      <c r="C4603" s="878"/>
      <c r="F4603" s="878"/>
      <c r="H4603" s="878"/>
      <c r="I4603" s="878"/>
      <c r="J4603" s="878"/>
      <c r="K4603" s="990"/>
      <c r="L4603" s="990"/>
      <c r="M4603" s="990"/>
      <c r="N4603" s="990"/>
      <c r="O4603" s="878"/>
      <c r="P4603" s="878"/>
      <c r="Q4603" s="878"/>
      <c r="R4603" s="878"/>
      <c r="S4603" s="878"/>
      <c r="T4603" s="878"/>
      <c r="U4603" s="878"/>
      <c r="V4603" s="878"/>
      <c r="W4603" s="878"/>
      <c r="X4603" s="1015"/>
      <c r="Y4603" s="878"/>
      <c r="Z4603" s="975"/>
    </row>
    <row r="4604" spans="1:26">
      <c r="A4604" s="878"/>
      <c r="B4604" s="878"/>
      <c r="C4604" s="878"/>
      <c r="F4604" s="878"/>
      <c r="H4604" s="878"/>
      <c r="I4604" s="878"/>
      <c r="J4604" s="878"/>
      <c r="K4604" s="990"/>
      <c r="L4604" s="990"/>
      <c r="M4604" s="990"/>
      <c r="N4604" s="990"/>
      <c r="O4604" s="878"/>
      <c r="P4604" s="878"/>
      <c r="Q4604" s="878"/>
      <c r="R4604" s="878"/>
      <c r="S4604" s="878"/>
      <c r="T4604" s="878"/>
      <c r="U4604" s="878"/>
      <c r="V4604" s="878"/>
      <c r="W4604" s="878"/>
      <c r="X4604" s="1015"/>
      <c r="Y4604" s="878"/>
      <c r="Z4604" s="975"/>
    </row>
    <row r="4605" spans="1:26">
      <c r="A4605" s="878"/>
      <c r="B4605" s="878"/>
      <c r="C4605" s="878"/>
      <c r="F4605" s="878"/>
      <c r="H4605" s="878"/>
      <c r="I4605" s="878"/>
      <c r="J4605" s="878"/>
      <c r="K4605" s="990"/>
      <c r="L4605" s="990"/>
      <c r="M4605" s="990"/>
      <c r="N4605" s="990"/>
      <c r="O4605" s="878"/>
      <c r="P4605" s="878"/>
      <c r="Q4605" s="878"/>
      <c r="R4605" s="878"/>
      <c r="S4605" s="878"/>
      <c r="T4605" s="878"/>
      <c r="U4605" s="878"/>
      <c r="V4605" s="878"/>
      <c r="W4605" s="878"/>
      <c r="X4605" s="1015"/>
      <c r="Y4605" s="878"/>
      <c r="Z4605" s="975"/>
    </row>
    <row r="4606" spans="1:26">
      <c r="A4606" s="878"/>
      <c r="B4606" s="878"/>
      <c r="C4606" s="878"/>
      <c r="F4606" s="878"/>
      <c r="H4606" s="878"/>
      <c r="I4606" s="878"/>
      <c r="J4606" s="878"/>
      <c r="K4606" s="990"/>
      <c r="L4606" s="990"/>
      <c r="M4606" s="990"/>
      <c r="N4606" s="990"/>
      <c r="O4606" s="878"/>
      <c r="P4606" s="878"/>
      <c r="Q4606" s="878"/>
      <c r="R4606" s="878"/>
      <c r="S4606" s="878"/>
      <c r="T4606" s="878"/>
      <c r="U4606" s="878"/>
      <c r="V4606" s="878"/>
      <c r="W4606" s="878"/>
      <c r="X4606" s="1015"/>
      <c r="Y4606" s="878"/>
      <c r="Z4606" s="975"/>
    </row>
    <row r="4607" spans="1:26">
      <c r="A4607" s="878"/>
      <c r="B4607" s="878"/>
      <c r="C4607" s="878"/>
      <c r="F4607" s="878"/>
      <c r="H4607" s="878"/>
      <c r="I4607" s="878"/>
      <c r="J4607" s="878"/>
      <c r="K4607" s="990"/>
      <c r="L4607" s="990"/>
      <c r="M4607" s="990"/>
      <c r="N4607" s="990"/>
      <c r="O4607" s="878"/>
      <c r="P4607" s="878"/>
      <c r="Q4607" s="878"/>
      <c r="R4607" s="878"/>
      <c r="S4607" s="878"/>
      <c r="T4607" s="878"/>
      <c r="U4607" s="878"/>
      <c r="V4607" s="878"/>
      <c r="W4607" s="878"/>
      <c r="X4607" s="1015"/>
      <c r="Y4607" s="878"/>
      <c r="Z4607" s="975"/>
    </row>
    <row r="4608" spans="1:26">
      <c r="A4608" s="878"/>
      <c r="B4608" s="878"/>
      <c r="C4608" s="878"/>
      <c r="F4608" s="878"/>
      <c r="H4608" s="878"/>
      <c r="I4608" s="878"/>
      <c r="J4608" s="878"/>
      <c r="K4608" s="990"/>
      <c r="L4608" s="990"/>
      <c r="M4608" s="990"/>
      <c r="N4608" s="990"/>
      <c r="O4608" s="878"/>
      <c r="P4608" s="878"/>
      <c r="Q4608" s="878"/>
      <c r="R4608" s="878"/>
      <c r="S4608" s="878"/>
      <c r="T4608" s="878"/>
      <c r="U4608" s="878"/>
      <c r="V4608" s="878"/>
      <c r="W4608" s="878"/>
      <c r="X4608" s="1015"/>
      <c r="Y4608" s="878"/>
      <c r="Z4608" s="975"/>
    </row>
    <row r="4609" spans="1:26">
      <c r="A4609" s="878"/>
      <c r="B4609" s="878"/>
      <c r="C4609" s="878"/>
      <c r="F4609" s="878"/>
      <c r="H4609" s="878"/>
      <c r="I4609" s="878"/>
      <c r="J4609" s="878"/>
      <c r="K4609" s="990"/>
      <c r="L4609" s="990"/>
      <c r="M4609" s="990"/>
      <c r="N4609" s="990"/>
      <c r="O4609" s="878"/>
      <c r="P4609" s="878"/>
      <c r="Q4609" s="878"/>
      <c r="R4609" s="878"/>
      <c r="S4609" s="878"/>
      <c r="T4609" s="878"/>
      <c r="U4609" s="878"/>
      <c r="V4609" s="878"/>
      <c r="W4609" s="878"/>
      <c r="X4609" s="1015"/>
      <c r="Y4609" s="878"/>
      <c r="Z4609" s="975"/>
    </row>
    <row r="4610" spans="1:26">
      <c r="A4610" s="878"/>
      <c r="B4610" s="878"/>
      <c r="C4610" s="878"/>
      <c r="F4610" s="878"/>
      <c r="H4610" s="878"/>
      <c r="I4610" s="878"/>
      <c r="J4610" s="878"/>
      <c r="K4610" s="990"/>
      <c r="L4610" s="990"/>
      <c r="M4610" s="990"/>
      <c r="N4610" s="990"/>
      <c r="O4610" s="878"/>
      <c r="P4610" s="878"/>
      <c r="Q4610" s="878"/>
      <c r="R4610" s="878"/>
      <c r="S4610" s="878"/>
      <c r="T4610" s="878"/>
      <c r="U4610" s="878"/>
      <c r="V4610" s="878"/>
      <c r="W4610" s="878"/>
      <c r="X4610" s="1015"/>
      <c r="Y4610" s="878"/>
      <c r="Z4610" s="975"/>
    </row>
    <row r="4611" spans="1:26">
      <c r="A4611" s="878"/>
      <c r="B4611" s="878"/>
      <c r="C4611" s="878"/>
      <c r="F4611" s="878"/>
      <c r="H4611" s="878"/>
      <c r="I4611" s="878"/>
      <c r="J4611" s="878"/>
      <c r="K4611" s="990"/>
      <c r="L4611" s="990"/>
      <c r="M4611" s="990"/>
      <c r="N4611" s="990"/>
      <c r="O4611" s="878"/>
      <c r="P4611" s="878"/>
      <c r="Q4611" s="878"/>
      <c r="R4611" s="878"/>
      <c r="S4611" s="878"/>
      <c r="T4611" s="878"/>
      <c r="U4611" s="878"/>
      <c r="V4611" s="878"/>
      <c r="W4611" s="878"/>
      <c r="X4611" s="1015"/>
      <c r="Y4611" s="878"/>
      <c r="Z4611" s="975"/>
    </row>
    <row r="4612" spans="1:26">
      <c r="A4612" s="878"/>
      <c r="B4612" s="878"/>
      <c r="C4612" s="878"/>
      <c r="F4612" s="878"/>
      <c r="H4612" s="878"/>
      <c r="I4612" s="878"/>
      <c r="J4612" s="878"/>
      <c r="K4612" s="990"/>
      <c r="L4612" s="990"/>
      <c r="M4612" s="990"/>
      <c r="N4612" s="990"/>
      <c r="O4612" s="878"/>
      <c r="P4612" s="878"/>
      <c r="Q4612" s="878"/>
      <c r="R4612" s="878"/>
      <c r="S4612" s="878"/>
      <c r="T4612" s="878"/>
      <c r="U4612" s="878"/>
      <c r="V4612" s="878"/>
      <c r="W4612" s="878"/>
      <c r="X4612" s="1015"/>
      <c r="Y4612" s="878"/>
      <c r="Z4612" s="975"/>
    </row>
    <row r="4613" spans="1:26">
      <c r="A4613" s="878"/>
      <c r="B4613" s="878"/>
      <c r="C4613" s="878"/>
      <c r="F4613" s="878"/>
      <c r="H4613" s="878"/>
      <c r="I4613" s="878"/>
      <c r="J4613" s="878"/>
      <c r="K4613" s="990"/>
      <c r="L4613" s="990"/>
      <c r="M4613" s="990"/>
      <c r="N4613" s="990"/>
      <c r="O4613" s="878"/>
      <c r="P4613" s="878"/>
      <c r="Q4613" s="878"/>
      <c r="R4613" s="878"/>
      <c r="S4613" s="878"/>
      <c r="T4613" s="878"/>
      <c r="U4613" s="878"/>
      <c r="V4613" s="878"/>
      <c r="W4613" s="878"/>
      <c r="X4613" s="1015"/>
      <c r="Y4613" s="878"/>
      <c r="Z4613" s="975"/>
    </row>
    <row r="4614" spans="1:26">
      <c r="A4614" s="878"/>
      <c r="B4614" s="878"/>
      <c r="C4614" s="878"/>
      <c r="F4614" s="878"/>
      <c r="H4614" s="878"/>
      <c r="I4614" s="878"/>
      <c r="J4614" s="878"/>
      <c r="K4614" s="990"/>
      <c r="L4614" s="990"/>
      <c r="M4614" s="990"/>
      <c r="N4614" s="990"/>
      <c r="O4614" s="878"/>
      <c r="P4614" s="878"/>
      <c r="Q4614" s="878"/>
      <c r="R4614" s="878"/>
      <c r="S4614" s="878"/>
      <c r="T4614" s="878"/>
      <c r="U4614" s="878"/>
      <c r="V4614" s="878"/>
      <c r="W4614" s="878"/>
      <c r="X4614" s="1015"/>
      <c r="Y4614" s="878"/>
      <c r="Z4614" s="975"/>
    </row>
    <row r="4615" spans="1:26">
      <c r="A4615" s="878"/>
      <c r="B4615" s="878"/>
      <c r="C4615" s="878"/>
      <c r="F4615" s="878"/>
      <c r="H4615" s="878"/>
      <c r="I4615" s="878"/>
      <c r="J4615" s="878"/>
      <c r="K4615" s="990"/>
      <c r="L4615" s="990"/>
      <c r="M4615" s="990"/>
      <c r="N4615" s="990"/>
      <c r="O4615" s="878"/>
      <c r="P4615" s="878"/>
      <c r="Q4615" s="878"/>
      <c r="R4615" s="878"/>
      <c r="S4615" s="878"/>
      <c r="T4615" s="878"/>
      <c r="U4615" s="878"/>
      <c r="V4615" s="878"/>
      <c r="W4615" s="878"/>
      <c r="X4615" s="1015"/>
      <c r="Y4615" s="878"/>
      <c r="Z4615" s="975"/>
    </row>
    <row r="4616" spans="1:26">
      <c r="A4616" s="878"/>
      <c r="B4616" s="878"/>
      <c r="C4616" s="878"/>
      <c r="F4616" s="878"/>
      <c r="H4616" s="878"/>
      <c r="I4616" s="878"/>
      <c r="J4616" s="878"/>
      <c r="K4616" s="990"/>
      <c r="L4616" s="990"/>
      <c r="M4616" s="990"/>
      <c r="N4616" s="990"/>
      <c r="O4616" s="878"/>
      <c r="P4616" s="878"/>
      <c r="Q4616" s="878"/>
      <c r="R4616" s="878"/>
      <c r="S4616" s="878"/>
      <c r="T4616" s="878"/>
      <c r="U4616" s="878"/>
      <c r="V4616" s="878"/>
      <c r="W4616" s="878"/>
      <c r="X4616" s="1015"/>
      <c r="Y4616" s="878"/>
      <c r="Z4616" s="975"/>
    </row>
    <row r="4617" spans="1:26">
      <c r="A4617" s="878"/>
      <c r="B4617" s="878"/>
      <c r="C4617" s="878"/>
      <c r="F4617" s="878"/>
      <c r="H4617" s="878"/>
      <c r="I4617" s="878"/>
      <c r="J4617" s="878"/>
      <c r="K4617" s="990"/>
      <c r="L4617" s="990"/>
      <c r="M4617" s="990"/>
      <c r="N4617" s="990"/>
      <c r="O4617" s="878"/>
      <c r="P4617" s="878"/>
      <c r="Q4617" s="878"/>
      <c r="R4617" s="878"/>
      <c r="S4617" s="878"/>
      <c r="T4617" s="878"/>
      <c r="U4617" s="878"/>
      <c r="V4617" s="878"/>
      <c r="W4617" s="878"/>
      <c r="X4617" s="1015"/>
      <c r="Y4617" s="878"/>
      <c r="Z4617" s="975"/>
    </row>
    <row r="4618" spans="1:26">
      <c r="A4618" s="878"/>
      <c r="B4618" s="878"/>
      <c r="C4618" s="878"/>
      <c r="F4618" s="878"/>
      <c r="H4618" s="878"/>
      <c r="I4618" s="878"/>
      <c r="J4618" s="878"/>
      <c r="K4618" s="990"/>
      <c r="L4618" s="990"/>
      <c r="M4618" s="990"/>
      <c r="N4618" s="990"/>
      <c r="O4618" s="878"/>
      <c r="P4618" s="878"/>
      <c r="Q4618" s="878"/>
      <c r="R4618" s="878"/>
      <c r="S4618" s="878"/>
      <c r="T4618" s="878"/>
      <c r="U4618" s="878"/>
      <c r="V4618" s="878"/>
      <c r="W4618" s="878"/>
      <c r="X4618" s="1015"/>
      <c r="Y4618" s="878"/>
      <c r="Z4618" s="975"/>
    </row>
    <row r="4619" spans="1:26">
      <c r="A4619" s="878"/>
      <c r="B4619" s="878"/>
      <c r="C4619" s="878"/>
      <c r="F4619" s="878"/>
      <c r="H4619" s="878"/>
      <c r="I4619" s="878"/>
      <c r="J4619" s="878"/>
      <c r="K4619" s="990"/>
      <c r="L4619" s="990"/>
      <c r="M4619" s="990"/>
      <c r="N4619" s="990"/>
      <c r="O4619" s="878"/>
      <c r="P4619" s="878"/>
      <c r="Q4619" s="878"/>
      <c r="R4619" s="878"/>
      <c r="S4619" s="878"/>
      <c r="T4619" s="878"/>
      <c r="U4619" s="878"/>
      <c r="V4619" s="878"/>
      <c r="W4619" s="878"/>
      <c r="X4619" s="1015"/>
      <c r="Y4619" s="878"/>
      <c r="Z4619" s="975"/>
    </row>
    <row r="4620" spans="1:26">
      <c r="A4620" s="878"/>
      <c r="B4620" s="878"/>
      <c r="C4620" s="878"/>
      <c r="F4620" s="878"/>
      <c r="H4620" s="878"/>
      <c r="I4620" s="878"/>
      <c r="J4620" s="878"/>
      <c r="K4620" s="990"/>
      <c r="L4620" s="990"/>
      <c r="M4620" s="990"/>
      <c r="N4620" s="990"/>
      <c r="O4620" s="878"/>
      <c r="P4620" s="878"/>
      <c r="Q4620" s="878"/>
      <c r="R4620" s="878"/>
      <c r="S4620" s="878"/>
      <c r="T4620" s="878"/>
      <c r="U4620" s="878"/>
      <c r="V4620" s="878"/>
      <c r="W4620" s="878"/>
      <c r="X4620" s="1015"/>
      <c r="Y4620" s="878"/>
      <c r="Z4620" s="975"/>
    </row>
    <row r="4621" spans="1:26">
      <c r="A4621" s="878"/>
      <c r="B4621" s="878"/>
      <c r="C4621" s="878"/>
      <c r="F4621" s="878"/>
      <c r="H4621" s="878"/>
      <c r="I4621" s="878"/>
      <c r="J4621" s="878"/>
      <c r="K4621" s="990"/>
      <c r="L4621" s="990"/>
      <c r="M4621" s="990"/>
      <c r="N4621" s="990"/>
      <c r="O4621" s="878"/>
      <c r="P4621" s="878"/>
      <c r="Q4621" s="878"/>
      <c r="R4621" s="878"/>
      <c r="S4621" s="878"/>
      <c r="T4621" s="878"/>
      <c r="U4621" s="878"/>
      <c r="V4621" s="878"/>
      <c r="W4621" s="878"/>
      <c r="X4621" s="1015"/>
      <c r="Y4621" s="878"/>
      <c r="Z4621" s="975"/>
    </row>
    <row r="4622" spans="1:26">
      <c r="A4622" s="878"/>
      <c r="B4622" s="878"/>
      <c r="C4622" s="878"/>
      <c r="F4622" s="878"/>
      <c r="H4622" s="878"/>
      <c r="I4622" s="878"/>
      <c r="J4622" s="878"/>
      <c r="K4622" s="990"/>
      <c r="L4622" s="990"/>
      <c r="M4622" s="990"/>
      <c r="N4622" s="990"/>
      <c r="O4622" s="878"/>
      <c r="P4622" s="878"/>
      <c r="Q4622" s="878"/>
      <c r="R4622" s="878"/>
      <c r="S4622" s="878"/>
      <c r="T4622" s="878"/>
      <c r="U4622" s="878"/>
      <c r="V4622" s="878"/>
      <c r="W4622" s="878"/>
      <c r="X4622" s="1015"/>
      <c r="Y4622" s="878"/>
      <c r="Z4622" s="975"/>
    </row>
    <row r="4623" spans="1:26">
      <c r="A4623" s="878"/>
      <c r="B4623" s="878"/>
      <c r="C4623" s="878"/>
      <c r="F4623" s="878"/>
      <c r="H4623" s="878"/>
      <c r="I4623" s="878"/>
      <c r="J4623" s="878"/>
      <c r="K4623" s="990"/>
      <c r="L4623" s="990"/>
      <c r="M4623" s="990"/>
      <c r="N4623" s="990"/>
      <c r="O4623" s="878"/>
      <c r="P4623" s="878"/>
      <c r="Q4623" s="878"/>
      <c r="R4623" s="878"/>
      <c r="S4623" s="878"/>
      <c r="T4623" s="878"/>
      <c r="U4623" s="878"/>
      <c r="V4623" s="878"/>
      <c r="W4623" s="878"/>
      <c r="X4623" s="1015"/>
      <c r="Y4623" s="878"/>
      <c r="Z4623" s="975"/>
    </row>
    <row r="4624" spans="1:26">
      <c r="A4624" s="878"/>
      <c r="B4624" s="878"/>
      <c r="C4624" s="878"/>
      <c r="F4624" s="878"/>
      <c r="H4624" s="878"/>
      <c r="I4624" s="878"/>
      <c r="J4624" s="878"/>
      <c r="K4624" s="990"/>
      <c r="L4624" s="990"/>
      <c r="M4624" s="990"/>
      <c r="N4624" s="990"/>
      <c r="O4624" s="878"/>
      <c r="P4624" s="878"/>
      <c r="Q4624" s="878"/>
      <c r="R4624" s="878"/>
      <c r="S4624" s="878"/>
      <c r="T4624" s="878"/>
      <c r="U4624" s="878"/>
      <c r="V4624" s="878"/>
      <c r="W4624" s="878"/>
      <c r="X4624" s="1015"/>
      <c r="Y4624" s="878"/>
      <c r="Z4624" s="975"/>
    </row>
    <row r="4625" spans="1:26">
      <c r="A4625" s="878"/>
      <c r="B4625" s="878"/>
      <c r="C4625" s="878"/>
      <c r="F4625" s="878"/>
      <c r="H4625" s="878"/>
      <c r="I4625" s="878"/>
      <c r="J4625" s="878"/>
      <c r="K4625" s="990"/>
      <c r="L4625" s="990"/>
      <c r="M4625" s="990"/>
      <c r="N4625" s="990"/>
      <c r="O4625" s="878"/>
      <c r="P4625" s="878"/>
      <c r="Q4625" s="878"/>
      <c r="R4625" s="878"/>
      <c r="S4625" s="878"/>
      <c r="T4625" s="878"/>
      <c r="U4625" s="878"/>
      <c r="V4625" s="878"/>
      <c r="W4625" s="878"/>
      <c r="X4625" s="1015"/>
      <c r="Y4625" s="878"/>
      <c r="Z4625" s="975"/>
    </row>
    <row r="4626" spans="1:26">
      <c r="A4626" s="878"/>
      <c r="B4626" s="878"/>
      <c r="C4626" s="878"/>
      <c r="F4626" s="878"/>
      <c r="H4626" s="878"/>
      <c r="I4626" s="878"/>
      <c r="J4626" s="878"/>
      <c r="K4626" s="990"/>
      <c r="L4626" s="990"/>
      <c r="M4626" s="990"/>
      <c r="N4626" s="990"/>
      <c r="O4626" s="878"/>
      <c r="P4626" s="878"/>
      <c r="Q4626" s="878"/>
      <c r="R4626" s="878"/>
      <c r="S4626" s="878"/>
      <c r="T4626" s="878"/>
      <c r="U4626" s="878"/>
      <c r="V4626" s="878"/>
      <c r="W4626" s="878"/>
      <c r="X4626" s="1015"/>
      <c r="Y4626" s="878"/>
      <c r="Z4626" s="975"/>
    </row>
    <row r="4627" spans="1:26">
      <c r="A4627" s="878"/>
      <c r="B4627" s="878"/>
      <c r="C4627" s="878"/>
      <c r="F4627" s="878"/>
      <c r="H4627" s="878"/>
      <c r="I4627" s="878"/>
      <c r="J4627" s="878"/>
      <c r="K4627" s="990"/>
      <c r="L4627" s="990"/>
      <c r="M4627" s="990"/>
      <c r="N4627" s="990"/>
      <c r="O4627" s="878"/>
      <c r="P4627" s="878"/>
      <c r="Q4627" s="878"/>
      <c r="R4627" s="878"/>
      <c r="S4627" s="878"/>
      <c r="T4627" s="878"/>
      <c r="U4627" s="878"/>
      <c r="V4627" s="878"/>
      <c r="W4627" s="878"/>
      <c r="X4627" s="1015"/>
      <c r="Y4627" s="878"/>
      <c r="Z4627" s="975"/>
    </row>
    <row r="4628" spans="1:26">
      <c r="A4628" s="878"/>
      <c r="B4628" s="878"/>
      <c r="C4628" s="878"/>
      <c r="F4628" s="878"/>
      <c r="H4628" s="878"/>
      <c r="I4628" s="878"/>
      <c r="J4628" s="878"/>
      <c r="K4628" s="990"/>
      <c r="L4628" s="990"/>
      <c r="M4628" s="990"/>
      <c r="N4628" s="990"/>
      <c r="O4628" s="878"/>
      <c r="P4628" s="878"/>
      <c r="Q4628" s="878"/>
      <c r="R4628" s="878"/>
      <c r="S4628" s="878"/>
      <c r="T4628" s="878"/>
      <c r="U4628" s="878"/>
      <c r="V4628" s="878"/>
      <c r="W4628" s="878"/>
      <c r="X4628" s="1015"/>
      <c r="Y4628" s="878"/>
      <c r="Z4628" s="975"/>
    </row>
    <row r="4629" spans="1:26">
      <c r="A4629" s="878"/>
      <c r="B4629" s="878"/>
      <c r="C4629" s="878"/>
      <c r="F4629" s="878"/>
      <c r="H4629" s="878"/>
      <c r="I4629" s="878"/>
      <c r="J4629" s="878"/>
      <c r="K4629" s="990"/>
      <c r="L4629" s="990"/>
      <c r="M4629" s="990"/>
      <c r="N4629" s="990"/>
      <c r="O4629" s="878"/>
      <c r="P4629" s="878"/>
      <c r="Q4629" s="878"/>
      <c r="R4629" s="878"/>
      <c r="S4629" s="878"/>
      <c r="T4629" s="878"/>
      <c r="U4629" s="878"/>
      <c r="V4629" s="878"/>
      <c r="W4629" s="878"/>
      <c r="X4629" s="1015"/>
      <c r="Y4629" s="878"/>
      <c r="Z4629" s="975"/>
    </row>
    <row r="4630" spans="1:26">
      <c r="A4630" s="878"/>
      <c r="B4630" s="878"/>
      <c r="C4630" s="878"/>
      <c r="F4630" s="878"/>
      <c r="H4630" s="878"/>
      <c r="I4630" s="878"/>
      <c r="J4630" s="878"/>
      <c r="K4630" s="990"/>
      <c r="L4630" s="990"/>
      <c r="M4630" s="990"/>
      <c r="N4630" s="990"/>
      <c r="O4630" s="878"/>
      <c r="P4630" s="878"/>
      <c r="Q4630" s="878"/>
      <c r="R4630" s="878"/>
      <c r="S4630" s="878"/>
      <c r="T4630" s="878"/>
      <c r="U4630" s="878"/>
      <c r="V4630" s="878"/>
      <c r="W4630" s="878"/>
      <c r="X4630" s="1015"/>
      <c r="Y4630" s="878"/>
      <c r="Z4630" s="975"/>
    </row>
    <row r="4631" spans="1:26">
      <c r="A4631" s="878"/>
      <c r="B4631" s="878"/>
      <c r="C4631" s="878"/>
      <c r="F4631" s="878"/>
      <c r="H4631" s="878"/>
      <c r="I4631" s="878"/>
      <c r="J4631" s="878"/>
      <c r="K4631" s="990"/>
      <c r="L4631" s="990"/>
      <c r="M4631" s="990"/>
      <c r="N4631" s="990"/>
      <c r="O4631" s="878"/>
      <c r="P4631" s="878"/>
      <c r="Q4631" s="878"/>
      <c r="R4631" s="878"/>
      <c r="S4631" s="878"/>
      <c r="T4631" s="878"/>
      <c r="U4631" s="878"/>
      <c r="V4631" s="878"/>
      <c r="W4631" s="878"/>
      <c r="X4631" s="1015"/>
      <c r="Y4631" s="878"/>
      <c r="Z4631" s="975"/>
    </row>
    <row r="4632" spans="1:26">
      <c r="A4632" s="878"/>
      <c r="B4632" s="878"/>
      <c r="C4632" s="878"/>
      <c r="F4632" s="878"/>
      <c r="H4632" s="878"/>
      <c r="I4632" s="878"/>
      <c r="J4632" s="878"/>
      <c r="K4632" s="990"/>
      <c r="L4632" s="990"/>
      <c r="M4632" s="990"/>
      <c r="N4632" s="990"/>
      <c r="O4632" s="878"/>
      <c r="P4632" s="878"/>
      <c r="Q4632" s="878"/>
      <c r="R4632" s="878"/>
      <c r="S4632" s="878"/>
      <c r="T4632" s="878"/>
      <c r="U4632" s="878"/>
      <c r="V4632" s="878"/>
      <c r="W4632" s="878"/>
      <c r="X4632" s="1015"/>
      <c r="Y4632" s="878"/>
      <c r="Z4632" s="975"/>
    </row>
    <row r="4633" spans="1:26">
      <c r="A4633" s="878"/>
      <c r="B4633" s="878"/>
      <c r="C4633" s="878"/>
      <c r="F4633" s="878"/>
      <c r="H4633" s="878"/>
      <c r="I4633" s="878"/>
      <c r="J4633" s="878"/>
      <c r="K4633" s="990"/>
      <c r="L4633" s="990"/>
      <c r="M4633" s="990"/>
      <c r="N4633" s="990"/>
      <c r="O4633" s="878"/>
      <c r="P4633" s="878"/>
      <c r="Q4633" s="878"/>
      <c r="R4633" s="878"/>
      <c r="S4633" s="878"/>
      <c r="T4633" s="878"/>
      <c r="U4633" s="878"/>
      <c r="V4633" s="878"/>
      <c r="W4633" s="878"/>
      <c r="X4633" s="1015"/>
      <c r="Y4633" s="878"/>
      <c r="Z4633" s="975"/>
    </row>
    <row r="4634" spans="1:26">
      <c r="A4634" s="878"/>
      <c r="B4634" s="878"/>
      <c r="C4634" s="878"/>
      <c r="F4634" s="878"/>
      <c r="H4634" s="878"/>
      <c r="I4634" s="878"/>
      <c r="J4634" s="878"/>
      <c r="K4634" s="990"/>
      <c r="L4634" s="990"/>
      <c r="M4634" s="990"/>
      <c r="N4634" s="990"/>
      <c r="O4634" s="878"/>
      <c r="P4634" s="878"/>
      <c r="Q4634" s="878"/>
      <c r="R4634" s="878"/>
      <c r="S4634" s="878"/>
      <c r="T4634" s="878"/>
      <c r="U4634" s="878"/>
      <c r="V4634" s="878"/>
      <c r="W4634" s="878"/>
      <c r="X4634" s="1015"/>
      <c r="Y4634" s="878"/>
      <c r="Z4634" s="975"/>
    </row>
    <row r="4635" spans="1:26">
      <c r="A4635" s="878"/>
      <c r="B4635" s="878"/>
      <c r="C4635" s="878"/>
      <c r="F4635" s="878"/>
      <c r="H4635" s="878"/>
      <c r="I4635" s="878"/>
      <c r="J4635" s="878"/>
      <c r="K4635" s="990"/>
      <c r="L4635" s="990"/>
      <c r="M4635" s="990"/>
      <c r="N4635" s="990"/>
      <c r="O4635" s="878"/>
      <c r="P4635" s="878"/>
      <c r="Q4635" s="878"/>
      <c r="R4635" s="878"/>
      <c r="S4635" s="878"/>
      <c r="T4635" s="878"/>
      <c r="U4635" s="878"/>
      <c r="V4635" s="878"/>
      <c r="W4635" s="878"/>
      <c r="X4635" s="1015"/>
      <c r="Y4635" s="878"/>
      <c r="Z4635" s="975"/>
    </row>
    <row r="4636" spans="1:26">
      <c r="A4636" s="878"/>
      <c r="B4636" s="878"/>
      <c r="C4636" s="878"/>
      <c r="F4636" s="878"/>
      <c r="H4636" s="878"/>
      <c r="I4636" s="878"/>
      <c r="J4636" s="878"/>
      <c r="K4636" s="990"/>
      <c r="L4636" s="990"/>
      <c r="M4636" s="990"/>
      <c r="N4636" s="990"/>
      <c r="O4636" s="878"/>
      <c r="P4636" s="878"/>
      <c r="Q4636" s="878"/>
      <c r="R4636" s="878"/>
      <c r="S4636" s="878"/>
      <c r="T4636" s="878"/>
      <c r="U4636" s="878"/>
      <c r="V4636" s="878"/>
      <c r="W4636" s="878"/>
      <c r="X4636" s="1015"/>
      <c r="Y4636" s="878"/>
      <c r="Z4636" s="975"/>
    </row>
    <row r="4637" spans="1:26">
      <c r="A4637" s="878"/>
      <c r="B4637" s="878"/>
      <c r="C4637" s="878"/>
      <c r="F4637" s="878"/>
      <c r="H4637" s="878"/>
      <c r="I4637" s="878"/>
      <c r="J4637" s="878"/>
      <c r="K4637" s="990"/>
      <c r="L4637" s="990"/>
      <c r="M4637" s="990"/>
      <c r="N4637" s="990"/>
      <c r="O4637" s="878"/>
      <c r="P4637" s="878"/>
      <c r="Q4637" s="878"/>
      <c r="R4637" s="878"/>
      <c r="S4637" s="878"/>
      <c r="T4637" s="878"/>
      <c r="U4637" s="878"/>
      <c r="V4637" s="878"/>
      <c r="W4637" s="878"/>
      <c r="X4637" s="1015"/>
      <c r="Y4637" s="878"/>
      <c r="Z4637" s="975"/>
    </row>
    <row r="4638" spans="1:26">
      <c r="A4638" s="878"/>
      <c r="B4638" s="878"/>
      <c r="C4638" s="878"/>
      <c r="F4638" s="878"/>
      <c r="H4638" s="878"/>
      <c r="I4638" s="878"/>
      <c r="J4638" s="878"/>
      <c r="K4638" s="990"/>
      <c r="L4638" s="990"/>
      <c r="M4638" s="990"/>
      <c r="N4638" s="990"/>
      <c r="O4638" s="878"/>
      <c r="P4638" s="878"/>
      <c r="Q4638" s="878"/>
      <c r="R4638" s="878"/>
      <c r="S4638" s="878"/>
      <c r="T4638" s="878"/>
      <c r="U4638" s="878"/>
      <c r="V4638" s="878"/>
      <c r="W4638" s="878"/>
      <c r="X4638" s="1015"/>
      <c r="Y4638" s="878"/>
      <c r="Z4638" s="975"/>
    </row>
    <row r="4639" spans="1:26">
      <c r="A4639" s="878"/>
      <c r="B4639" s="878"/>
      <c r="C4639" s="878"/>
      <c r="F4639" s="878"/>
      <c r="H4639" s="878"/>
      <c r="I4639" s="878"/>
      <c r="J4639" s="878"/>
      <c r="K4639" s="990"/>
      <c r="L4639" s="990"/>
      <c r="M4639" s="990"/>
      <c r="N4639" s="990"/>
      <c r="O4639" s="878"/>
      <c r="P4639" s="878"/>
      <c r="Q4639" s="878"/>
      <c r="R4639" s="878"/>
      <c r="S4639" s="878"/>
      <c r="T4639" s="878"/>
      <c r="U4639" s="878"/>
      <c r="V4639" s="878"/>
      <c r="W4639" s="878"/>
      <c r="X4639" s="1015"/>
      <c r="Y4639" s="878"/>
      <c r="Z4639" s="975"/>
    </row>
    <row r="4640" spans="1:26">
      <c r="A4640" s="878"/>
      <c r="B4640" s="878"/>
      <c r="C4640" s="878"/>
      <c r="F4640" s="878"/>
      <c r="H4640" s="878"/>
      <c r="I4640" s="878"/>
      <c r="J4640" s="878"/>
      <c r="K4640" s="990"/>
      <c r="L4640" s="990"/>
      <c r="M4640" s="990"/>
      <c r="N4640" s="990"/>
      <c r="O4640" s="878"/>
      <c r="P4640" s="878"/>
      <c r="Q4640" s="878"/>
      <c r="R4640" s="878"/>
      <c r="S4640" s="878"/>
      <c r="T4640" s="878"/>
      <c r="U4640" s="878"/>
      <c r="V4640" s="878"/>
      <c r="W4640" s="878"/>
      <c r="X4640" s="1015"/>
      <c r="Y4640" s="878"/>
      <c r="Z4640" s="975"/>
    </row>
    <row r="4641" spans="1:26">
      <c r="A4641" s="878"/>
      <c r="B4641" s="878"/>
      <c r="C4641" s="878"/>
      <c r="F4641" s="878"/>
      <c r="H4641" s="878"/>
      <c r="I4641" s="878"/>
      <c r="J4641" s="878"/>
      <c r="K4641" s="990"/>
      <c r="L4641" s="990"/>
      <c r="M4641" s="990"/>
      <c r="N4641" s="990"/>
      <c r="O4641" s="878"/>
      <c r="P4641" s="878"/>
      <c r="Q4641" s="878"/>
      <c r="R4641" s="878"/>
      <c r="S4641" s="878"/>
      <c r="T4641" s="878"/>
      <c r="U4641" s="878"/>
      <c r="V4641" s="878"/>
      <c r="W4641" s="878"/>
      <c r="X4641" s="1015"/>
      <c r="Y4641" s="878"/>
      <c r="Z4641" s="975"/>
    </row>
    <row r="4642" spans="1:26">
      <c r="A4642" s="878"/>
      <c r="B4642" s="878"/>
      <c r="C4642" s="878"/>
      <c r="F4642" s="878"/>
      <c r="H4642" s="878"/>
      <c r="I4642" s="878"/>
      <c r="J4642" s="878"/>
      <c r="K4642" s="990"/>
      <c r="L4642" s="990"/>
      <c r="M4642" s="990"/>
      <c r="N4642" s="990"/>
      <c r="O4642" s="878"/>
      <c r="P4642" s="878"/>
      <c r="Q4642" s="878"/>
      <c r="R4642" s="878"/>
      <c r="S4642" s="878"/>
      <c r="T4642" s="878"/>
      <c r="U4642" s="878"/>
      <c r="V4642" s="878"/>
      <c r="W4642" s="878"/>
      <c r="X4642" s="1015"/>
      <c r="Y4642" s="878"/>
      <c r="Z4642" s="975"/>
    </row>
    <row r="4643" spans="1:26">
      <c r="A4643" s="878"/>
      <c r="B4643" s="878"/>
      <c r="C4643" s="878"/>
      <c r="F4643" s="878"/>
      <c r="H4643" s="878"/>
      <c r="I4643" s="878"/>
      <c r="J4643" s="878"/>
      <c r="K4643" s="990"/>
      <c r="L4643" s="990"/>
      <c r="M4643" s="990"/>
      <c r="N4643" s="990"/>
      <c r="O4643" s="878"/>
      <c r="P4643" s="878"/>
      <c r="Q4643" s="878"/>
      <c r="R4643" s="878"/>
      <c r="S4643" s="878"/>
      <c r="T4643" s="878"/>
      <c r="U4643" s="878"/>
      <c r="V4643" s="878"/>
      <c r="W4643" s="878"/>
      <c r="X4643" s="1015"/>
      <c r="Y4643" s="878"/>
      <c r="Z4643" s="975"/>
    </row>
    <row r="4644" spans="1:26">
      <c r="A4644" s="878"/>
      <c r="B4644" s="878"/>
      <c r="C4644" s="878"/>
      <c r="F4644" s="878"/>
      <c r="H4644" s="878"/>
      <c r="I4644" s="878"/>
      <c r="J4644" s="878"/>
      <c r="K4644" s="990"/>
      <c r="L4644" s="990"/>
      <c r="M4644" s="990"/>
      <c r="N4644" s="990"/>
      <c r="O4644" s="878"/>
      <c r="P4644" s="878"/>
      <c r="Q4644" s="878"/>
      <c r="R4644" s="878"/>
      <c r="S4644" s="878"/>
      <c r="T4644" s="878"/>
      <c r="U4644" s="878"/>
      <c r="V4644" s="878"/>
      <c r="W4644" s="878"/>
      <c r="X4644" s="1015"/>
      <c r="Y4644" s="878"/>
      <c r="Z4644" s="975"/>
    </row>
    <row r="4645" spans="1:26">
      <c r="A4645" s="878"/>
      <c r="B4645" s="878"/>
      <c r="C4645" s="878"/>
      <c r="F4645" s="878"/>
      <c r="H4645" s="878"/>
      <c r="I4645" s="878"/>
      <c r="J4645" s="878"/>
      <c r="K4645" s="990"/>
      <c r="L4645" s="990"/>
      <c r="M4645" s="990"/>
      <c r="N4645" s="990"/>
      <c r="O4645" s="878"/>
      <c r="P4645" s="878"/>
      <c r="Q4645" s="878"/>
      <c r="R4645" s="878"/>
      <c r="S4645" s="878"/>
      <c r="T4645" s="878"/>
      <c r="U4645" s="878"/>
      <c r="V4645" s="878"/>
      <c r="W4645" s="878"/>
      <c r="X4645" s="1015"/>
      <c r="Y4645" s="878"/>
      <c r="Z4645" s="975"/>
    </row>
    <row r="4646" spans="1:26">
      <c r="A4646" s="878"/>
      <c r="B4646" s="878"/>
      <c r="C4646" s="878"/>
      <c r="F4646" s="878"/>
      <c r="H4646" s="878"/>
      <c r="I4646" s="878"/>
      <c r="J4646" s="878"/>
      <c r="K4646" s="990"/>
      <c r="L4646" s="990"/>
      <c r="M4646" s="990"/>
      <c r="N4646" s="990"/>
      <c r="O4646" s="878"/>
      <c r="P4646" s="878"/>
      <c r="Q4646" s="878"/>
      <c r="R4646" s="878"/>
      <c r="S4646" s="878"/>
      <c r="T4646" s="878"/>
      <c r="U4646" s="878"/>
      <c r="V4646" s="878"/>
      <c r="W4646" s="878"/>
      <c r="X4646" s="1015"/>
      <c r="Y4646" s="878"/>
      <c r="Z4646" s="975"/>
    </row>
    <row r="4647" spans="1:26">
      <c r="A4647" s="878"/>
      <c r="B4647" s="878"/>
      <c r="C4647" s="878"/>
      <c r="F4647" s="878"/>
      <c r="H4647" s="878"/>
      <c r="I4647" s="878"/>
      <c r="J4647" s="878"/>
      <c r="K4647" s="990"/>
      <c r="L4647" s="990"/>
      <c r="M4647" s="990"/>
      <c r="N4647" s="990"/>
      <c r="O4647" s="878"/>
      <c r="P4647" s="878"/>
      <c r="Q4647" s="878"/>
      <c r="R4647" s="878"/>
      <c r="S4647" s="878"/>
      <c r="T4647" s="878"/>
      <c r="U4647" s="878"/>
      <c r="V4647" s="878"/>
      <c r="W4647" s="878"/>
      <c r="X4647" s="1015"/>
      <c r="Y4647" s="878"/>
      <c r="Z4647" s="975"/>
    </row>
    <row r="4648" spans="1:26">
      <c r="A4648" s="878"/>
      <c r="B4648" s="878"/>
      <c r="C4648" s="878"/>
      <c r="F4648" s="878"/>
      <c r="H4648" s="878"/>
      <c r="I4648" s="878"/>
      <c r="J4648" s="878"/>
      <c r="K4648" s="990"/>
      <c r="L4648" s="990"/>
      <c r="M4648" s="990"/>
      <c r="N4648" s="990"/>
      <c r="O4648" s="878"/>
      <c r="P4648" s="878"/>
      <c r="Q4648" s="878"/>
      <c r="R4648" s="878"/>
      <c r="S4648" s="878"/>
      <c r="T4648" s="878"/>
      <c r="U4648" s="878"/>
      <c r="V4648" s="878"/>
      <c r="W4648" s="878"/>
      <c r="X4648" s="1015"/>
      <c r="Y4648" s="878"/>
      <c r="Z4648" s="975"/>
    </row>
    <row r="4649" spans="1:26">
      <c r="A4649" s="878"/>
      <c r="B4649" s="878"/>
      <c r="C4649" s="878"/>
      <c r="F4649" s="878"/>
      <c r="H4649" s="878"/>
      <c r="I4649" s="878"/>
      <c r="J4649" s="878"/>
      <c r="K4649" s="990"/>
      <c r="L4649" s="990"/>
      <c r="M4649" s="990"/>
      <c r="N4649" s="990"/>
      <c r="O4649" s="878"/>
      <c r="P4649" s="878"/>
      <c r="Q4649" s="878"/>
      <c r="R4649" s="878"/>
      <c r="S4649" s="878"/>
      <c r="T4649" s="878"/>
      <c r="U4649" s="878"/>
      <c r="V4649" s="878"/>
      <c r="W4649" s="878"/>
      <c r="X4649" s="1015"/>
      <c r="Y4649" s="878"/>
      <c r="Z4649" s="975"/>
    </row>
    <row r="4650" spans="1:26">
      <c r="A4650" s="878"/>
      <c r="B4650" s="878"/>
      <c r="C4650" s="878"/>
      <c r="F4650" s="878"/>
      <c r="H4650" s="878"/>
      <c r="I4650" s="878"/>
      <c r="J4650" s="878"/>
      <c r="K4650" s="990"/>
      <c r="L4650" s="990"/>
      <c r="M4650" s="990"/>
      <c r="N4650" s="990"/>
      <c r="O4650" s="878"/>
      <c r="P4650" s="878"/>
      <c r="Q4650" s="878"/>
      <c r="R4650" s="878"/>
      <c r="S4650" s="878"/>
      <c r="T4650" s="878"/>
      <c r="U4650" s="878"/>
      <c r="V4650" s="878"/>
      <c r="W4650" s="878"/>
      <c r="X4650" s="1015"/>
      <c r="Y4650" s="878"/>
      <c r="Z4650" s="975"/>
    </row>
    <row r="4651" spans="1:26">
      <c r="A4651" s="878"/>
      <c r="B4651" s="878"/>
      <c r="C4651" s="878"/>
      <c r="F4651" s="878"/>
      <c r="H4651" s="878"/>
      <c r="I4651" s="878"/>
      <c r="J4651" s="878"/>
      <c r="K4651" s="990"/>
      <c r="L4651" s="990"/>
      <c r="M4651" s="990"/>
      <c r="N4651" s="990"/>
      <c r="O4651" s="878"/>
      <c r="P4651" s="878"/>
      <c r="Q4651" s="878"/>
      <c r="R4651" s="878"/>
      <c r="S4651" s="878"/>
      <c r="T4651" s="878"/>
      <c r="U4651" s="878"/>
      <c r="V4651" s="878"/>
      <c r="W4651" s="878"/>
      <c r="X4651" s="1015"/>
      <c r="Y4651" s="878"/>
      <c r="Z4651" s="975"/>
    </row>
    <row r="4652" spans="1:26">
      <c r="A4652" s="878"/>
      <c r="B4652" s="878"/>
      <c r="C4652" s="878"/>
      <c r="F4652" s="878"/>
      <c r="H4652" s="878"/>
      <c r="I4652" s="878"/>
      <c r="J4652" s="878"/>
      <c r="K4652" s="990"/>
      <c r="L4652" s="990"/>
      <c r="M4652" s="990"/>
      <c r="N4652" s="990"/>
      <c r="O4652" s="878"/>
      <c r="P4652" s="878"/>
      <c r="Q4652" s="878"/>
      <c r="R4652" s="878"/>
      <c r="S4652" s="878"/>
      <c r="T4652" s="878"/>
      <c r="U4652" s="878"/>
      <c r="V4652" s="878"/>
      <c r="W4652" s="878"/>
      <c r="X4652" s="1015"/>
      <c r="Y4652" s="878"/>
      <c r="Z4652" s="975"/>
    </row>
    <row r="4653" spans="1:26">
      <c r="A4653" s="878"/>
      <c r="B4653" s="878"/>
      <c r="C4653" s="878"/>
      <c r="F4653" s="878"/>
      <c r="H4653" s="878"/>
      <c r="I4653" s="878"/>
      <c r="J4653" s="878"/>
      <c r="K4653" s="990"/>
      <c r="L4653" s="990"/>
      <c r="M4653" s="990"/>
      <c r="N4653" s="990"/>
      <c r="O4653" s="878"/>
      <c r="P4653" s="878"/>
      <c r="Q4653" s="878"/>
      <c r="R4653" s="878"/>
      <c r="S4653" s="878"/>
      <c r="T4653" s="878"/>
      <c r="U4653" s="878"/>
      <c r="V4653" s="878"/>
      <c r="W4653" s="878"/>
      <c r="X4653" s="1015"/>
      <c r="Y4653" s="878"/>
      <c r="Z4653" s="975"/>
    </row>
    <row r="4654" spans="1:26">
      <c r="A4654" s="878"/>
      <c r="B4654" s="878"/>
      <c r="C4654" s="878"/>
      <c r="F4654" s="878"/>
      <c r="H4654" s="878"/>
      <c r="I4654" s="878"/>
      <c r="J4654" s="878"/>
      <c r="K4654" s="990"/>
      <c r="L4654" s="990"/>
      <c r="M4654" s="990"/>
      <c r="N4654" s="990"/>
      <c r="O4654" s="878"/>
      <c r="P4654" s="878"/>
      <c r="Q4654" s="878"/>
      <c r="R4654" s="878"/>
      <c r="S4654" s="878"/>
      <c r="T4654" s="878"/>
      <c r="U4654" s="878"/>
      <c r="V4654" s="878"/>
      <c r="W4654" s="878"/>
      <c r="X4654" s="1015"/>
      <c r="Y4654" s="878"/>
      <c r="Z4654" s="975"/>
    </row>
    <row r="4655" spans="1:26">
      <c r="A4655" s="878"/>
      <c r="B4655" s="878"/>
      <c r="C4655" s="878"/>
      <c r="F4655" s="878"/>
      <c r="H4655" s="878"/>
      <c r="I4655" s="878"/>
      <c r="J4655" s="878"/>
      <c r="K4655" s="990"/>
      <c r="L4655" s="990"/>
      <c r="M4655" s="990"/>
      <c r="N4655" s="990"/>
      <c r="O4655" s="878"/>
      <c r="P4655" s="878"/>
      <c r="Q4655" s="878"/>
      <c r="R4655" s="878"/>
      <c r="S4655" s="878"/>
      <c r="T4655" s="878"/>
      <c r="U4655" s="878"/>
      <c r="V4655" s="878"/>
      <c r="W4655" s="878"/>
      <c r="X4655" s="1015"/>
      <c r="Y4655" s="878"/>
      <c r="Z4655" s="975"/>
    </row>
    <row r="4656" spans="1:26">
      <c r="A4656" s="878"/>
      <c r="B4656" s="878"/>
      <c r="C4656" s="878"/>
      <c r="F4656" s="878"/>
      <c r="H4656" s="878"/>
      <c r="I4656" s="878"/>
      <c r="J4656" s="878"/>
      <c r="K4656" s="990"/>
      <c r="L4656" s="990"/>
      <c r="M4656" s="990"/>
      <c r="N4656" s="990"/>
      <c r="O4656" s="878"/>
      <c r="P4656" s="878"/>
      <c r="Q4656" s="878"/>
      <c r="R4656" s="878"/>
      <c r="S4656" s="878"/>
      <c r="T4656" s="878"/>
      <c r="U4656" s="878"/>
      <c r="V4656" s="878"/>
      <c r="W4656" s="878"/>
      <c r="X4656" s="1015"/>
      <c r="Y4656" s="878"/>
      <c r="Z4656" s="975"/>
    </row>
    <row r="4657" spans="1:26">
      <c r="A4657" s="878"/>
      <c r="B4657" s="878"/>
      <c r="C4657" s="878"/>
      <c r="F4657" s="878"/>
      <c r="H4657" s="878"/>
      <c r="I4657" s="878"/>
      <c r="J4657" s="878"/>
      <c r="K4657" s="990"/>
      <c r="L4657" s="990"/>
      <c r="M4657" s="990"/>
      <c r="N4657" s="990"/>
      <c r="O4657" s="878"/>
      <c r="P4657" s="878"/>
      <c r="Q4657" s="878"/>
      <c r="R4657" s="878"/>
      <c r="S4657" s="878"/>
      <c r="T4657" s="878"/>
      <c r="U4657" s="878"/>
      <c r="V4657" s="878"/>
      <c r="W4657" s="878"/>
      <c r="X4657" s="1015"/>
      <c r="Y4657" s="878"/>
      <c r="Z4657" s="975"/>
    </row>
    <row r="4658" spans="1:26">
      <c r="A4658" s="878"/>
      <c r="B4658" s="878"/>
      <c r="C4658" s="878"/>
      <c r="F4658" s="878"/>
      <c r="H4658" s="878"/>
      <c r="I4658" s="878"/>
      <c r="J4658" s="878"/>
      <c r="K4658" s="990"/>
      <c r="L4658" s="990"/>
      <c r="M4658" s="990"/>
      <c r="N4658" s="990"/>
      <c r="O4658" s="878"/>
      <c r="P4658" s="878"/>
      <c r="Q4658" s="878"/>
      <c r="R4658" s="878"/>
      <c r="S4658" s="878"/>
      <c r="T4658" s="878"/>
      <c r="U4658" s="878"/>
      <c r="V4658" s="878"/>
      <c r="W4658" s="878"/>
      <c r="X4658" s="1015"/>
      <c r="Y4658" s="878"/>
      <c r="Z4658" s="975"/>
    </row>
    <row r="4659" spans="1:26">
      <c r="A4659" s="878"/>
      <c r="B4659" s="878"/>
      <c r="C4659" s="878"/>
      <c r="F4659" s="878"/>
      <c r="H4659" s="878"/>
      <c r="I4659" s="878"/>
      <c r="J4659" s="878"/>
      <c r="K4659" s="990"/>
      <c r="L4659" s="990"/>
      <c r="M4659" s="990"/>
      <c r="N4659" s="990"/>
      <c r="O4659" s="878"/>
      <c r="P4659" s="878"/>
      <c r="Q4659" s="878"/>
      <c r="R4659" s="878"/>
      <c r="S4659" s="878"/>
      <c r="T4659" s="878"/>
      <c r="U4659" s="878"/>
      <c r="V4659" s="878"/>
      <c r="W4659" s="878"/>
      <c r="X4659" s="1015"/>
      <c r="Y4659" s="878"/>
      <c r="Z4659" s="975"/>
    </row>
    <row r="4660" spans="1:26">
      <c r="A4660" s="878"/>
      <c r="B4660" s="878"/>
      <c r="C4660" s="878"/>
      <c r="F4660" s="878"/>
      <c r="H4660" s="878"/>
      <c r="I4660" s="878"/>
      <c r="J4660" s="878"/>
      <c r="K4660" s="990"/>
      <c r="L4660" s="990"/>
      <c r="M4660" s="990"/>
      <c r="N4660" s="990"/>
      <c r="O4660" s="878"/>
      <c r="P4660" s="878"/>
      <c r="Q4660" s="878"/>
      <c r="R4660" s="878"/>
      <c r="S4660" s="878"/>
      <c r="T4660" s="878"/>
      <c r="U4660" s="878"/>
      <c r="V4660" s="878"/>
      <c r="W4660" s="878"/>
      <c r="X4660" s="1015"/>
      <c r="Y4660" s="878"/>
      <c r="Z4660" s="975"/>
    </row>
    <row r="4661" spans="1:26">
      <c r="A4661" s="878"/>
      <c r="B4661" s="878"/>
      <c r="C4661" s="878"/>
      <c r="F4661" s="878"/>
      <c r="H4661" s="878"/>
      <c r="I4661" s="878"/>
      <c r="J4661" s="878"/>
      <c r="K4661" s="990"/>
      <c r="L4661" s="990"/>
      <c r="M4661" s="990"/>
      <c r="N4661" s="990"/>
      <c r="O4661" s="878"/>
      <c r="P4661" s="878"/>
      <c r="Q4661" s="878"/>
      <c r="R4661" s="878"/>
      <c r="S4661" s="878"/>
      <c r="T4661" s="878"/>
      <c r="U4661" s="878"/>
      <c r="V4661" s="878"/>
      <c r="W4661" s="878"/>
      <c r="X4661" s="1015"/>
      <c r="Y4661" s="878"/>
      <c r="Z4661" s="975"/>
    </row>
    <row r="4662" spans="1:26">
      <c r="A4662" s="878"/>
      <c r="B4662" s="878"/>
      <c r="C4662" s="878"/>
      <c r="F4662" s="878"/>
      <c r="H4662" s="878"/>
      <c r="I4662" s="878"/>
      <c r="J4662" s="878"/>
      <c r="K4662" s="990"/>
      <c r="L4662" s="990"/>
      <c r="M4662" s="990"/>
      <c r="N4662" s="990"/>
      <c r="O4662" s="878"/>
      <c r="P4662" s="878"/>
      <c r="Q4662" s="878"/>
      <c r="R4662" s="878"/>
      <c r="S4662" s="878"/>
      <c r="T4662" s="878"/>
      <c r="U4662" s="878"/>
      <c r="V4662" s="878"/>
      <c r="W4662" s="878"/>
      <c r="X4662" s="1015"/>
      <c r="Y4662" s="878"/>
      <c r="Z4662" s="975"/>
    </row>
    <row r="4663" spans="1:26">
      <c r="A4663" s="878"/>
      <c r="B4663" s="878"/>
      <c r="C4663" s="878"/>
      <c r="F4663" s="878"/>
      <c r="H4663" s="878"/>
      <c r="I4663" s="878"/>
      <c r="J4663" s="878"/>
      <c r="K4663" s="990"/>
      <c r="L4663" s="990"/>
      <c r="M4663" s="990"/>
      <c r="N4663" s="990"/>
      <c r="O4663" s="878"/>
      <c r="P4663" s="878"/>
      <c r="Q4663" s="878"/>
      <c r="R4663" s="878"/>
      <c r="S4663" s="878"/>
      <c r="T4663" s="878"/>
      <c r="U4663" s="878"/>
      <c r="V4663" s="878"/>
      <c r="W4663" s="878"/>
      <c r="X4663" s="1015"/>
      <c r="Y4663" s="878"/>
      <c r="Z4663" s="975"/>
    </row>
    <row r="4664" spans="1:26">
      <c r="A4664" s="878"/>
      <c r="B4664" s="878"/>
      <c r="C4664" s="878"/>
      <c r="F4664" s="878"/>
      <c r="H4664" s="878"/>
      <c r="I4664" s="878"/>
      <c r="J4664" s="878"/>
      <c r="K4664" s="990"/>
      <c r="L4664" s="990"/>
      <c r="M4664" s="990"/>
      <c r="N4664" s="990"/>
      <c r="O4664" s="878"/>
      <c r="P4664" s="878"/>
      <c r="Q4664" s="878"/>
      <c r="R4664" s="878"/>
      <c r="S4664" s="878"/>
      <c r="T4664" s="878"/>
      <c r="U4664" s="878"/>
      <c r="V4664" s="878"/>
      <c r="W4664" s="878"/>
      <c r="X4664" s="1015"/>
      <c r="Y4664" s="878"/>
      <c r="Z4664" s="975"/>
    </row>
    <row r="4665" spans="1:26">
      <c r="A4665" s="878"/>
      <c r="B4665" s="878"/>
      <c r="C4665" s="878"/>
      <c r="F4665" s="878"/>
      <c r="H4665" s="878"/>
      <c r="I4665" s="878"/>
      <c r="J4665" s="878"/>
      <c r="K4665" s="990"/>
      <c r="L4665" s="990"/>
      <c r="M4665" s="990"/>
      <c r="N4665" s="990"/>
      <c r="O4665" s="878"/>
      <c r="P4665" s="878"/>
      <c r="Q4665" s="878"/>
      <c r="R4665" s="878"/>
      <c r="S4665" s="878"/>
      <c r="T4665" s="878"/>
      <c r="U4665" s="878"/>
      <c r="V4665" s="878"/>
      <c r="W4665" s="878"/>
      <c r="X4665" s="1015"/>
      <c r="Y4665" s="878"/>
      <c r="Z4665" s="975"/>
    </row>
    <row r="4666" spans="1:26">
      <c r="A4666" s="878"/>
      <c r="B4666" s="878"/>
      <c r="C4666" s="878"/>
      <c r="F4666" s="878"/>
      <c r="H4666" s="878"/>
      <c r="I4666" s="878"/>
      <c r="J4666" s="878"/>
      <c r="K4666" s="990"/>
      <c r="L4666" s="990"/>
      <c r="M4666" s="990"/>
      <c r="N4666" s="990"/>
      <c r="O4666" s="878"/>
      <c r="P4666" s="878"/>
      <c r="Q4666" s="878"/>
      <c r="R4666" s="878"/>
      <c r="S4666" s="878"/>
      <c r="T4666" s="878"/>
      <c r="U4666" s="878"/>
      <c r="V4666" s="878"/>
      <c r="W4666" s="878"/>
      <c r="X4666" s="1015"/>
      <c r="Y4666" s="878"/>
      <c r="Z4666" s="975"/>
    </row>
    <row r="4667" spans="1:26">
      <c r="A4667" s="878"/>
      <c r="B4667" s="878"/>
      <c r="C4667" s="878"/>
      <c r="F4667" s="878"/>
      <c r="H4667" s="878"/>
      <c r="I4667" s="878"/>
      <c r="J4667" s="878"/>
      <c r="K4667" s="990"/>
      <c r="L4667" s="990"/>
      <c r="M4667" s="990"/>
      <c r="N4667" s="990"/>
      <c r="O4667" s="878"/>
      <c r="P4667" s="878"/>
      <c r="Q4667" s="878"/>
      <c r="R4667" s="878"/>
      <c r="S4667" s="878"/>
      <c r="T4667" s="878"/>
      <c r="U4667" s="878"/>
      <c r="V4667" s="878"/>
      <c r="W4667" s="878"/>
      <c r="X4667" s="1015"/>
      <c r="Y4667" s="878"/>
      <c r="Z4667" s="975"/>
    </row>
    <row r="4668" spans="1:26">
      <c r="A4668" s="878"/>
      <c r="B4668" s="878"/>
      <c r="C4668" s="878"/>
      <c r="F4668" s="878"/>
      <c r="H4668" s="878"/>
      <c r="I4668" s="878"/>
      <c r="J4668" s="878"/>
      <c r="K4668" s="990"/>
      <c r="L4668" s="990"/>
      <c r="M4668" s="990"/>
      <c r="N4668" s="990"/>
      <c r="O4668" s="878"/>
      <c r="P4668" s="878"/>
      <c r="Q4668" s="878"/>
      <c r="R4668" s="878"/>
      <c r="S4668" s="878"/>
      <c r="T4668" s="878"/>
      <c r="U4668" s="878"/>
      <c r="V4668" s="878"/>
      <c r="W4668" s="878"/>
      <c r="X4668" s="1015"/>
      <c r="Y4668" s="878"/>
      <c r="Z4668" s="975"/>
    </row>
    <row r="4669" spans="1:26">
      <c r="A4669" s="878"/>
      <c r="B4669" s="878"/>
      <c r="C4669" s="878"/>
      <c r="F4669" s="878"/>
      <c r="H4669" s="878"/>
      <c r="I4669" s="878"/>
      <c r="J4669" s="878"/>
      <c r="K4669" s="990"/>
      <c r="L4669" s="990"/>
      <c r="M4669" s="990"/>
      <c r="N4669" s="990"/>
      <c r="O4669" s="878"/>
      <c r="P4669" s="878"/>
      <c r="Q4669" s="878"/>
      <c r="R4669" s="878"/>
      <c r="S4669" s="878"/>
      <c r="T4669" s="878"/>
      <c r="U4669" s="878"/>
      <c r="V4669" s="878"/>
      <c r="W4669" s="878"/>
      <c r="X4669" s="1015"/>
      <c r="Y4669" s="878"/>
      <c r="Z4669" s="975"/>
    </row>
    <row r="4670" spans="1:26">
      <c r="A4670" s="878"/>
      <c r="B4670" s="878"/>
      <c r="C4670" s="878"/>
      <c r="F4670" s="878"/>
      <c r="H4670" s="878"/>
      <c r="I4670" s="878"/>
      <c r="J4670" s="878"/>
      <c r="K4670" s="990"/>
      <c r="L4670" s="990"/>
      <c r="M4670" s="990"/>
      <c r="N4670" s="990"/>
      <c r="O4670" s="878"/>
      <c r="P4670" s="878"/>
      <c r="Q4670" s="878"/>
      <c r="R4670" s="878"/>
      <c r="S4670" s="878"/>
      <c r="T4670" s="878"/>
      <c r="U4670" s="878"/>
      <c r="V4670" s="878"/>
      <c r="W4670" s="878"/>
      <c r="X4670" s="1015"/>
      <c r="Y4670" s="878"/>
      <c r="Z4670" s="975"/>
    </row>
    <row r="4671" spans="1:26">
      <c r="A4671" s="878"/>
      <c r="B4671" s="878"/>
      <c r="C4671" s="878"/>
      <c r="F4671" s="878"/>
      <c r="H4671" s="878"/>
      <c r="I4671" s="878"/>
      <c r="J4671" s="878"/>
      <c r="K4671" s="990"/>
      <c r="L4671" s="990"/>
      <c r="M4671" s="990"/>
      <c r="N4671" s="990"/>
      <c r="O4671" s="878"/>
      <c r="P4671" s="878"/>
      <c r="Q4671" s="878"/>
      <c r="R4671" s="878"/>
      <c r="S4671" s="878"/>
      <c r="T4671" s="878"/>
      <c r="U4671" s="878"/>
      <c r="V4671" s="878"/>
      <c r="W4671" s="878"/>
      <c r="X4671" s="1015"/>
      <c r="Y4671" s="878"/>
      <c r="Z4671" s="975"/>
    </row>
    <row r="4672" spans="1:26">
      <c r="A4672" s="878"/>
      <c r="B4672" s="878"/>
      <c r="C4672" s="878"/>
      <c r="F4672" s="878"/>
      <c r="H4672" s="878"/>
      <c r="I4672" s="878"/>
      <c r="J4672" s="878"/>
      <c r="K4672" s="990"/>
      <c r="L4672" s="990"/>
      <c r="M4672" s="990"/>
      <c r="N4672" s="990"/>
      <c r="O4672" s="878"/>
      <c r="P4672" s="878"/>
      <c r="Q4672" s="878"/>
      <c r="R4672" s="878"/>
      <c r="S4672" s="878"/>
      <c r="T4672" s="878"/>
      <c r="U4672" s="878"/>
      <c r="V4672" s="878"/>
      <c r="W4672" s="878"/>
      <c r="X4672" s="1015"/>
      <c r="Y4672" s="878"/>
      <c r="Z4672" s="975"/>
    </row>
    <row r="4673" spans="1:26">
      <c r="A4673" s="878"/>
      <c r="B4673" s="878"/>
      <c r="C4673" s="878"/>
      <c r="F4673" s="878"/>
      <c r="H4673" s="878"/>
      <c r="I4673" s="878"/>
      <c r="J4673" s="878"/>
      <c r="K4673" s="990"/>
      <c r="L4673" s="990"/>
      <c r="M4673" s="990"/>
      <c r="N4673" s="990"/>
      <c r="O4673" s="878"/>
      <c r="P4673" s="878"/>
      <c r="Q4673" s="878"/>
      <c r="R4673" s="878"/>
      <c r="S4673" s="878"/>
      <c r="T4673" s="878"/>
      <c r="U4673" s="878"/>
      <c r="V4673" s="878"/>
      <c r="W4673" s="878"/>
      <c r="X4673" s="1015"/>
      <c r="Y4673" s="878"/>
      <c r="Z4673" s="975"/>
    </row>
    <row r="4674" spans="1:26">
      <c r="A4674" s="878"/>
      <c r="B4674" s="878"/>
      <c r="C4674" s="878"/>
      <c r="F4674" s="878"/>
      <c r="H4674" s="878"/>
      <c r="I4674" s="878"/>
      <c r="J4674" s="878"/>
      <c r="K4674" s="990"/>
      <c r="L4674" s="990"/>
      <c r="M4674" s="990"/>
      <c r="N4674" s="990"/>
      <c r="O4674" s="878"/>
      <c r="P4674" s="878"/>
      <c r="Q4674" s="878"/>
      <c r="R4674" s="878"/>
      <c r="S4674" s="878"/>
      <c r="T4674" s="878"/>
      <c r="U4674" s="878"/>
      <c r="V4674" s="878"/>
      <c r="W4674" s="878"/>
      <c r="X4674" s="1015"/>
      <c r="Y4674" s="878"/>
      <c r="Z4674" s="975"/>
    </row>
    <row r="4675" spans="1:26">
      <c r="A4675" s="878"/>
      <c r="B4675" s="878"/>
      <c r="C4675" s="878"/>
      <c r="F4675" s="878"/>
      <c r="H4675" s="878"/>
      <c r="I4675" s="878"/>
      <c r="J4675" s="878"/>
      <c r="K4675" s="990"/>
      <c r="L4675" s="990"/>
      <c r="M4675" s="990"/>
      <c r="N4675" s="990"/>
      <c r="O4675" s="878"/>
      <c r="P4675" s="878"/>
      <c r="Q4675" s="878"/>
      <c r="R4675" s="878"/>
      <c r="S4675" s="878"/>
      <c r="T4675" s="878"/>
      <c r="U4675" s="878"/>
      <c r="V4675" s="878"/>
      <c r="W4675" s="878"/>
      <c r="X4675" s="1015"/>
      <c r="Y4675" s="878"/>
      <c r="Z4675" s="975"/>
    </row>
    <row r="4676" spans="1:26">
      <c r="A4676" s="878"/>
      <c r="B4676" s="878"/>
      <c r="C4676" s="878"/>
      <c r="F4676" s="878"/>
      <c r="H4676" s="878"/>
      <c r="I4676" s="878"/>
      <c r="J4676" s="878"/>
      <c r="K4676" s="990"/>
      <c r="L4676" s="990"/>
      <c r="M4676" s="990"/>
      <c r="N4676" s="990"/>
      <c r="O4676" s="878"/>
      <c r="P4676" s="878"/>
      <c r="Q4676" s="878"/>
      <c r="R4676" s="878"/>
      <c r="S4676" s="878"/>
      <c r="T4676" s="878"/>
      <c r="U4676" s="878"/>
      <c r="V4676" s="878"/>
      <c r="W4676" s="878"/>
      <c r="X4676" s="1015"/>
      <c r="Y4676" s="878"/>
      <c r="Z4676" s="975"/>
    </row>
    <row r="4677" spans="1:26">
      <c r="A4677" s="878"/>
      <c r="B4677" s="878"/>
      <c r="C4677" s="878"/>
      <c r="F4677" s="878"/>
      <c r="H4677" s="878"/>
      <c r="I4677" s="878"/>
      <c r="J4677" s="878"/>
      <c r="K4677" s="990"/>
      <c r="L4677" s="990"/>
      <c r="M4677" s="990"/>
      <c r="N4677" s="990"/>
      <c r="O4677" s="878"/>
      <c r="P4677" s="878"/>
      <c r="Q4677" s="878"/>
      <c r="R4677" s="878"/>
      <c r="S4677" s="878"/>
      <c r="T4677" s="878"/>
      <c r="U4677" s="878"/>
      <c r="V4677" s="878"/>
      <c r="W4677" s="878"/>
      <c r="X4677" s="1015"/>
      <c r="Y4677" s="878"/>
      <c r="Z4677" s="975"/>
    </row>
    <row r="4678" spans="1:26">
      <c r="A4678" s="878"/>
      <c r="B4678" s="878"/>
      <c r="C4678" s="878"/>
      <c r="F4678" s="878"/>
      <c r="H4678" s="878"/>
      <c r="I4678" s="878"/>
      <c r="J4678" s="878"/>
      <c r="K4678" s="990"/>
      <c r="L4678" s="990"/>
      <c r="M4678" s="990"/>
      <c r="N4678" s="990"/>
      <c r="O4678" s="878"/>
      <c r="P4678" s="878"/>
      <c r="Q4678" s="878"/>
      <c r="R4678" s="878"/>
      <c r="S4678" s="878"/>
      <c r="T4678" s="878"/>
      <c r="U4678" s="878"/>
      <c r="V4678" s="878"/>
      <c r="W4678" s="878"/>
      <c r="X4678" s="1015"/>
      <c r="Y4678" s="878"/>
      <c r="Z4678" s="975"/>
    </row>
    <row r="4679" spans="1:26">
      <c r="A4679" s="878"/>
      <c r="B4679" s="878"/>
      <c r="C4679" s="878"/>
      <c r="F4679" s="878"/>
      <c r="H4679" s="878"/>
      <c r="I4679" s="878"/>
      <c r="J4679" s="878"/>
      <c r="K4679" s="990"/>
      <c r="L4679" s="990"/>
      <c r="M4679" s="990"/>
      <c r="N4679" s="990"/>
      <c r="O4679" s="878"/>
      <c r="P4679" s="878"/>
      <c r="Q4679" s="878"/>
      <c r="R4679" s="878"/>
      <c r="S4679" s="878"/>
      <c r="T4679" s="878"/>
      <c r="U4679" s="878"/>
      <c r="V4679" s="878"/>
      <c r="W4679" s="878"/>
      <c r="X4679" s="1015"/>
      <c r="Y4679" s="878"/>
      <c r="Z4679" s="975"/>
    </row>
    <row r="4680" spans="1:26">
      <c r="A4680" s="878"/>
      <c r="B4680" s="878"/>
      <c r="C4680" s="878"/>
      <c r="F4680" s="878"/>
      <c r="H4680" s="878"/>
      <c r="I4680" s="878"/>
      <c r="J4680" s="878"/>
      <c r="K4680" s="990"/>
      <c r="L4680" s="990"/>
      <c r="M4680" s="990"/>
      <c r="N4680" s="990"/>
      <c r="O4680" s="878"/>
      <c r="P4680" s="878"/>
      <c r="Q4680" s="878"/>
      <c r="R4680" s="878"/>
      <c r="S4680" s="878"/>
      <c r="T4680" s="878"/>
      <c r="U4680" s="878"/>
      <c r="V4680" s="878"/>
      <c r="W4680" s="878"/>
      <c r="X4680" s="1015"/>
      <c r="Y4680" s="878"/>
      <c r="Z4680" s="975"/>
    </row>
    <row r="4681" spans="1:26">
      <c r="A4681" s="878"/>
      <c r="B4681" s="878"/>
      <c r="C4681" s="878"/>
      <c r="F4681" s="878"/>
      <c r="H4681" s="878"/>
      <c r="I4681" s="878"/>
      <c r="J4681" s="878"/>
      <c r="K4681" s="990"/>
      <c r="L4681" s="990"/>
      <c r="M4681" s="990"/>
      <c r="N4681" s="990"/>
      <c r="O4681" s="878"/>
      <c r="P4681" s="878"/>
      <c r="Q4681" s="878"/>
      <c r="R4681" s="878"/>
      <c r="S4681" s="878"/>
      <c r="T4681" s="878"/>
      <c r="U4681" s="878"/>
      <c r="V4681" s="878"/>
      <c r="W4681" s="878"/>
      <c r="X4681" s="1015"/>
      <c r="Y4681" s="878"/>
      <c r="Z4681" s="975"/>
    </row>
    <row r="4682" spans="1:26">
      <c r="A4682" s="878"/>
      <c r="B4682" s="878"/>
      <c r="C4682" s="878"/>
      <c r="F4682" s="878"/>
      <c r="H4682" s="878"/>
      <c r="I4682" s="878"/>
      <c r="J4682" s="878"/>
      <c r="K4682" s="990"/>
      <c r="L4682" s="990"/>
      <c r="M4682" s="990"/>
      <c r="N4682" s="990"/>
      <c r="O4682" s="878"/>
      <c r="P4682" s="878"/>
      <c r="Q4682" s="878"/>
      <c r="R4682" s="878"/>
      <c r="S4682" s="878"/>
      <c r="T4682" s="878"/>
      <c r="U4682" s="878"/>
      <c r="V4682" s="878"/>
      <c r="W4682" s="878"/>
      <c r="X4682" s="1015"/>
      <c r="Y4682" s="878"/>
      <c r="Z4682" s="975"/>
    </row>
    <row r="4683" spans="1:26">
      <c r="A4683" s="878"/>
      <c r="B4683" s="878"/>
      <c r="C4683" s="878"/>
      <c r="F4683" s="878"/>
      <c r="H4683" s="878"/>
      <c r="I4683" s="878"/>
      <c r="J4683" s="878"/>
      <c r="K4683" s="990"/>
      <c r="L4683" s="990"/>
      <c r="M4683" s="990"/>
      <c r="N4683" s="990"/>
      <c r="O4683" s="878"/>
      <c r="P4683" s="878"/>
      <c r="Q4683" s="878"/>
      <c r="R4683" s="878"/>
      <c r="S4683" s="878"/>
      <c r="T4683" s="878"/>
      <c r="U4683" s="878"/>
      <c r="V4683" s="878"/>
      <c r="W4683" s="878"/>
      <c r="X4683" s="1015"/>
      <c r="Y4683" s="878"/>
      <c r="Z4683" s="975"/>
    </row>
    <row r="4684" spans="1:26">
      <c r="A4684" s="878"/>
      <c r="B4684" s="878"/>
      <c r="C4684" s="878"/>
      <c r="F4684" s="878"/>
      <c r="H4684" s="878"/>
      <c r="I4684" s="878"/>
      <c r="J4684" s="878"/>
      <c r="K4684" s="990"/>
      <c r="L4684" s="990"/>
      <c r="M4684" s="990"/>
      <c r="N4684" s="990"/>
      <c r="O4684" s="878"/>
      <c r="P4684" s="878"/>
      <c r="Q4684" s="878"/>
      <c r="R4684" s="878"/>
      <c r="S4684" s="878"/>
      <c r="T4684" s="878"/>
      <c r="U4684" s="878"/>
      <c r="V4684" s="878"/>
      <c r="W4684" s="878"/>
      <c r="X4684" s="1015"/>
      <c r="Y4684" s="878"/>
      <c r="Z4684" s="975"/>
    </row>
    <row r="4685" spans="1:26">
      <c r="A4685" s="878"/>
      <c r="B4685" s="878"/>
      <c r="C4685" s="878"/>
      <c r="F4685" s="878"/>
      <c r="H4685" s="878"/>
      <c r="I4685" s="878"/>
      <c r="J4685" s="878"/>
      <c r="K4685" s="990"/>
      <c r="L4685" s="990"/>
      <c r="M4685" s="990"/>
      <c r="N4685" s="990"/>
      <c r="O4685" s="878"/>
      <c r="P4685" s="878"/>
      <c r="Q4685" s="878"/>
      <c r="R4685" s="878"/>
      <c r="S4685" s="878"/>
      <c r="T4685" s="878"/>
      <c r="U4685" s="878"/>
      <c r="V4685" s="878"/>
      <c r="W4685" s="878"/>
      <c r="X4685" s="1015"/>
      <c r="Y4685" s="878"/>
      <c r="Z4685" s="975"/>
    </row>
    <row r="4686" spans="1:26">
      <c r="A4686" s="878"/>
      <c r="B4686" s="878"/>
      <c r="C4686" s="878"/>
      <c r="F4686" s="878"/>
      <c r="H4686" s="878"/>
      <c r="I4686" s="878"/>
      <c r="J4686" s="878"/>
      <c r="K4686" s="990"/>
      <c r="L4686" s="990"/>
      <c r="M4686" s="990"/>
      <c r="N4686" s="990"/>
      <c r="O4686" s="878"/>
      <c r="P4686" s="878"/>
      <c r="Q4686" s="878"/>
      <c r="R4686" s="878"/>
      <c r="S4686" s="878"/>
      <c r="T4686" s="878"/>
      <c r="U4686" s="878"/>
      <c r="V4686" s="878"/>
      <c r="W4686" s="878"/>
      <c r="X4686" s="1015"/>
      <c r="Y4686" s="878"/>
      <c r="Z4686" s="975"/>
    </row>
    <row r="4687" spans="1:26">
      <c r="A4687" s="878"/>
      <c r="B4687" s="878"/>
      <c r="C4687" s="878"/>
      <c r="F4687" s="878"/>
      <c r="H4687" s="878"/>
      <c r="I4687" s="878"/>
      <c r="J4687" s="878"/>
      <c r="K4687" s="990"/>
      <c r="L4687" s="990"/>
      <c r="M4687" s="990"/>
      <c r="N4687" s="990"/>
      <c r="O4687" s="878"/>
      <c r="P4687" s="878"/>
      <c r="Q4687" s="878"/>
      <c r="R4687" s="878"/>
      <c r="S4687" s="878"/>
      <c r="T4687" s="878"/>
      <c r="U4687" s="878"/>
      <c r="V4687" s="878"/>
      <c r="W4687" s="878"/>
      <c r="X4687" s="1015"/>
      <c r="Y4687" s="878"/>
      <c r="Z4687" s="975"/>
    </row>
    <row r="4688" spans="1:26">
      <c r="A4688" s="878"/>
      <c r="B4688" s="878"/>
      <c r="C4688" s="878"/>
      <c r="F4688" s="878"/>
      <c r="H4688" s="878"/>
      <c r="I4688" s="878"/>
      <c r="J4688" s="878"/>
      <c r="K4688" s="990"/>
      <c r="L4688" s="990"/>
      <c r="M4688" s="990"/>
      <c r="N4688" s="990"/>
      <c r="O4688" s="878"/>
      <c r="P4688" s="878"/>
      <c r="Q4688" s="878"/>
      <c r="R4688" s="878"/>
      <c r="S4688" s="878"/>
      <c r="T4688" s="878"/>
      <c r="U4688" s="878"/>
      <c r="V4688" s="878"/>
      <c r="W4688" s="878"/>
      <c r="X4688" s="1015"/>
      <c r="Y4688" s="878"/>
      <c r="Z4688" s="975"/>
    </row>
    <row r="4689" spans="1:26">
      <c r="A4689" s="878"/>
      <c r="B4689" s="878"/>
      <c r="C4689" s="878"/>
      <c r="F4689" s="878"/>
      <c r="H4689" s="878"/>
      <c r="I4689" s="878"/>
      <c r="J4689" s="878"/>
      <c r="K4689" s="990"/>
      <c r="L4689" s="990"/>
      <c r="M4689" s="990"/>
      <c r="N4689" s="990"/>
      <c r="O4689" s="878"/>
      <c r="P4689" s="878"/>
      <c r="Q4689" s="878"/>
      <c r="R4689" s="878"/>
      <c r="S4689" s="878"/>
      <c r="T4689" s="878"/>
      <c r="U4689" s="878"/>
      <c r="V4689" s="878"/>
      <c r="W4689" s="878"/>
      <c r="X4689" s="1015"/>
      <c r="Y4689" s="878"/>
      <c r="Z4689" s="975"/>
    </row>
    <row r="4690" spans="1:26">
      <c r="A4690" s="878"/>
      <c r="B4690" s="878"/>
      <c r="C4690" s="878"/>
      <c r="F4690" s="878"/>
      <c r="H4690" s="878"/>
      <c r="I4690" s="878"/>
      <c r="J4690" s="878"/>
      <c r="K4690" s="990"/>
      <c r="L4690" s="990"/>
      <c r="M4690" s="990"/>
      <c r="N4690" s="990"/>
      <c r="O4690" s="878"/>
      <c r="P4690" s="878"/>
      <c r="Q4690" s="878"/>
      <c r="R4690" s="878"/>
      <c r="S4690" s="878"/>
      <c r="T4690" s="878"/>
      <c r="U4690" s="878"/>
      <c r="V4690" s="878"/>
      <c r="W4690" s="878"/>
      <c r="X4690" s="1015"/>
      <c r="Y4690" s="878"/>
      <c r="Z4690" s="975"/>
    </row>
    <row r="4691" spans="1:26">
      <c r="A4691" s="878"/>
      <c r="B4691" s="878"/>
      <c r="C4691" s="878"/>
      <c r="F4691" s="878"/>
      <c r="H4691" s="878"/>
      <c r="I4691" s="878"/>
      <c r="J4691" s="878"/>
      <c r="K4691" s="990"/>
      <c r="L4691" s="990"/>
      <c r="M4691" s="990"/>
      <c r="N4691" s="990"/>
      <c r="O4691" s="878"/>
      <c r="P4691" s="878"/>
      <c r="Q4691" s="878"/>
      <c r="R4691" s="878"/>
      <c r="S4691" s="878"/>
      <c r="T4691" s="878"/>
      <c r="U4691" s="878"/>
      <c r="V4691" s="878"/>
      <c r="W4691" s="878"/>
      <c r="X4691" s="1015"/>
      <c r="Y4691" s="878"/>
      <c r="Z4691" s="975"/>
    </row>
    <row r="4692" spans="1:26">
      <c r="A4692" s="878"/>
      <c r="B4692" s="878"/>
      <c r="C4692" s="878"/>
      <c r="F4692" s="878"/>
      <c r="H4692" s="878"/>
      <c r="I4692" s="878"/>
      <c r="J4692" s="878"/>
      <c r="K4692" s="990"/>
      <c r="L4692" s="990"/>
      <c r="M4692" s="990"/>
      <c r="N4692" s="990"/>
      <c r="O4692" s="878"/>
      <c r="P4692" s="878"/>
      <c r="Q4692" s="878"/>
      <c r="R4692" s="878"/>
      <c r="S4692" s="878"/>
      <c r="T4692" s="878"/>
      <c r="U4692" s="878"/>
      <c r="V4692" s="878"/>
      <c r="W4692" s="878"/>
      <c r="X4692" s="1015"/>
      <c r="Y4692" s="878"/>
      <c r="Z4692" s="975"/>
    </row>
    <row r="4693" spans="1:26">
      <c r="A4693" s="878"/>
      <c r="B4693" s="878"/>
      <c r="C4693" s="878"/>
      <c r="F4693" s="878"/>
      <c r="H4693" s="878"/>
      <c r="I4693" s="878"/>
      <c r="J4693" s="878"/>
      <c r="K4693" s="990"/>
      <c r="L4693" s="990"/>
      <c r="M4693" s="990"/>
      <c r="N4693" s="990"/>
      <c r="O4693" s="878"/>
      <c r="P4693" s="878"/>
      <c r="Q4693" s="878"/>
      <c r="R4693" s="878"/>
      <c r="S4693" s="878"/>
      <c r="T4693" s="878"/>
      <c r="U4693" s="878"/>
      <c r="V4693" s="878"/>
      <c r="W4693" s="878"/>
      <c r="X4693" s="1015"/>
      <c r="Y4693" s="878"/>
      <c r="Z4693" s="975"/>
    </row>
    <row r="4694" spans="1:26">
      <c r="A4694" s="878"/>
      <c r="B4694" s="878"/>
      <c r="C4694" s="878"/>
      <c r="F4694" s="878"/>
      <c r="H4694" s="878"/>
      <c r="I4694" s="878"/>
      <c r="J4694" s="878"/>
      <c r="K4694" s="990"/>
      <c r="L4694" s="990"/>
      <c r="M4694" s="990"/>
      <c r="N4694" s="990"/>
      <c r="O4694" s="878"/>
      <c r="P4694" s="878"/>
      <c r="Q4694" s="878"/>
      <c r="R4694" s="878"/>
      <c r="S4694" s="878"/>
      <c r="T4694" s="878"/>
      <c r="U4694" s="878"/>
      <c r="V4694" s="878"/>
      <c r="W4694" s="878"/>
      <c r="X4694" s="1015"/>
      <c r="Y4694" s="878"/>
      <c r="Z4694" s="975"/>
    </row>
    <row r="4695" spans="1:26">
      <c r="A4695" s="878"/>
      <c r="B4695" s="878"/>
      <c r="C4695" s="878"/>
      <c r="F4695" s="878"/>
      <c r="H4695" s="878"/>
      <c r="I4695" s="878"/>
      <c r="J4695" s="878"/>
      <c r="K4695" s="990"/>
      <c r="L4695" s="990"/>
      <c r="M4695" s="990"/>
      <c r="N4695" s="990"/>
      <c r="O4695" s="878"/>
      <c r="P4695" s="878"/>
      <c r="Q4695" s="878"/>
      <c r="R4695" s="878"/>
      <c r="S4695" s="878"/>
      <c r="T4695" s="878"/>
      <c r="U4695" s="878"/>
      <c r="V4695" s="878"/>
      <c r="W4695" s="878"/>
      <c r="X4695" s="1015"/>
      <c r="Y4695" s="878"/>
      <c r="Z4695" s="975"/>
    </row>
    <row r="4696" spans="1:26">
      <c r="A4696" s="878"/>
      <c r="B4696" s="878"/>
      <c r="C4696" s="878"/>
      <c r="F4696" s="878"/>
      <c r="H4696" s="878"/>
      <c r="I4696" s="878"/>
      <c r="J4696" s="878"/>
      <c r="K4696" s="990"/>
      <c r="L4696" s="990"/>
      <c r="M4696" s="990"/>
      <c r="N4696" s="990"/>
      <c r="O4696" s="878"/>
      <c r="P4696" s="878"/>
      <c r="Q4696" s="878"/>
      <c r="R4696" s="878"/>
      <c r="S4696" s="878"/>
      <c r="T4696" s="878"/>
      <c r="U4696" s="878"/>
      <c r="V4696" s="878"/>
      <c r="W4696" s="878"/>
      <c r="X4696" s="1015"/>
      <c r="Y4696" s="878"/>
      <c r="Z4696" s="975"/>
    </row>
    <row r="4697" spans="1:26">
      <c r="A4697" s="878"/>
      <c r="B4697" s="878"/>
      <c r="C4697" s="878"/>
      <c r="F4697" s="878"/>
      <c r="H4697" s="878"/>
      <c r="I4697" s="878"/>
      <c r="J4697" s="878"/>
      <c r="K4697" s="990"/>
      <c r="L4697" s="990"/>
      <c r="M4697" s="990"/>
      <c r="N4697" s="990"/>
      <c r="O4697" s="878"/>
      <c r="P4697" s="878"/>
      <c r="Q4697" s="878"/>
      <c r="R4697" s="878"/>
      <c r="S4697" s="878"/>
      <c r="T4697" s="878"/>
      <c r="U4697" s="878"/>
      <c r="V4697" s="878"/>
      <c r="W4697" s="878"/>
      <c r="X4697" s="1015"/>
      <c r="Y4697" s="878"/>
      <c r="Z4697" s="975"/>
    </row>
    <row r="4698" spans="1:26">
      <c r="A4698" s="878"/>
      <c r="B4698" s="878"/>
      <c r="C4698" s="878"/>
      <c r="F4698" s="878"/>
      <c r="H4698" s="878"/>
      <c r="I4698" s="878"/>
      <c r="J4698" s="878"/>
      <c r="K4698" s="990"/>
      <c r="L4698" s="990"/>
      <c r="M4698" s="990"/>
      <c r="N4698" s="990"/>
      <c r="O4698" s="878"/>
      <c r="P4698" s="878"/>
      <c r="Q4698" s="878"/>
      <c r="R4698" s="878"/>
      <c r="S4698" s="878"/>
      <c r="T4698" s="878"/>
      <c r="U4698" s="878"/>
      <c r="V4698" s="878"/>
      <c r="W4698" s="878"/>
      <c r="X4698" s="1015"/>
      <c r="Y4698" s="878"/>
      <c r="Z4698" s="975"/>
    </row>
    <row r="4699" spans="1:26">
      <c r="A4699" s="878"/>
      <c r="B4699" s="878"/>
      <c r="C4699" s="878"/>
      <c r="F4699" s="878"/>
      <c r="H4699" s="878"/>
      <c r="I4699" s="878"/>
      <c r="J4699" s="878"/>
      <c r="K4699" s="990"/>
      <c r="L4699" s="990"/>
      <c r="M4699" s="990"/>
      <c r="N4699" s="990"/>
      <c r="O4699" s="878"/>
      <c r="P4699" s="878"/>
      <c r="Q4699" s="878"/>
      <c r="R4699" s="878"/>
      <c r="S4699" s="878"/>
      <c r="T4699" s="878"/>
      <c r="U4699" s="878"/>
      <c r="V4699" s="878"/>
      <c r="W4699" s="878"/>
      <c r="X4699" s="1015"/>
      <c r="Y4699" s="878"/>
      <c r="Z4699" s="975"/>
    </row>
    <row r="4700" spans="1:26">
      <c r="A4700" s="878"/>
      <c r="B4700" s="878"/>
      <c r="C4700" s="878"/>
      <c r="F4700" s="878"/>
      <c r="H4700" s="878"/>
      <c r="I4700" s="878"/>
      <c r="J4700" s="878"/>
      <c r="K4700" s="990"/>
      <c r="L4700" s="990"/>
      <c r="M4700" s="990"/>
      <c r="N4700" s="990"/>
      <c r="O4700" s="878"/>
      <c r="P4700" s="878"/>
      <c r="Q4700" s="878"/>
      <c r="R4700" s="878"/>
      <c r="S4700" s="878"/>
      <c r="T4700" s="878"/>
      <c r="U4700" s="878"/>
      <c r="V4700" s="878"/>
      <c r="W4700" s="878"/>
      <c r="X4700" s="1015"/>
      <c r="Y4700" s="878"/>
      <c r="Z4700" s="975"/>
    </row>
    <row r="4701" spans="1:26">
      <c r="A4701" s="878"/>
      <c r="B4701" s="878"/>
      <c r="C4701" s="878"/>
      <c r="F4701" s="878"/>
      <c r="H4701" s="878"/>
      <c r="I4701" s="878"/>
      <c r="J4701" s="878"/>
      <c r="K4701" s="990"/>
      <c r="L4701" s="990"/>
      <c r="M4701" s="990"/>
      <c r="N4701" s="990"/>
      <c r="O4701" s="878"/>
      <c r="P4701" s="878"/>
      <c r="Q4701" s="878"/>
      <c r="R4701" s="878"/>
      <c r="S4701" s="878"/>
      <c r="T4701" s="878"/>
      <c r="U4701" s="878"/>
      <c r="V4701" s="878"/>
      <c r="W4701" s="878"/>
      <c r="X4701" s="1015"/>
      <c r="Y4701" s="878"/>
      <c r="Z4701" s="975"/>
    </row>
    <row r="4702" spans="1:26">
      <c r="A4702" s="878"/>
      <c r="B4702" s="878"/>
      <c r="C4702" s="878"/>
      <c r="F4702" s="878"/>
      <c r="H4702" s="878"/>
      <c r="I4702" s="878"/>
      <c r="J4702" s="878"/>
      <c r="K4702" s="990"/>
      <c r="L4702" s="990"/>
      <c r="M4702" s="990"/>
      <c r="N4702" s="990"/>
      <c r="O4702" s="878"/>
      <c r="P4702" s="878"/>
      <c r="Q4702" s="878"/>
      <c r="R4702" s="878"/>
      <c r="S4702" s="878"/>
      <c r="T4702" s="878"/>
      <c r="U4702" s="878"/>
      <c r="V4702" s="878"/>
      <c r="W4702" s="878"/>
      <c r="X4702" s="1015"/>
      <c r="Y4702" s="878"/>
      <c r="Z4702" s="975"/>
    </row>
    <row r="4703" spans="1:26">
      <c r="A4703" s="878"/>
      <c r="B4703" s="878"/>
      <c r="C4703" s="878"/>
      <c r="F4703" s="878"/>
      <c r="H4703" s="878"/>
      <c r="I4703" s="878"/>
      <c r="J4703" s="878"/>
      <c r="K4703" s="990"/>
      <c r="L4703" s="990"/>
      <c r="M4703" s="990"/>
      <c r="N4703" s="990"/>
      <c r="O4703" s="878"/>
      <c r="P4703" s="878"/>
      <c r="Q4703" s="878"/>
      <c r="R4703" s="878"/>
      <c r="S4703" s="878"/>
      <c r="T4703" s="878"/>
      <c r="U4703" s="878"/>
      <c r="V4703" s="878"/>
      <c r="W4703" s="878"/>
      <c r="X4703" s="1015"/>
      <c r="Y4703" s="878"/>
      <c r="Z4703" s="975"/>
    </row>
    <row r="4704" spans="1:26">
      <c r="A4704" s="878"/>
      <c r="B4704" s="878"/>
      <c r="C4704" s="878"/>
      <c r="F4704" s="878"/>
      <c r="H4704" s="878"/>
      <c r="I4704" s="878"/>
      <c r="J4704" s="878"/>
      <c r="K4704" s="990"/>
      <c r="L4704" s="990"/>
      <c r="M4704" s="990"/>
      <c r="N4704" s="990"/>
      <c r="O4704" s="878"/>
      <c r="P4704" s="878"/>
      <c r="Q4704" s="878"/>
      <c r="R4704" s="878"/>
      <c r="S4704" s="878"/>
      <c r="T4704" s="878"/>
      <c r="U4704" s="878"/>
      <c r="V4704" s="878"/>
      <c r="W4704" s="878"/>
      <c r="X4704" s="1015"/>
      <c r="Y4704" s="878"/>
      <c r="Z4704" s="975"/>
    </row>
    <row r="4705" spans="1:26">
      <c r="A4705" s="878"/>
      <c r="B4705" s="878"/>
      <c r="C4705" s="878"/>
      <c r="F4705" s="878"/>
      <c r="H4705" s="878"/>
      <c r="I4705" s="878"/>
      <c r="J4705" s="878"/>
      <c r="K4705" s="990"/>
      <c r="L4705" s="990"/>
      <c r="M4705" s="990"/>
      <c r="N4705" s="990"/>
      <c r="O4705" s="878"/>
      <c r="P4705" s="878"/>
      <c r="Q4705" s="878"/>
      <c r="R4705" s="878"/>
      <c r="S4705" s="878"/>
      <c r="T4705" s="878"/>
      <c r="U4705" s="878"/>
      <c r="V4705" s="878"/>
      <c r="W4705" s="878"/>
      <c r="X4705" s="1015"/>
      <c r="Y4705" s="878"/>
      <c r="Z4705" s="975"/>
    </row>
    <row r="4706" spans="1:26">
      <c r="A4706" s="878"/>
      <c r="B4706" s="878"/>
      <c r="C4706" s="878"/>
      <c r="F4706" s="878"/>
      <c r="H4706" s="878"/>
      <c r="I4706" s="878"/>
      <c r="J4706" s="878"/>
      <c r="K4706" s="990"/>
      <c r="L4706" s="990"/>
      <c r="M4706" s="990"/>
      <c r="N4706" s="990"/>
      <c r="O4706" s="878"/>
      <c r="P4706" s="878"/>
      <c r="Q4706" s="878"/>
      <c r="R4706" s="878"/>
      <c r="S4706" s="878"/>
      <c r="T4706" s="878"/>
      <c r="U4706" s="878"/>
      <c r="V4706" s="878"/>
      <c r="W4706" s="878"/>
      <c r="X4706" s="1015"/>
      <c r="Y4706" s="878"/>
      <c r="Z4706" s="975"/>
    </row>
    <row r="4707" spans="1:26">
      <c r="A4707" s="878"/>
      <c r="B4707" s="878"/>
      <c r="C4707" s="878"/>
      <c r="F4707" s="878"/>
      <c r="H4707" s="878"/>
      <c r="I4707" s="878"/>
      <c r="J4707" s="878"/>
      <c r="K4707" s="990"/>
      <c r="L4707" s="990"/>
      <c r="M4707" s="990"/>
      <c r="N4707" s="990"/>
      <c r="O4707" s="878"/>
      <c r="P4707" s="878"/>
      <c r="Q4707" s="878"/>
      <c r="R4707" s="878"/>
      <c r="S4707" s="878"/>
      <c r="T4707" s="878"/>
      <c r="U4707" s="878"/>
      <c r="V4707" s="878"/>
      <c r="W4707" s="878"/>
      <c r="X4707" s="1015"/>
      <c r="Y4707" s="878"/>
      <c r="Z4707" s="975"/>
    </row>
    <row r="4708" spans="1:26">
      <c r="A4708" s="878"/>
      <c r="B4708" s="878"/>
      <c r="C4708" s="878"/>
      <c r="F4708" s="878"/>
      <c r="H4708" s="878"/>
      <c r="I4708" s="878"/>
      <c r="J4708" s="878"/>
      <c r="K4708" s="990"/>
      <c r="L4708" s="990"/>
      <c r="M4708" s="990"/>
      <c r="N4708" s="990"/>
      <c r="O4708" s="878"/>
      <c r="P4708" s="878"/>
      <c r="Q4708" s="878"/>
      <c r="R4708" s="878"/>
      <c r="S4708" s="878"/>
      <c r="T4708" s="878"/>
      <c r="U4708" s="878"/>
      <c r="V4708" s="878"/>
      <c r="W4708" s="878"/>
      <c r="X4708" s="1015"/>
      <c r="Y4708" s="878"/>
      <c r="Z4708" s="975"/>
    </row>
    <row r="4709" spans="1:26">
      <c r="A4709" s="878"/>
      <c r="B4709" s="878"/>
      <c r="C4709" s="878"/>
      <c r="F4709" s="878"/>
      <c r="H4709" s="878"/>
      <c r="I4709" s="878"/>
      <c r="J4709" s="878"/>
      <c r="K4709" s="990"/>
      <c r="L4709" s="990"/>
      <c r="M4709" s="990"/>
      <c r="N4709" s="990"/>
      <c r="O4709" s="878"/>
      <c r="P4709" s="878"/>
      <c r="Q4709" s="878"/>
      <c r="R4709" s="878"/>
      <c r="S4709" s="878"/>
      <c r="T4709" s="878"/>
      <c r="U4709" s="878"/>
      <c r="V4709" s="878"/>
      <c r="W4709" s="878"/>
      <c r="X4709" s="1015"/>
      <c r="Y4709" s="878"/>
      <c r="Z4709" s="975"/>
    </row>
    <row r="4710" spans="1:26">
      <c r="A4710" s="878"/>
      <c r="B4710" s="878"/>
      <c r="C4710" s="878"/>
      <c r="F4710" s="878"/>
      <c r="H4710" s="878"/>
      <c r="I4710" s="878"/>
      <c r="J4710" s="878"/>
      <c r="K4710" s="990"/>
      <c r="L4710" s="990"/>
      <c r="M4710" s="990"/>
      <c r="N4710" s="990"/>
      <c r="O4710" s="878"/>
      <c r="P4710" s="878"/>
      <c r="Q4710" s="878"/>
      <c r="R4710" s="878"/>
      <c r="S4710" s="878"/>
      <c r="T4710" s="878"/>
      <c r="U4710" s="878"/>
      <c r="V4710" s="878"/>
      <c r="W4710" s="878"/>
      <c r="X4710" s="1015"/>
      <c r="Y4710" s="878"/>
      <c r="Z4710" s="975"/>
    </row>
    <row r="4711" spans="1:26">
      <c r="A4711" s="878"/>
      <c r="B4711" s="878"/>
      <c r="C4711" s="878"/>
      <c r="F4711" s="878"/>
      <c r="H4711" s="878"/>
      <c r="I4711" s="878"/>
      <c r="J4711" s="878"/>
      <c r="K4711" s="990"/>
      <c r="L4711" s="990"/>
      <c r="M4711" s="990"/>
      <c r="N4711" s="990"/>
      <c r="O4711" s="878"/>
      <c r="P4711" s="878"/>
      <c r="Q4711" s="878"/>
      <c r="R4711" s="878"/>
      <c r="S4711" s="878"/>
      <c r="T4711" s="878"/>
      <c r="U4711" s="878"/>
      <c r="V4711" s="878"/>
      <c r="W4711" s="878"/>
      <c r="X4711" s="1015"/>
      <c r="Y4711" s="878"/>
      <c r="Z4711" s="975"/>
    </row>
    <row r="4712" spans="1:26">
      <c r="A4712" s="878"/>
      <c r="B4712" s="878"/>
      <c r="C4712" s="878"/>
      <c r="F4712" s="878"/>
      <c r="H4712" s="878"/>
      <c r="I4712" s="878"/>
      <c r="J4712" s="878"/>
      <c r="K4712" s="990"/>
      <c r="L4712" s="990"/>
      <c r="M4712" s="990"/>
      <c r="N4712" s="990"/>
      <c r="O4712" s="878"/>
      <c r="P4712" s="878"/>
      <c r="Q4712" s="878"/>
      <c r="R4712" s="878"/>
      <c r="S4712" s="878"/>
      <c r="T4712" s="878"/>
      <c r="U4712" s="878"/>
      <c r="V4712" s="878"/>
      <c r="W4712" s="878"/>
      <c r="X4712" s="1015"/>
      <c r="Y4712" s="878"/>
      <c r="Z4712" s="975"/>
    </row>
    <row r="4713" spans="1:26">
      <c r="A4713" s="878"/>
      <c r="B4713" s="878"/>
      <c r="C4713" s="878"/>
      <c r="F4713" s="878"/>
      <c r="H4713" s="878"/>
      <c r="I4713" s="878"/>
      <c r="J4713" s="878"/>
      <c r="K4713" s="990"/>
      <c r="L4713" s="990"/>
      <c r="M4713" s="990"/>
      <c r="N4713" s="990"/>
      <c r="O4713" s="878"/>
      <c r="P4713" s="878"/>
      <c r="Q4713" s="878"/>
      <c r="R4713" s="878"/>
      <c r="S4713" s="878"/>
      <c r="T4713" s="878"/>
      <c r="U4713" s="878"/>
      <c r="V4713" s="878"/>
      <c r="W4713" s="878"/>
      <c r="X4713" s="1015"/>
      <c r="Y4713" s="878"/>
      <c r="Z4713" s="975"/>
    </row>
    <row r="4714" spans="1:26">
      <c r="A4714" s="878"/>
      <c r="B4714" s="878"/>
      <c r="C4714" s="878"/>
      <c r="F4714" s="878"/>
      <c r="H4714" s="878"/>
      <c r="I4714" s="878"/>
      <c r="J4714" s="878"/>
      <c r="K4714" s="990"/>
      <c r="L4714" s="990"/>
      <c r="M4714" s="990"/>
      <c r="N4714" s="990"/>
      <c r="O4714" s="878"/>
      <c r="P4714" s="878"/>
      <c r="Q4714" s="878"/>
      <c r="R4714" s="878"/>
      <c r="S4714" s="878"/>
      <c r="T4714" s="878"/>
      <c r="U4714" s="878"/>
      <c r="V4714" s="878"/>
      <c r="W4714" s="878"/>
      <c r="X4714" s="1015"/>
      <c r="Y4714" s="878"/>
      <c r="Z4714" s="975"/>
    </row>
    <row r="4715" spans="1:26">
      <c r="A4715" s="878"/>
      <c r="B4715" s="878"/>
      <c r="C4715" s="878"/>
      <c r="F4715" s="878"/>
      <c r="H4715" s="878"/>
      <c r="I4715" s="878"/>
      <c r="J4715" s="878"/>
      <c r="K4715" s="990"/>
      <c r="L4715" s="990"/>
      <c r="M4715" s="990"/>
      <c r="N4715" s="990"/>
      <c r="O4715" s="878"/>
      <c r="P4715" s="878"/>
      <c r="Q4715" s="878"/>
      <c r="R4715" s="878"/>
      <c r="S4715" s="878"/>
      <c r="T4715" s="878"/>
      <c r="U4715" s="878"/>
      <c r="V4715" s="878"/>
      <c r="W4715" s="878"/>
      <c r="X4715" s="1015"/>
      <c r="Y4715" s="878"/>
      <c r="Z4715" s="975"/>
    </row>
    <row r="4716" spans="1:26">
      <c r="A4716" s="878"/>
      <c r="B4716" s="878"/>
      <c r="C4716" s="878"/>
      <c r="F4716" s="878"/>
      <c r="H4716" s="878"/>
      <c r="I4716" s="878"/>
      <c r="J4716" s="878"/>
      <c r="K4716" s="990"/>
      <c r="L4716" s="990"/>
      <c r="M4716" s="990"/>
      <c r="N4716" s="990"/>
      <c r="O4716" s="878"/>
      <c r="P4716" s="878"/>
      <c r="Q4716" s="878"/>
      <c r="R4716" s="878"/>
      <c r="S4716" s="878"/>
      <c r="T4716" s="878"/>
      <c r="U4716" s="878"/>
      <c r="V4716" s="878"/>
      <c r="W4716" s="878"/>
      <c r="X4716" s="1015"/>
      <c r="Y4716" s="878"/>
      <c r="Z4716" s="975"/>
    </row>
    <row r="4717" spans="1:26">
      <c r="A4717" s="878"/>
      <c r="B4717" s="878"/>
      <c r="C4717" s="878"/>
      <c r="F4717" s="878"/>
      <c r="H4717" s="878"/>
      <c r="I4717" s="878"/>
      <c r="J4717" s="878"/>
      <c r="K4717" s="990"/>
      <c r="L4717" s="990"/>
      <c r="M4717" s="990"/>
      <c r="N4717" s="990"/>
      <c r="O4717" s="878"/>
      <c r="P4717" s="878"/>
      <c r="Q4717" s="878"/>
      <c r="R4717" s="878"/>
      <c r="S4717" s="878"/>
      <c r="T4717" s="878"/>
      <c r="U4717" s="878"/>
      <c r="V4717" s="878"/>
      <c r="W4717" s="878"/>
      <c r="X4717" s="1015"/>
      <c r="Y4717" s="878"/>
      <c r="Z4717" s="975"/>
    </row>
    <row r="4718" spans="1:26">
      <c r="A4718" s="878"/>
      <c r="B4718" s="878"/>
      <c r="C4718" s="878"/>
      <c r="F4718" s="878"/>
      <c r="H4718" s="878"/>
      <c r="I4718" s="878"/>
      <c r="J4718" s="878"/>
      <c r="K4718" s="990"/>
      <c r="L4718" s="990"/>
      <c r="M4718" s="990"/>
      <c r="N4718" s="990"/>
      <c r="O4718" s="878"/>
      <c r="P4718" s="878"/>
      <c r="Q4718" s="878"/>
      <c r="R4718" s="878"/>
      <c r="S4718" s="878"/>
      <c r="T4718" s="878"/>
      <c r="U4718" s="878"/>
      <c r="V4718" s="878"/>
      <c r="W4718" s="878"/>
      <c r="X4718" s="1015"/>
      <c r="Y4718" s="878"/>
      <c r="Z4718" s="975"/>
    </row>
    <row r="4719" spans="1:26">
      <c r="A4719" s="878"/>
      <c r="B4719" s="878"/>
      <c r="C4719" s="878"/>
      <c r="F4719" s="878"/>
      <c r="H4719" s="878"/>
      <c r="I4719" s="878"/>
      <c r="J4719" s="878"/>
      <c r="K4719" s="990"/>
      <c r="L4719" s="990"/>
      <c r="M4719" s="990"/>
      <c r="N4719" s="990"/>
      <c r="O4719" s="878"/>
      <c r="P4719" s="878"/>
      <c r="Q4719" s="878"/>
      <c r="R4719" s="878"/>
      <c r="S4719" s="878"/>
      <c r="T4719" s="878"/>
      <c r="U4719" s="878"/>
      <c r="V4719" s="878"/>
      <c r="W4719" s="878"/>
      <c r="X4719" s="1015"/>
      <c r="Y4719" s="878"/>
      <c r="Z4719" s="975"/>
    </row>
    <row r="4720" spans="1:26">
      <c r="A4720" s="878"/>
      <c r="B4720" s="878"/>
      <c r="C4720" s="878"/>
      <c r="F4720" s="878"/>
      <c r="H4720" s="878"/>
      <c r="I4720" s="878"/>
      <c r="J4720" s="878"/>
      <c r="K4720" s="990"/>
      <c r="L4720" s="990"/>
      <c r="M4720" s="990"/>
      <c r="N4720" s="990"/>
      <c r="O4720" s="878"/>
      <c r="P4720" s="878"/>
      <c r="Q4720" s="878"/>
      <c r="R4720" s="878"/>
      <c r="S4720" s="878"/>
      <c r="T4720" s="878"/>
      <c r="U4720" s="878"/>
      <c r="V4720" s="878"/>
      <c r="W4720" s="878"/>
      <c r="X4720" s="1015"/>
      <c r="Y4720" s="878"/>
      <c r="Z4720" s="975"/>
    </row>
    <row r="4721" spans="1:26">
      <c r="A4721" s="878"/>
      <c r="B4721" s="878"/>
      <c r="C4721" s="878"/>
      <c r="F4721" s="878"/>
      <c r="H4721" s="878"/>
      <c r="I4721" s="878"/>
      <c r="J4721" s="878"/>
      <c r="K4721" s="990"/>
      <c r="L4721" s="990"/>
      <c r="M4721" s="990"/>
      <c r="N4721" s="990"/>
      <c r="O4721" s="878"/>
      <c r="P4721" s="878"/>
      <c r="Q4721" s="878"/>
      <c r="R4721" s="878"/>
      <c r="S4721" s="878"/>
      <c r="T4721" s="878"/>
      <c r="U4721" s="878"/>
      <c r="V4721" s="878"/>
      <c r="W4721" s="878"/>
      <c r="X4721" s="1015"/>
      <c r="Y4721" s="878"/>
      <c r="Z4721" s="975"/>
    </row>
    <row r="4722" spans="1:26">
      <c r="A4722" s="878"/>
      <c r="B4722" s="878"/>
      <c r="C4722" s="878"/>
      <c r="F4722" s="878"/>
      <c r="H4722" s="878"/>
      <c r="I4722" s="878"/>
      <c r="J4722" s="878"/>
      <c r="K4722" s="990"/>
      <c r="L4722" s="990"/>
      <c r="M4722" s="990"/>
      <c r="N4722" s="990"/>
      <c r="O4722" s="878"/>
      <c r="P4722" s="878"/>
      <c r="Q4722" s="878"/>
      <c r="R4722" s="878"/>
      <c r="S4722" s="878"/>
      <c r="T4722" s="878"/>
      <c r="U4722" s="878"/>
      <c r="V4722" s="878"/>
      <c r="W4722" s="878"/>
      <c r="X4722" s="1015"/>
      <c r="Y4722" s="878"/>
      <c r="Z4722" s="975"/>
    </row>
    <row r="4723" spans="1:26">
      <c r="A4723" s="878"/>
      <c r="B4723" s="878"/>
      <c r="C4723" s="878"/>
      <c r="F4723" s="878"/>
      <c r="H4723" s="878"/>
      <c r="I4723" s="878"/>
      <c r="J4723" s="878"/>
      <c r="K4723" s="990"/>
      <c r="L4723" s="990"/>
      <c r="M4723" s="990"/>
      <c r="N4723" s="990"/>
      <c r="O4723" s="878"/>
      <c r="P4723" s="878"/>
      <c r="Q4723" s="878"/>
      <c r="R4723" s="878"/>
      <c r="S4723" s="878"/>
      <c r="T4723" s="878"/>
      <c r="U4723" s="878"/>
      <c r="V4723" s="878"/>
      <c r="W4723" s="878"/>
      <c r="X4723" s="1015"/>
      <c r="Y4723" s="878"/>
      <c r="Z4723" s="975"/>
    </row>
    <row r="4724" spans="1:26">
      <c r="A4724" s="878"/>
      <c r="B4724" s="878"/>
      <c r="C4724" s="878"/>
      <c r="F4724" s="878"/>
      <c r="H4724" s="878"/>
      <c r="I4724" s="878"/>
      <c r="J4724" s="878"/>
      <c r="K4724" s="990"/>
      <c r="L4724" s="990"/>
      <c r="M4724" s="990"/>
      <c r="N4724" s="990"/>
      <c r="O4724" s="878"/>
      <c r="P4724" s="878"/>
      <c r="Q4724" s="878"/>
      <c r="R4724" s="878"/>
      <c r="S4724" s="878"/>
      <c r="T4724" s="878"/>
      <c r="U4724" s="878"/>
      <c r="V4724" s="878"/>
      <c r="W4724" s="878"/>
      <c r="X4724" s="1015"/>
      <c r="Y4724" s="878"/>
      <c r="Z4724" s="975"/>
    </row>
    <row r="4725" spans="1:26">
      <c r="A4725" s="878"/>
      <c r="B4725" s="878"/>
      <c r="C4725" s="878"/>
      <c r="F4725" s="878"/>
      <c r="H4725" s="878"/>
      <c r="I4725" s="878"/>
      <c r="J4725" s="878"/>
      <c r="K4725" s="990"/>
      <c r="L4725" s="990"/>
      <c r="M4725" s="990"/>
      <c r="N4725" s="990"/>
      <c r="O4725" s="878"/>
      <c r="P4725" s="878"/>
      <c r="Q4725" s="878"/>
      <c r="R4725" s="878"/>
      <c r="S4725" s="878"/>
      <c r="T4725" s="878"/>
      <c r="U4725" s="878"/>
      <c r="V4725" s="878"/>
      <c r="W4725" s="878"/>
      <c r="X4725" s="1015"/>
      <c r="Y4725" s="878"/>
      <c r="Z4725" s="975"/>
    </row>
    <row r="4726" spans="1:26">
      <c r="A4726" s="878"/>
      <c r="B4726" s="878"/>
      <c r="C4726" s="878"/>
      <c r="F4726" s="878"/>
      <c r="H4726" s="878"/>
      <c r="I4726" s="878"/>
      <c r="J4726" s="878"/>
      <c r="K4726" s="990"/>
      <c r="L4726" s="990"/>
      <c r="M4726" s="990"/>
      <c r="N4726" s="990"/>
      <c r="O4726" s="878"/>
      <c r="P4726" s="878"/>
      <c r="Q4726" s="878"/>
      <c r="R4726" s="878"/>
      <c r="S4726" s="878"/>
      <c r="T4726" s="878"/>
      <c r="U4726" s="878"/>
      <c r="V4726" s="878"/>
      <c r="W4726" s="878"/>
      <c r="X4726" s="1015"/>
      <c r="Y4726" s="878"/>
      <c r="Z4726" s="975"/>
    </row>
    <row r="4727" spans="1:26">
      <c r="A4727" s="878"/>
      <c r="B4727" s="878"/>
      <c r="C4727" s="878"/>
      <c r="F4727" s="878"/>
      <c r="H4727" s="878"/>
      <c r="I4727" s="878"/>
      <c r="J4727" s="878"/>
      <c r="K4727" s="990"/>
      <c r="L4727" s="990"/>
      <c r="M4727" s="990"/>
      <c r="N4727" s="990"/>
      <c r="O4727" s="878"/>
      <c r="P4727" s="878"/>
      <c r="Q4727" s="878"/>
      <c r="R4727" s="878"/>
      <c r="S4727" s="878"/>
      <c r="T4727" s="878"/>
      <c r="U4727" s="878"/>
      <c r="V4727" s="878"/>
      <c r="W4727" s="878"/>
      <c r="X4727" s="1015"/>
      <c r="Y4727" s="878"/>
      <c r="Z4727" s="975"/>
    </row>
    <row r="4728" spans="1:26">
      <c r="A4728" s="878"/>
      <c r="B4728" s="878"/>
      <c r="C4728" s="878"/>
      <c r="F4728" s="878"/>
      <c r="H4728" s="878"/>
      <c r="I4728" s="878"/>
      <c r="J4728" s="878"/>
      <c r="K4728" s="990"/>
      <c r="L4728" s="990"/>
      <c r="M4728" s="990"/>
      <c r="N4728" s="990"/>
      <c r="O4728" s="878"/>
      <c r="P4728" s="878"/>
      <c r="Q4728" s="878"/>
      <c r="R4728" s="878"/>
      <c r="S4728" s="878"/>
      <c r="T4728" s="878"/>
      <c r="U4728" s="878"/>
      <c r="V4728" s="878"/>
      <c r="W4728" s="878"/>
      <c r="X4728" s="1015"/>
      <c r="Y4728" s="878"/>
      <c r="Z4728" s="975"/>
    </row>
    <row r="4729" spans="1:26">
      <c r="A4729" s="878"/>
      <c r="B4729" s="878"/>
      <c r="C4729" s="878"/>
      <c r="F4729" s="878"/>
      <c r="H4729" s="878"/>
      <c r="I4729" s="878"/>
      <c r="J4729" s="878"/>
      <c r="K4729" s="990"/>
      <c r="L4729" s="990"/>
      <c r="M4729" s="990"/>
      <c r="N4729" s="990"/>
      <c r="O4729" s="878"/>
      <c r="P4729" s="878"/>
      <c r="Q4729" s="878"/>
      <c r="R4729" s="878"/>
      <c r="S4729" s="878"/>
      <c r="T4729" s="878"/>
      <c r="U4729" s="878"/>
      <c r="V4729" s="878"/>
      <c r="W4729" s="878"/>
      <c r="X4729" s="1015"/>
      <c r="Y4729" s="878"/>
      <c r="Z4729" s="975"/>
    </row>
    <row r="4730" spans="1:26">
      <c r="A4730" s="878"/>
      <c r="B4730" s="878"/>
      <c r="C4730" s="878"/>
      <c r="F4730" s="878"/>
      <c r="H4730" s="878"/>
      <c r="I4730" s="878"/>
      <c r="J4730" s="878"/>
      <c r="K4730" s="990"/>
      <c r="L4730" s="990"/>
      <c r="M4730" s="990"/>
      <c r="N4730" s="990"/>
      <c r="O4730" s="878"/>
      <c r="P4730" s="878"/>
      <c r="Q4730" s="878"/>
      <c r="R4730" s="878"/>
      <c r="S4730" s="878"/>
      <c r="T4730" s="878"/>
      <c r="U4730" s="878"/>
      <c r="V4730" s="878"/>
      <c r="W4730" s="878"/>
      <c r="X4730" s="1015"/>
      <c r="Y4730" s="878"/>
      <c r="Z4730" s="975"/>
    </row>
    <row r="4731" spans="1:26">
      <c r="A4731" s="878"/>
      <c r="B4731" s="878"/>
      <c r="C4731" s="878"/>
      <c r="F4731" s="878"/>
      <c r="H4731" s="878"/>
      <c r="I4731" s="878"/>
      <c r="J4731" s="878"/>
      <c r="K4731" s="990"/>
      <c r="L4731" s="990"/>
      <c r="M4731" s="990"/>
      <c r="N4731" s="990"/>
      <c r="O4731" s="878"/>
      <c r="P4731" s="878"/>
      <c r="Q4731" s="878"/>
      <c r="R4731" s="878"/>
      <c r="S4731" s="878"/>
      <c r="T4731" s="878"/>
      <c r="U4731" s="878"/>
      <c r="V4731" s="878"/>
      <c r="W4731" s="878"/>
      <c r="X4731" s="1015"/>
      <c r="Y4731" s="878"/>
      <c r="Z4731" s="975"/>
    </row>
    <row r="4732" spans="1:26">
      <c r="A4732" s="878"/>
      <c r="B4732" s="878"/>
      <c r="C4732" s="878"/>
      <c r="F4732" s="878"/>
      <c r="H4732" s="878"/>
      <c r="I4732" s="878"/>
      <c r="J4732" s="878"/>
      <c r="K4732" s="990"/>
      <c r="L4732" s="990"/>
      <c r="M4732" s="990"/>
      <c r="N4732" s="990"/>
      <c r="O4732" s="878"/>
      <c r="P4732" s="878"/>
      <c r="Q4732" s="878"/>
      <c r="R4732" s="878"/>
      <c r="S4732" s="878"/>
      <c r="T4732" s="878"/>
      <c r="U4732" s="878"/>
      <c r="V4732" s="878"/>
      <c r="W4732" s="878"/>
      <c r="X4732" s="1015"/>
      <c r="Y4732" s="878"/>
      <c r="Z4732" s="975"/>
    </row>
    <row r="4733" spans="1:26">
      <c r="A4733" s="878"/>
      <c r="B4733" s="878"/>
      <c r="C4733" s="878"/>
      <c r="F4733" s="878"/>
      <c r="H4733" s="878"/>
      <c r="I4733" s="878"/>
      <c r="J4733" s="878"/>
      <c r="K4733" s="990"/>
      <c r="L4733" s="990"/>
      <c r="M4733" s="990"/>
      <c r="N4733" s="990"/>
      <c r="O4733" s="878"/>
      <c r="P4733" s="878"/>
      <c r="Q4733" s="878"/>
      <c r="R4733" s="878"/>
      <c r="S4733" s="878"/>
      <c r="T4733" s="878"/>
      <c r="U4733" s="878"/>
      <c r="V4733" s="878"/>
      <c r="W4733" s="878"/>
      <c r="X4733" s="1015"/>
      <c r="Y4733" s="878"/>
      <c r="Z4733" s="975"/>
    </row>
    <row r="4734" spans="1:26">
      <c r="A4734" s="878"/>
      <c r="B4734" s="878"/>
      <c r="C4734" s="878"/>
      <c r="F4734" s="878"/>
      <c r="H4734" s="878"/>
      <c r="I4734" s="878"/>
      <c r="J4734" s="878"/>
      <c r="K4734" s="990"/>
      <c r="L4734" s="990"/>
      <c r="M4734" s="990"/>
      <c r="N4734" s="990"/>
      <c r="O4734" s="878"/>
      <c r="P4734" s="878"/>
      <c r="Q4734" s="878"/>
      <c r="R4734" s="878"/>
      <c r="S4734" s="878"/>
      <c r="T4734" s="878"/>
      <c r="U4734" s="878"/>
      <c r="V4734" s="878"/>
      <c r="W4734" s="878"/>
      <c r="X4734" s="1015"/>
      <c r="Y4734" s="878"/>
      <c r="Z4734" s="975"/>
    </row>
    <row r="4735" spans="1:26">
      <c r="A4735" s="878"/>
      <c r="B4735" s="878"/>
      <c r="C4735" s="878"/>
      <c r="F4735" s="878"/>
      <c r="H4735" s="878"/>
      <c r="I4735" s="878"/>
      <c r="J4735" s="878"/>
      <c r="K4735" s="990"/>
      <c r="L4735" s="990"/>
      <c r="M4735" s="990"/>
      <c r="N4735" s="990"/>
      <c r="O4735" s="878"/>
      <c r="P4735" s="878"/>
      <c r="Q4735" s="878"/>
      <c r="R4735" s="878"/>
      <c r="S4735" s="878"/>
      <c r="T4735" s="878"/>
      <c r="U4735" s="878"/>
      <c r="V4735" s="878"/>
      <c r="W4735" s="878"/>
      <c r="X4735" s="1015"/>
      <c r="Y4735" s="878"/>
      <c r="Z4735" s="975"/>
    </row>
    <row r="4736" spans="1:26">
      <c r="A4736" s="878"/>
      <c r="B4736" s="878"/>
      <c r="C4736" s="878"/>
      <c r="F4736" s="878"/>
      <c r="H4736" s="878"/>
      <c r="I4736" s="878"/>
      <c r="J4736" s="878"/>
      <c r="K4736" s="990"/>
      <c r="L4736" s="990"/>
      <c r="M4736" s="990"/>
      <c r="N4736" s="990"/>
      <c r="O4736" s="878"/>
      <c r="P4736" s="878"/>
      <c r="Q4736" s="878"/>
      <c r="R4736" s="878"/>
      <c r="S4736" s="878"/>
      <c r="T4736" s="878"/>
      <c r="U4736" s="878"/>
      <c r="V4736" s="878"/>
      <c r="W4736" s="878"/>
      <c r="X4736" s="1015"/>
      <c r="Y4736" s="878"/>
      <c r="Z4736" s="975"/>
    </row>
    <row r="4737" spans="1:26">
      <c r="A4737" s="878"/>
      <c r="B4737" s="878"/>
      <c r="C4737" s="878"/>
      <c r="F4737" s="878"/>
      <c r="H4737" s="878"/>
      <c r="I4737" s="878"/>
      <c r="J4737" s="878"/>
      <c r="K4737" s="990"/>
      <c r="L4737" s="990"/>
      <c r="M4737" s="990"/>
      <c r="N4737" s="990"/>
      <c r="O4737" s="878"/>
      <c r="P4737" s="878"/>
      <c r="Q4737" s="878"/>
      <c r="R4737" s="878"/>
      <c r="S4737" s="878"/>
      <c r="T4737" s="878"/>
      <c r="U4737" s="878"/>
      <c r="V4737" s="878"/>
      <c r="W4737" s="878"/>
      <c r="X4737" s="1015"/>
      <c r="Y4737" s="878"/>
      <c r="Z4737" s="975"/>
    </row>
    <row r="4738" spans="1:26">
      <c r="A4738" s="878"/>
      <c r="B4738" s="878"/>
      <c r="C4738" s="878"/>
      <c r="F4738" s="878"/>
      <c r="H4738" s="878"/>
      <c r="I4738" s="878"/>
      <c r="J4738" s="878"/>
      <c r="K4738" s="990"/>
      <c r="L4738" s="990"/>
      <c r="M4738" s="990"/>
      <c r="N4738" s="990"/>
      <c r="O4738" s="878"/>
      <c r="P4738" s="878"/>
      <c r="Q4738" s="878"/>
      <c r="R4738" s="878"/>
      <c r="S4738" s="878"/>
      <c r="T4738" s="878"/>
      <c r="U4738" s="878"/>
      <c r="V4738" s="878"/>
      <c r="W4738" s="878"/>
      <c r="X4738" s="1015"/>
      <c r="Y4738" s="878"/>
      <c r="Z4738" s="975"/>
    </row>
    <row r="4739" spans="1:26">
      <c r="A4739" s="878"/>
      <c r="B4739" s="878"/>
      <c r="C4739" s="878"/>
      <c r="F4739" s="878"/>
      <c r="H4739" s="878"/>
      <c r="I4739" s="878"/>
      <c r="J4739" s="878"/>
      <c r="K4739" s="990"/>
      <c r="L4739" s="990"/>
      <c r="M4739" s="990"/>
      <c r="N4739" s="990"/>
      <c r="O4739" s="878"/>
      <c r="P4739" s="878"/>
      <c r="Q4739" s="878"/>
      <c r="R4739" s="878"/>
      <c r="S4739" s="878"/>
      <c r="T4739" s="878"/>
      <c r="U4739" s="878"/>
      <c r="V4739" s="878"/>
      <c r="W4739" s="878"/>
      <c r="X4739" s="1015"/>
      <c r="Y4739" s="878"/>
      <c r="Z4739" s="975"/>
    </row>
    <row r="4740" spans="1:26">
      <c r="A4740" s="878"/>
      <c r="B4740" s="878"/>
      <c r="C4740" s="878"/>
      <c r="F4740" s="878"/>
      <c r="H4740" s="878"/>
      <c r="I4740" s="878"/>
      <c r="J4740" s="878"/>
      <c r="K4740" s="990"/>
      <c r="L4740" s="990"/>
      <c r="M4740" s="990"/>
      <c r="N4740" s="990"/>
      <c r="O4740" s="878"/>
      <c r="P4740" s="878"/>
      <c r="Q4740" s="878"/>
      <c r="R4740" s="878"/>
      <c r="S4740" s="878"/>
      <c r="T4740" s="878"/>
      <c r="U4740" s="878"/>
      <c r="V4740" s="878"/>
      <c r="W4740" s="878"/>
      <c r="X4740" s="1015"/>
      <c r="Y4740" s="878"/>
      <c r="Z4740" s="975"/>
    </row>
    <row r="4741" spans="1:26">
      <c r="A4741" s="878"/>
      <c r="B4741" s="878"/>
      <c r="C4741" s="878"/>
      <c r="F4741" s="878"/>
      <c r="H4741" s="878"/>
      <c r="I4741" s="878"/>
      <c r="J4741" s="878"/>
      <c r="K4741" s="990"/>
      <c r="L4741" s="990"/>
      <c r="M4741" s="990"/>
      <c r="N4741" s="990"/>
      <c r="O4741" s="878"/>
      <c r="P4741" s="878"/>
      <c r="Q4741" s="878"/>
      <c r="R4741" s="878"/>
      <c r="S4741" s="878"/>
      <c r="T4741" s="878"/>
      <c r="U4741" s="878"/>
      <c r="V4741" s="878"/>
      <c r="W4741" s="878"/>
      <c r="X4741" s="1015"/>
      <c r="Y4741" s="878"/>
      <c r="Z4741" s="975"/>
    </row>
    <row r="4742" spans="1:26">
      <c r="A4742" s="878"/>
      <c r="B4742" s="878"/>
      <c r="C4742" s="878"/>
      <c r="F4742" s="878"/>
      <c r="H4742" s="878"/>
      <c r="I4742" s="878"/>
      <c r="J4742" s="878"/>
      <c r="K4742" s="990"/>
      <c r="L4742" s="990"/>
      <c r="M4742" s="990"/>
      <c r="N4742" s="990"/>
      <c r="O4742" s="878"/>
      <c r="P4742" s="878"/>
      <c r="Q4742" s="878"/>
      <c r="R4742" s="878"/>
      <c r="S4742" s="878"/>
      <c r="T4742" s="878"/>
      <c r="U4742" s="878"/>
      <c r="V4742" s="878"/>
      <c r="W4742" s="878"/>
      <c r="X4742" s="1015"/>
      <c r="Y4742" s="878"/>
      <c r="Z4742" s="975"/>
    </row>
    <row r="4743" spans="1:26">
      <c r="A4743" s="878"/>
      <c r="B4743" s="878"/>
      <c r="C4743" s="878"/>
      <c r="F4743" s="878"/>
      <c r="H4743" s="878"/>
      <c r="I4743" s="878"/>
      <c r="J4743" s="878"/>
      <c r="K4743" s="990"/>
      <c r="L4743" s="990"/>
      <c r="M4743" s="990"/>
      <c r="N4743" s="990"/>
      <c r="O4743" s="878"/>
      <c r="P4743" s="878"/>
      <c r="Q4743" s="878"/>
      <c r="R4743" s="878"/>
      <c r="S4743" s="878"/>
      <c r="T4743" s="878"/>
      <c r="U4743" s="878"/>
      <c r="V4743" s="878"/>
      <c r="W4743" s="878"/>
      <c r="X4743" s="1015"/>
      <c r="Y4743" s="878"/>
      <c r="Z4743" s="975"/>
    </row>
    <row r="4744" spans="1:26">
      <c r="A4744" s="878"/>
      <c r="B4744" s="878"/>
      <c r="C4744" s="878"/>
      <c r="F4744" s="878"/>
      <c r="H4744" s="878"/>
      <c r="I4744" s="878"/>
      <c r="J4744" s="878"/>
      <c r="K4744" s="990"/>
      <c r="L4744" s="990"/>
      <c r="M4744" s="990"/>
      <c r="N4744" s="990"/>
      <c r="O4744" s="878"/>
      <c r="P4744" s="878"/>
      <c r="Q4744" s="878"/>
      <c r="R4744" s="878"/>
      <c r="S4744" s="878"/>
      <c r="T4744" s="878"/>
      <c r="U4744" s="878"/>
      <c r="V4744" s="878"/>
      <c r="W4744" s="878"/>
      <c r="X4744" s="1015"/>
      <c r="Y4744" s="878"/>
      <c r="Z4744" s="975"/>
    </row>
    <row r="4745" spans="1:26">
      <c r="A4745" s="878"/>
      <c r="B4745" s="878"/>
      <c r="C4745" s="878"/>
      <c r="F4745" s="878"/>
      <c r="H4745" s="878"/>
      <c r="I4745" s="878"/>
      <c r="J4745" s="878"/>
      <c r="K4745" s="990"/>
      <c r="L4745" s="990"/>
      <c r="M4745" s="990"/>
      <c r="N4745" s="990"/>
      <c r="O4745" s="878"/>
      <c r="P4745" s="878"/>
      <c r="Q4745" s="878"/>
      <c r="R4745" s="878"/>
      <c r="S4745" s="878"/>
      <c r="T4745" s="878"/>
      <c r="U4745" s="878"/>
      <c r="V4745" s="878"/>
      <c r="W4745" s="878"/>
      <c r="X4745" s="1015"/>
      <c r="Y4745" s="878"/>
      <c r="Z4745" s="975"/>
    </row>
    <row r="4746" spans="1:26">
      <c r="A4746" s="878"/>
      <c r="B4746" s="878"/>
      <c r="C4746" s="878"/>
      <c r="F4746" s="878"/>
      <c r="H4746" s="878"/>
      <c r="I4746" s="878"/>
      <c r="J4746" s="878"/>
      <c r="K4746" s="990"/>
      <c r="L4746" s="990"/>
      <c r="M4746" s="990"/>
      <c r="N4746" s="990"/>
      <c r="O4746" s="878"/>
      <c r="P4746" s="878"/>
      <c r="Q4746" s="878"/>
      <c r="R4746" s="878"/>
      <c r="S4746" s="878"/>
      <c r="T4746" s="878"/>
      <c r="U4746" s="878"/>
      <c r="V4746" s="878"/>
      <c r="W4746" s="878"/>
      <c r="X4746" s="1015"/>
      <c r="Y4746" s="878"/>
      <c r="Z4746" s="975"/>
    </row>
    <row r="4747" spans="1:26">
      <c r="A4747" s="878"/>
      <c r="B4747" s="878"/>
      <c r="C4747" s="878"/>
      <c r="F4747" s="878"/>
      <c r="H4747" s="878"/>
      <c r="I4747" s="878"/>
      <c r="J4747" s="878"/>
      <c r="K4747" s="990"/>
      <c r="L4747" s="990"/>
      <c r="M4747" s="990"/>
      <c r="N4747" s="990"/>
      <c r="O4747" s="878"/>
      <c r="P4747" s="878"/>
      <c r="Q4747" s="878"/>
      <c r="R4747" s="878"/>
      <c r="S4747" s="878"/>
      <c r="T4747" s="878"/>
      <c r="U4747" s="878"/>
      <c r="V4747" s="878"/>
      <c r="W4747" s="878"/>
      <c r="X4747" s="1015"/>
      <c r="Y4747" s="878"/>
      <c r="Z4747" s="975"/>
    </row>
    <row r="4748" spans="1:26">
      <c r="A4748" s="878"/>
      <c r="B4748" s="878"/>
      <c r="C4748" s="878"/>
      <c r="F4748" s="878"/>
      <c r="H4748" s="878"/>
      <c r="I4748" s="878"/>
      <c r="J4748" s="878"/>
      <c r="K4748" s="990"/>
      <c r="L4748" s="990"/>
      <c r="M4748" s="990"/>
      <c r="N4748" s="990"/>
      <c r="O4748" s="878"/>
      <c r="P4748" s="878"/>
      <c r="Q4748" s="878"/>
      <c r="R4748" s="878"/>
      <c r="S4748" s="878"/>
      <c r="T4748" s="878"/>
      <c r="U4748" s="878"/>
      <c r="V4748" s="878"/>
      <c r="W4748" s="878"/>
      <c r="X4748" s="1015"/>
      <c r="Y4748" s="878"/>
      <c r="Z4748" s="975"/>
    </row>
    <row r="4749" spans="1:26">
      <c r="A4749" s="878"/>
      <c r="B4749" s="878"/>
      <c r="C4749" s="878"/>
      <c r="F4749" s="878"/>
      <c r="H4749" s="878"/>
      <c r="I4749" s="878"/>
      <c r="J4749" s="878"/>
      <c r="K4749" s="990"/>
      <c r="L4749" s="990"/>
      <c r="M4749" s="990"/>
      <c r="N4749" s="990"/>
      <c r="O4749" s="878"/>
      <c r="P4749" s="878"/>
      <c r="Q4749" s="878"/>
      <c r="R4749" s="878"/>
      <c r="S4749" s="878"/>
      <c r="T4749" s="878"/>
      <c r="U4749" s="878"/>
      <c r="V4749" s="878"/>
      <c r="W4749" s="878"/>
      <c r="X4749" s="1015"/>
      <c r="Y4749" s="878"/>
      <c r="Z4749" s="975"/>
    </row>
    <row r="4750" spans="1:26">
      <c r="A4750" s="878"/>
      <c r="B4750" s="878"/>
      <c r="C4750" s="878"/>
      <c r="F4750" s="878"/>
      <c r="H4750" s="878"/>
      <c r="I4750" s="878"/>
      <c r="J4750" s="878"/>
      <c r="K4750" s="990"/>
      <c r="L4750" s="990"/>
      <c r="M4750" s="990"/>
      <c r="N4750" s="990"/>
      <c r="O4750" s="878"/>
      <c r="P4750" s="878"/>
      <c r="Q4750" s="878"/>
      <c r="R4750" s="878"/>
      <c r="S4750" s="878"/>
      <c r="T4750" s="878"/>
      <c r="U4750" s="878"/>
      <c r="V4750" s="878"/>
      <c r="W4750" s="878"/>
      <c r="X4750" s="1015"/>
      <c r="Y4750" s="878"/>
      <c r="Z4750" s="975"/>
    </row>
    <row r="4751" spans="1:26">
      <c r="A4751" s="878"/>
      <c r="B4751" s="878"/>
      <c r="C4751" s="878"/>
      <c r="F4751" s="878"/>
      <c r="H4751" s="878"/>
      <c r="I4751" s="878"/>
      <c r="J4751" s="878"/>
      <c r="K4751" s="990"/>
      <c r="L4751" s="990"/>
      <c r="M4751" s="990"/>
      <c r="N4751" s="990"/>
      <c r="O4751" s="878"/>
      <c r="P4751" s="878"/>
      <c r="Q4751" s="878"/>
      <c r="R4751" s="878"/>
      <c r="S4751" s="878"/>
      <c r="T4751" s="878"/>
      <c r="U4751" s="878"/>
      <c r="V4751" s="878"/>
      <c r="W4751" s="878"/>
      <c r="X4751" s="1015"/>
      <c r="Y4751" s="878"/>
      <c r="Z4751" s="975"/>
    </row>
    <row r="4752" spans="1:26">
      <c r="A4752" s="878"/>
      <c r="B4752" s="878"/>
      <c r="C4752" s="878"/>
      <c r="F4752" s="878"/>
      <c r="H4752" s="878"/>
      <c r="I4752" s="878"/>
      <c r="J4752" s="878"/>
      <c r="K4752" s="990"/>
      <c r="L4752" s="990"/>
      <c r="M4752" s="990"/>
      <c r="N4752" s="990"/>
      <c r="O4752" s="878"/>
      <c r="P4752" s="878"/>
      <c r="Q4752" s="878"/>
      <c r="R4752" s="878"/>
      <c r="S4752" s="878"/>
      <c r="T4752" s="878"/>
      <c r="U4752" s="878"/>
      <c r="V4752" s="878"/>
      <c r="W4752" s="878"/>
      <c r="X4752" s="1015"/>
      <c r="Y4752" s="878"/>
      <c r="Z4752" s="975"/>
    </row>
    <row r="4753" spans="1:26">
      <c r="A4753" s="878"/>
      <c r="B4753" s="878"/>
      <c r="C4753" s="878"/>
      <c r="F4753" s="878"/>
      <c r="H4753" s="878"/>
      <c r="I4753" s="878"/>
      <c r="J4753" s="878"/>
      <c r="K4753" s="990"/>
      <c r="L4753" s="990"/>
      <c r="M4753" s="990"/>
      <c r="N4753" s="990"/>
      <c r="O4753" s="878"/>
      <c r="P4753" s="878"/>
      <c r="Q4753" s="878"/>
      <c r="R4753" s="878"/>
      <c r="S4753" s="878"/>
      <c r="T4753" s="878"/>
      <c r="U4753" s="878"/>
      <c r="V4753" s="878"/>
      <c r="W4753" s="878"/>
      <c r="X4753" s="1015"/>
      <c r="Y4753" s="878"/>
      <c r="Z4753" s="975"/>
    </row>
    <row r="4754" spans="1:26">
      <c r="A4754" s="878"/>
      <c r="B4754" s="878"/>
      <c r="C4754" s="878"/>
      <c r="F4754" s="878"/>
      <c r="H4754" s="878"/>
      <c r="I4754" s="878"/>
      <c r="J4754" s="878"/>
      <c r="K4754" s="990"/>
      <c r="L4754" s="990"/>
      <c r="M4754" s="990"/>
      <c r="N4754" s="990"/>
      <c r="O4754" s="878"/>
      <c r="P4754" s="878"/>
      <c r="Q4754" s="878"/>
      <c r="R4754" s="878"/>
      <c r="S4754" s="878"/>
      <c r="T4754" s="878"/>
      <c r="U4754" s="878"/>
      <c r="V4754" s="878"/>
      <c r="W4754" s="878"/>
      <c r="X4754" s="1015"/>
      <c r="Y4754" s="878"/>
      <c r="Z4754" s="975"/>
    </row>
    <row r="4755" spans="1:26">
      <c r="A4755" s="878"/>
      <c r="B4755" s="878"/>
      <c r="C4755" s="878"/>
      <c r="F4755" s="878"/>
      <c r="H4755" s="878"/>
      <c r="I4755" s="878"/>
      <c r="J4755" s="878"/>
      <c r="K4755" s="990"/>
      <c r="L4755" s="990"/>
      <c r="M4755" s="990"/>
      <c r="N4755" s="990"/>
      <c r="O4755" s="878"/>
      <c r="P4755" s="878"/>
      <c r="Q4755" s="878"/>
      <c r="R4755" s="878"/>
      <c r="S4755" s="878"/>
      <c r="T4755" s="878"/>
      <c r="U4755" s="878"/>
      <c r="V4755" s="878"/>
      <c r="W4755" s="878"/>
      <c r="X4755" s="1015"/>
      <c r="Y4755" s="878"/>
      <c r="Z4755" s="975"/>
    </row>
    <row r="4756" spans="1:26">
      <c r="A4756" s="878"/>
      <c r="B4756" s="878"/>
      <c r="C4756" s="878"/>
      <c r="F4756" s="878"/>
      <c r="H4756" s="878"/>
      <c r="I4756" s="878"/>
      <c r="J4756" s="878"/>
      <c r="K4756" s="990"/>
      <c r="L4756" s="990"/>
      <c r="M4756" s="990"/>
      <c r="N4756" s="990"/>
      <c r="O4756" s="878"/>
      <c r="P4756" s="878"/>
      <c r="Q4756" s="878"/>
      <c r="R4756" s="878"/>
      <c r="S4756" s="878"/>
      <c r="T4756" s="878"/>
      <c r="U4756" s="878"/>
      <c r="V4756" s="878"/>
      <c r="W4756" s="878"/>
      <c r="X4756" s="1015"/>
      <c r="Y4756" s="878"/>
      <c r="Z4756" s="975"/>
    </row>
    <row r="4757" spans="1:26">
      <c r="A4757" s="878"/>
      <c r="B4757" s="878"/>
      <c r="C4757" s="878"/>
      <c r="F4757" s="878"/>
      <c r="H4757" s="878"/>
      <c r="I4757" s="878"/>
      <c r="J4757" s="878"/>
      <c r="K4757" s="990"/>
      <c r="L4757" s="990"/>
      <c r="M4757" s="990"/>
      <c r="N4757" s="990"/>
      <c r="O4757" s="878"/>
      <c r="P4757" s="878"/>
      <c r="Q4757" s="878"/>
      <c r="R4757" s="878"/>
      <c r="S4757" s="878"/>
      <c r="T4757" s="878"/>
      <c r="U4757" s="878"/>
      <c r="V4757" s="878"/>
      <c r="W4757" s="878"/>
      <c r="X4757" s="1015"/>
      <c r="Y4757" s="878"/>
      <c r="Z4757" s="975"/>
    </row>
    <row r="4758" spans="1:26">
      <c r="A4758" s="878"/>
      <c r="B4758" s="878"/>
      <c r="C4758" s="878"/>
      <c r="F4758" s="878"/>
      <c r="H4758" s="878"/>
      <c r="I4758" s="878"/>
      <c r="J4758" s="878"/>
      <c r="K4758" s="990"/>
      <c r="L4758" s="990"/>
      <c r="M4758" s="990"/>
      <c r="N4758" s="990"/>
      <c r="O4758" s="878"/>
      <c r="P4758" s="878"/>
      <c r="Q4758" s="878"/>
      <c r="R4758" s="878"/>
      <c r="S4758" s="878"/>
      <c r="T4758" s="878"/>
      <c r="U4758" s="878"/>
      <c r="V4758" s="878"/>
      <c r="W4758" s="878"/>
      <c r="X4758" s="1015"/>
      <c r="Y4758" s="878"/>
      <c r="Z4758" s="975"/>
    </row>
    <row r="4759" spans="1:26">
      <c r="A4759" s="878"/>
      <c r="B4759" s="878"/>
      <c r="C4759" s="878"/>
      <c r="F4759" s="878"/>
      <c r="H4759" s="878"/>
      <c r="I4759" s="878"/>
      <c r="J4759" s="878"/>
      <c r="K4759" s="990"/>
      <c r="L4759" s="990"/>
      <c r="M4759" s="990"/>
      <c r="N4759" s="990"/>
      <c r="O4759" s="878"/>
      <c r="P4759" s="878"/>
      <c r="Q4759" s="878"/>
      <c r="R4759" s="878"/>
      <c r="S4759" s="878"/>
      <c r="T4759" s="878"/>
      <c r="U4759" s="878"/>
      <c r="V4759" s="878"/>
      <c r="W4759" s="878"/>
      <c r="X4759" s="1015"/>
      <c r="Y4759" s="878"/>
      <c r="Z4759" s="975"/>
    </row>
    <row r="4760" spans="1:26">
      <c r="A4760" s="878"/>
      <c r="B4760" s="878"/>
      <c r="C4760" s="878"/>
      <c r="F4760" s="878"/>
      <c r="H4760" s="878"/>
      <c r="I4760" s="878"/>
      <c r="J4760" s="878"/>
      <c r="K4760" s="990"/>
      <c r="L4760" s="990"/>
      <c r="M4760" s="990"/>
      <c r="N4760" s="990"/>
      <c r="O4760" s="878"/>
      <c r="P4760" s="878"/>
      <c r="Q4760" s="878"/>
      <c r="R4760" s="878"/>
      <c r="S4760" s="878"/>
      <c r="T4760" s="878"/>
      <c r="U4760" s="878"/>
      <c r="V4760" s="878"/>
      <c r="W4760" s="878"/>
      <c r="X4760" s="1015"/>
      <c r="Y4760" s="878"/>
      <c r="Z4760" s="975"/>
    </row>
    <row r="4761" spans="1:26">
      <c r="A4761" s="878"/>
      <c r="B4761" s="878"/>
      <c r="C4761" s="878"/>
      <c r="F4761" s="878"/>
      <c r="H4761" s="878"/>
      <c r="I4761" s="878"/>
      <c r="J4761" s="878"/>
      <c r="K4761" s="990"/>
      <c r="L4761" s="990"/>
      <c r="M4761" s="990"/>
      <c r="N4761" s="990"/>
      <c r="O4761" s="878"/>
      <c r="P4761" s="878"/>
      <c r="Q4761" s="878"/>
      <c r="R4761" s="878"/>
      <c r="S4761" s="878"/>
      <c r="T4761" s="878"/>
      <c r="U4761" s="878"/>
      <c r="V4761" s="878"/>
      <c r="W4761" s="878"/>
      <c r="X4761" s="1015"/>
      <c r="Y4761" s="878"/>
      <c r="Z4761" s="975"/>
    </row>
    <row r="4762" spans="1:26">
      <c r="A4762" s="878"/>
      <c r="B4762" s="878"/>
      <c r="C4762" s="878"/>
      <c r="F4762" s="878"/>
      <c r="H4762" s="878"/>
      <c r="I4762" s="878"/>
      <c r="J4762" s="878"/>
      <c r="K4762" s="990"/>
      <c r="L4762" s="990"/>
      <c r="M4762" s="990"/>
      <c r="N4762" s="990"/>
      <c r="O4762" s="878"/>
      <c r="P4762" s="878"/>
      <c r="Q4762" s="878"/>
      <c r="R4762" s="878"/>
      <c r="S4762" s="878"/>
      <c r="T4762" s="878"/>
      <c r="U4762" s="878"/>
      <c r="V4762" s="878"/>
      <c r="W4762" s="878"/>
      <c r="X4762" s="1015"/>
      <c r="Y4762" s="878"/>
      <c r="Z4762" s="975"/>
    </row>
    <row r="4763" spans="1:26">
      <c r="A4763" s="878"/>
      <c r="B4763" s="878"/>
      <c r="C4763" s="878"/>
      <c r="F4763" s="878"/>
      <c r="H4763" s="878"/>
      <c r="I4763" s="878"/>
      <c r="J4763" s="878"/>
      <c r="K4763" s="990"/>
      <c r="L4763" s="990"/>
      <c r="M4763" s="990"/>
      <c r="N4763" s="990"/>
      <c r="O4763" s="878"/>
      <c r="P4763" s="878"/>
      <c r="Q4763" s="878"/>
      <c r="R4763" s="878"/>
      <c r="S4763" s="878"/>
      <c r="T4763" s="878"/>
      <c r="U4763" s="878"/>
      <c r="V4763" s="878"/>
      <c r="W4763" s="878"/>
      <c r="X4763" s="1015"/>
      <c r="Y4763" s="878"/>
      <c r="Z4763" s="975"/>
    </row>
    <row r="4764" spans="1:26">
      <c r="A4764" s="878"/>
      <c r="B4764" s="878"/>
      <c r="C4764" s="878"/>
      <c r="F4764" s="878"/>
      <c r="H4764" s="878"/>
      <c r="I4764" s="878"/>
      <c r="J4764" s="878"/>
      <c r="K4764" s="990"/>
      <c r="L4764" s="990"/>
      <c r="M4764" s="990"/>
      <c r="N4764" s="990"/>
      <c r="O4764" s="878"/>
      <c r="P4764" s="878"/>
      <c r="Q4764" s="878"/>
      <c r="R4764" s="878"/>
      <c r="S4764" s="878"/>
      <c r="T4764" s="878"/>
      <c r="U4764" s="878"/>
      <c r="V4764" s="878"/>
      <c r="W4764" s="878"/>
      <c r="X4764" s="1015"/>
      <c r="Y4764" s="878"/>
      <c r="Z4764" s="975"/>
    </row>
    <row r="4765" spans="1:26">
      <c r="A4765" s="878"/>
      <c r="B4765" s="878"/>
      <c r="C4765" s="878"/>
      <c r="F4765" s="878"/>
      <c r="H4765" s="878"/>
      <c r="I4765" s="878"/>
      <c r="J4765" s="878"/>
      <c r="K4765" s="990"/>
      <c r="L4765" s="990"/>
      <c r="M4765" s="990"/>
      <c r="N4765" s="990"/>
      <c r="O4765" s="878"/>
      <c r="P4765" s="878"/>
      <c r="Q4765" s="878"/>
      <c r="R4765" s="878"/>
      <c r="S4765" s="878"/>
      <c r="T4765" s="878"/>
      <c r="U4765" s="878"/>
      <c r="V4765" s="878"/>
      <c r="W4765" s="878"/>
      <c r="X4765" s="1015"/>
      <c r="Y4765" s="878"/>
      <c r="Z4765" s="975"/>
    </row>
    <row r="4766" spans="1:26">
      <c r="A4766" s="878"/>
      <c r="B4766" s="878"/>
      <c r="C4766" s="878"/>
      <c r="F4766" s="878"/>
      <c r="H4766" s="878"/>
      <c r="I4766" s="878"/>
      <c r="J4766" s="878"/>
      <c r="K4766" s="990"/>
      <c r="L4766" s="990"/>
      <c r="M4766" s="990"/>
      <c r="N4766" s="990"/>
      <c r="O4766" s="878"/>
      <c r="P4766" s="878"/>
      <c r="Q4766" s="878"/>
      <c r="R4766" s="878"/>
      <c r="S4766" s="878"/>
      <c r="T4766" s="878"/>
      <c r="U4766" s="878"/>
      <c r="V4766" s="878"/>
      <c r="W4766" s="878"/>
      <c r="X4766" s="1015"/>
      <c r="Y4766" s="878"/>
      <c r="Z4766" s="975"/>
    </row>
    <row r="4767" spans="1:26">
      <c r="A4767" s="878"/>
      <c r="B4767" s="878"/>
      <c r="C4767" s="878"/>
      <c r="F4767" s="878"/>
      <c r="H4767" s="878"/>
      <c r="I4767" s="878"/>
      <c r="J4767" s="878"/>
      <c r="K4767" s="990"/>
      <c r="L4767" s="990"/>
      <c r="M4767" s="990"/>
      <c r="N4767" s="990"/>
      <c r="O4767" s="878"/>
      <c r="P4767" s="878"/>
      <c r="Q4767" s="878"/>
      <c r="R4767" s="878"/>
      <c r="S4767" s="878"/>
      <c r="T4767" s="878"/>
      <c r="U4767" s="878"/>
      <c r="V4767" s="878"/>
      <c r="W4767" s="878"/>
      <c r="X4767" s="1015"/>
      <c r="Y4767" s="878"/>
      <c r="Z4767" s="975"/>
    </row>
    <row r="4768" spans="1:26">
      <c r="A4768" s="878"/>
      <c r="B4768" s="878"/>
      <c r="C4768" s="878"/>
      <c r="F4768" s="878"/>
      <c r="H4768" s="878"/>
      <c r="I4768" s="878"/>
      <c r="J4768" s="878"/>
      <c r="K4768" s="990"/>
      <c r="L4768" s="990"/>
      <c r="M4768" s="990"/>
      <c r="N4768" s="990"/>
      <c r="O4768" s="878"/>
      <c r="P4768" s="878"/>
      <c r="Q4768" s="878"/>
      <c r="R4768" s="878"/>
      <c r="S4768" s="878"/>
      <c r="T4768" s="878"/>
      <c r="U4768" s="878"/>
      <c r="V4768" s="878"/>
      <c r="W4768" s="878"/>
      <c r="X4768" s="1015"/>
      <c r="Y4768" s="878"/>
      <c r="Z4768" s="975"/>
    </row>
    <row r="4769" spans="1:26">
      <c r="A4769" s="878"/>
      <c r="B4769" s="878"/>
      <c r="C4769" s="878"/>
      <c r="F4769" s="878"/>
      <c r="H4769" s="878"/>
      <c r="I4769" s="878"/>
      <c r="J4769" s="878"/>
      <c r="K4769" s="990"/>
      <c r="L4769" s="990"/>
      <c r="M4769" s="990"/>
      <c r="N4769" s="990"/>
      <c r="O4769" s="878"/>
      <c r="P4769" s="878"/>
      <c r="Q4769" s="878"/>
      <c r="R4769" s="878"/>
      <c r="S4769" s="878"/>
      <c r="T4769" s="878"/>
      <c r="U4769" s="878"/>
      <c r="V4769" s="878"/>
      <c r="W4769" s="878"/>
      <c r="X4769" s="1015"/>
      <c r="Y4769" s="878"/>
      <c r="Z4769" s="975"/>
    </row>
    <row r="4770" spans="1:26">
      <c r="A4770" s="878"/>
      <c r="B4770" s="878"/>
      <c r="C4770" s="878"/>
      <c r="F4770" s="878"/>
      <c r="H4770" s="878"/>
      <c r="I4770" s="878"/>
      <c r="J4770" s="878"/>
      <c r="K4770" s="990"/>
      <c r="L4770" s="990"/>
      <c r="M4770" s="990"/>
      <c r="N4770" s="990"/>
      <c r="O4770" s="878"/>
      <c r="P4770" s="878"/>
      <c r="Q4770" s="878"/>
      <c r="R4770" s="878"/>
      <c r="S4770" s="878"/>
      <c r="T4770" s="878"/>
      <c r="U4770" s="878"/>
      <c r="V4770" s="878"/>
      <c r="W4770" s="878"/>
      <c r="X4770" s="1015"/>
      <c r="Y4770" s="878"/>
      <c r="Z4770" s="975"/>
    </row>
    <row r="4771" spans="1:26">
      <c r="A4771" s="878"/>
      <c r="B4771" s="878"/>
      <c r="C4771" s="878"/>
      <c r="F4771" s="878"/>
      <c r="H4771" s="878"/>
      <c r="I4771" s="878"/>
      <c r="J4771" s="878"/>
      <c r="K4771" s="990"/>
      <c r="L4771" s="990"/>
      <c r="M4771" s="990"/>
      <c r="N4771" s="990"/>
      <c r="O4771" s="878"/>
      <c r="P4771" s="878"/>
      <c r="Q4771" s="878"/>
      <c r="R4771" s="878"/>
      <c r="S4771" s="878"/>
      <c r="T4771" s="878"/>
      <c r="U4771" s="878"/>
      <c r="V4771" s="878"/>
      <c r="W4771" s="878"/>
      <c r="X4771" s="1015"/>
      <c r="Y4771" s="878"/>
      <c r="Z4771" s="975"/>
    </row>
    <row r="4772" spans="1:26">
      <c r="A4772" s="878"/>
      <c r="B4772" s="878"/>
      <c r="C4772" s="878"/>
      <c r="F4772" s="878"/>
      <c r="H4772" s="878"/>
      <c r="I4772" s="878"/>
      <c r="J4772" s="878"/>
      <c r="K4772" s="990"/>
      <c r="L4772" s="990"/>
      <c r="M4772" s="990"/>
      <c r="N4772" s="990"/>
      <c r="O4772" s="878"/>
      <c r="P4772" s="878"/>
      <c r="Q4772" s="878"/>
      <c r="R4772" s="878"/>
      <c r="S4772" s="878"/>
      <c r="T4772" s="878"/>
      <c r="U4772" s="878"/>
      <c r="V4772" s="878"/>
      <c r="W4772" s="878"/>
      <c r="X4772" s="1015"/>
      <c r="Y4772" s="878"/>
      <c r="Z4772" s="975"/>
    </row>
    <row r="4773" spans="1:26">
      <c r="A4773" s="878"/>
      <c r="B4773" s="878"/>
      <c r="C4773" s="878"/>
      <c r="F4773" s="878"/>
      <c r="H4773" s="878"/>
      <c r="I4773" s="878"/>
      <c r="J4773" s="878"/>
      <c r="K4773" s="990"/>
      <c r="L4773" s="990"/>
      <c r="M4773" s="990"/>
      <c r="N4773" s="990"/>
      <c r="O4773" s="878"/>
      <c r="P4773" s="878"/>
      <c r="Q4773" s="878"/>
      <c r="R4773" s="878"/>
      <c r="S4773" s="878"/>
      <c r="T4773" s="878"/>
      <c r="U4773" s="878"/>
      <c r="V4773" s="878"/>
      <c r="W4773" s="878"/>
      <c r="X4773" s="1015"/>
      <c r="Y4773" s="878"/>
      <c r="Z4773" s="975"/>
    </row>
    <row r="4774" spans="1:26">
      <c r="A4774" s="878"/>
      <c r="B4774" s="878"/>
      <c r="C4774" s="878"/>
      <c r="F4774" s="878"/>
      <c r="H4774" s="878"/>
      <c r="I4774" s="878"/>
      <c r="J4774" s="878"/>
      <c r="K4774" s="990"/>
      <c r="L4774" s="990"/>
      <c r="M4774" s="990"/>
      <c r="N4774" s="990"/>
      <c r="O4774" s="878"/>
      <c r="P4774" s="878"/>
      <c r="Q4774" s="878"/>
      <c r="R4774" s="878"/>
      <c r="S4774" s="878"/>
      <c r="T4774" s="878"/>
      <c r="U4774" s="878"/>
      <c r="V4774" s="878"/>
      <c r="W4774" s="878"/>
      <c r="X4774" s="1015"/>
      <c r="Y4774" s="878"/>
      <c r="Z4774" s="975"/>
    </row>
    <row r="4775" spans="1:26">
      <c r="A4775" s="878"/>
      <c r="B4775" s="878"/>
      <c r="C4775" s="878"/>
      <c r="F4775" s="878"/>
      <c r="H4775" s="878"/>
      <c r="I4775" s="878"/>
      <c r="J4775" s="878"/>
      <c r="K4775" s="990"/>
      <c r="L4775" s="990"/>
      <c r="M4775" s="990"/>
      <c r="N4775" s="990"/>
      <c r="O4775" s="878"/>
      <c r="P4775" s="878"/>
      <c r="Q4775" s="878"/>
      <c r="R4775" s="878"/>
      <c r="S4775" s="878"/>
      <c r="T4775" s="878"/>
      <c r="U4775" s="878"/>
      <c r="V4775" s="878"/>
      <c r="W4775" s="878"/>
      <c r="X4775" s="1015"/>
      <c r="Y4775" s="878"/>
      <c r="Z4775" s="975"/>
    </row>
    <row r="4776" spans="1:26">
      <c r="A4776" s="878"/>
      <c r="B4776" s="878"/>
      <c r="C4776" s="878"/>
      <c r="F4776" s="878"/>
      <c r="H4776" s="878"/>
      <c r="I4776" s="878"/>
      <c r="J4776" s="878"/>
      <c r="K4776" s="990"/>
      <c r="L4776" s="990"/>
      <c r="M4776" s="990"/>
      <c r="N4776" s="990"/>
      <c r="O4776" s="878"/>
      <c r="P4776" s="878"/>
      <c r="Q4776" s="878"/>
      <c r="R4776" s="878"/>
      <c r="S4776" s="878"/>
      <c r="T4776" s="878"/>
      <c r="U4776" s="878"/>
      <c r="V4776" s="878"/>
      <c r="W4776" s="878"/>
      <c r="X4776" s="1015"/>
      <c r="Y4776" s="878"/>
      <c r="Z4776" s="975"/>
    </row>
    <row r="4777" spans="1:26">
      <c r="A4777" s="878"/>
      <c r="B4777" s="878"/>
      <c r="C4777" s="878"/>
      <c r="F4777" s="878"/>
      <c r="H4777" s="878"/>
      <c r="I4777" s="878"/>
      <c r="J4777" s="878"/>
      <c r="K4777" s="990"/>
      <c r="L4777" s="990"/>
      <c r="M4777" s="990"/>
      <c r="N4777" s="990"/>
      <c r="O4777" s="878"/>
      <c r="P4777" s="878"/>
      <c r="Q4777" s="878"/>
      <c r="R4777" s="878"/>
      <c r="S4777" s="878"/>
      <c r="T4777" s="878"/>
      <c r="U4777" s="878"/>
      <c r="V4777" s="878"/>
      <c r="W4777" s="878"/>
      <c r="X4777" s="1015"/>
      <c r="Y4777" s="878"/>
      <c r="Z4777" s="975"/>
    </row>
    <row r="4778" spans="1:26">
      <c r="A4778" s="878"/>
      <c r="B4778" s="878"/>
      <c r="C4778" s="878"/>
      <c r="F4778" s="878"/>
      <c r="H4778" s="878"/>
      <c r="I4778" s="878"/>
      <c r="J4778" s="878"/>
      <c r="K4778" s="990"/>
      <c r="L4778" s="990"/>
      <c r="M4778" s="990"/>
      <c r="N4778" s="990"/>
      <c r="O4778" s="878"/>
      <c r="P4778" s="878"/>
      <c r="Q4778" s="878"/>
      <c r="R4778" s="878"/>
      <c r="S4778" s="878"/>
      <c r="T4778" s="878"/>
      <c r="U4778" s="878"/>
      <c r="V4778" s="878"/>
      <c r="W4778" s="878"/>
      <c r="X4778" s="1015"/>
      <c r="Y4778" s="878"/>
      <c r="Z4778" s="975"/>
    </row>
    <row r="4779" spans="1:26">
      <c r="A4779" s="878"/>
      <c r="B4779" s="878"/>
      <c r="C4779" s="878"/>
      <c r="F4779" s="878"/>
      <c r="H4779" s="878"/>
      <c r="I4779" s="878"/>
      <c r="J4779" s="878"/>
      <c r="K4779" s="990"/>
      <c r="L4779" s="990"/>
      <c r="M4779" s="990"/>
      <c r="N4779" s="990"/>
      <c r="O4779" s="878"/>
      <c r="P4779" s="878"/>
      <c r="Q4779" s="878"/>
      <c r="R4779" s="878"/>
      <c r="S4779" s="878"/>
      <c r="T4779" s="878"/>
      <c r="U4779" s="878"/>
      <c r="V4779" s="878"/>
      <c r="W4779" s="878"/>
      <c r="X4779" s="1015"/>
      <c r="Y4779" s="878"/>
      <c r="Z4779" s="975"/>
    </row>
    <row r="4780" spans="1:26">
      <c r="A4780" s="878"/>
      <c r="B4780" s="878"/>
      <c r="C4780" s="878"/>
      <c r="F4780" s="878"/>
      <c r="H4780" s="878"/>
      <c r="I4780" s="878"/>
      <c r="J4780" s="878"/>
      <c r="K4780" s="990"/>
      <c r="L4780" s="990"/>
      <c r="M4780" s="990"/>
      <c r="N4780" s="990"/>
      <c r="O4780" s="878"/>
      <c r="P4780" s="878"/>
      <c r="Q4780" s="878"/>
      <c r="R4780" s="878"/>
      <c r="S4780" s="878"/>
      <c r="T4780" s="878"/>
      <c r="U4780" s="878"/>
      <c r="V4780" s="878"/>
      <c r="W4780" s="878"/>
      <c r="X4780" s="1015"/>
      <c r="Y4780" s="878"/>
      <c r="Z4780" s="975"/>
    </row>
    <row r="4781" spans="1:26">
      <c r="A4781" s="878"/>
      <c r="B4781" s="878"/>
      <c r="C4781" s="878"/>
      <c r="F4781" s="878"/>
      <c r="H4781" s="878"/>
      <c r="I4781" s="878"/>
      <c r="J4781" s="878"/>
      <c r="K4781" s="990"/>
      <c r="L4781" s="990"/>
      <c r="M4781" s="990"/>
      <c r="N4781" s="990"/>
      <c r="O4781" s="878"/>
      <c r="P4781" s="878"/>
      <c r="Q4781" s="878"/>
      <c r="R4781" s="878"/>
      <c r="S4781" s="878"/>
      <c r="T4781" s="878"/>
      <c r="U4781" s="878"/>
      <c r="V4781" s="878"/>
      <c r="W4781" s="878"/>
      <c r="X4781" s="1015"/>
      <c r="Y4781" s="878"/>
      <c r="Z4781" s="975"/>
    </row>
    <row r="4782" spans="1:26">
      <c r="A4782" s="878"/>
      <c r="B4782" s="878"/>
      <c r="C4782" s="878"/>
      <c r="F4782" s="878"/>
      <c r="H4782" s="878"/>
      <c r="I4782" s="878"/>
      <c r="J4782" s="878"/>
      <c r="K4782" s="990"/>
      <c r="L4782" s="990"/>
      <c r="M4782" s="990"/>
      <c r="N4782" s="990"/>
      <c r="O4782" s="878"/>
      <c r="P4782" s="878"/>
      <c r="Q4782" s="878"/>
      <c r="R4782" s="878"/>
      <c r="S4782" s="878"/>
      <c r="T4782" s="878"/>
      <c r="U4782" s="878"/>
      <c r="V4782" s="878"/>
      <c r="W4782" s="878"/>
      <c r="X4782" s="1015"/>
      <c r="Y4782" s="878"/>
      <c r="Z4782" s="975"/>
    </row>
    <row r="4783" spans="1:26">
      <c r="A4783" s="878"/>
      <c r="B4783" s="878"/>
      <c r="C4783" s="878"/>
      <c r="F4783" s="878"/>
      <c r="H4783" s="878"/>
      <c r="I4783" s="878"/>
      <c r="J4783" s="878"/>
      <c r="K4783" s="990"/>
      <c r="L4783" s="990"/>
      <c r="M4783" s="990"/>
      <c r="N4783" s="990"/>
      <c r="O4783" s="878"/>
      <c r="P4783" s="878"/>
      <c r="Q4783" s="878"/>
      <c r="R4783" s="878"/>
      <c r="S4783" s="878"/>
      <c r="T4783" s="878"/>
      <c r="U4783" s="878"/>
      <c r="V4783" s="878"/>
      <c r="W4783" s="878"/>
      <c r="X4783" s="1015"/>
      <c r="Y4783" s="878"/>
      <c r="Z4783" s="975"/>
    </row>
    <row r="4784" spans="1:26">
      <c r="A4784" s="878"/>
      <c r="B4784" s="878"/>
      <c r="C4784" s="878"/>
      <c r="F4784" s="878"/>
      <c r="H4784" s="878"/>
      <c r="I4784" s="878"/>
      <c r="J4784" s="878"/>
      <c r="K4784" s="990"/>
      <c r="L4784" s="990"/>
      <c r="M4784" s="990"/>
      <c r="N4784" s="990"/>
      <c r="O4784" s="878"/>
      <c r="P4784" s="878"/>
      <c r="Q4784" s="878"/>
      <c r="R4784" s="878"/>
      <c r="S4784" s="878"/>
      <c r="T4784" s="878"/>
      <c r="U4784" s="878"/>
      <c r="V4784" s="878"/>
      <c r="W4784" s="878"/>
      <c r="X4784" s="1015"/>
      <c r="Y4784" s="878"/>
      <c r="Z4784" s="975"/>
    </row>
    <row r="4785" spans="1:26">
      <c r="A4785" s="878"/>
      <c r="B4785" s="878"/>
      <c r="C4785" s="878"/>
      <c r="F4785" s="878"/>
      <c r="H4785" s="878"/>
      <c r="I4785" s="878"/>
      <c r="J4785" s="878"/>
      <c r="K4785" s="990"/>
      <c r="L4785" s="990"/>
      <c r="M4785" s="990"/>
      <c r="N4785" s="990"/>
      <c r="O4785" s="878"/>
      <c r="P4785" s="878"/>
      <c r="Q4785" s="878"/>
      <c r="R4785" s="878"/>
      <c r="S4785" s="878"/>
      <c r="T4785" s="878"/>
      <c r="U4785" s="878"/>
      <c r="V4785" s="878"/>
      <c r="W4785" s="878"/>
      <c r="X4785" s="1015"/>
      <c r="Y4785" s="878"/>
      <c r="Z4785" s="975"/>
    </row>
    <row r="4786" spans="1:26">
      <c r="A4786" s="878"/>
      <c r="B4786" s="878"/>
      <c r="C4786" s="878"/>
      <c r="F4786" s="878"/>
      <c r="H4786" s="878"/>
      <c r="I4786" s="878"/>
      <c r="J4786" s="878"/>
      <c r="K4786" s="990"/>
      <c r="L4786" s="990"/>
      <c r="M4786" s="990"/>
      <c r="N4786" s="990"/>
      <c r="O4786" s="878"/>
      <c r="P4786" s="878"/>
      <c r="Q4786" s="878"/>
      <c r="R4786" s="878"/>
      <c r="S4786" s="878"/>
      <c r="T4786" s="878"/>
      <c r="U4786" s="878"/>
      <c r="V4786" s="878"/>
      <c r="W4786" s="878"/>
      <c r="X4786" s="1015"/>
      <c r="Y4786" s="878"/>
      <c r="Z4786" s="975"/>
    </row>
    <row r="4787" spans="1:26">
      <c r="A4787" s="878"/>
      <c r="B4787" s="878"/>
      <c r="C4787" s="878"/>
      <c r="F4787" s="878"/>
      <c r="H4787" s="878"/>
      <c r="I4787" s="878"/>
      <c r="J4787" s="878"/>
      <c r="K4787" s="990"/>
      <c r="L4787" s="990"/>
      <c r="M4787" s="990"/>
      <c r="N4787" s="990"/>
      <c r="O4787" s="878"/>
      <c r="P4787" s="878"/>
      <c r="Q4787" s="878"/>
      <c r="R4787" s="878"/>
      <c r="S4787" s="878"/>
      <c r="T4787" s="878"/>
      <c r="U4787" s="878"/>
      <c r="V4787" s="878"/>
      <c r="W4787" s="878"/>
      <c r="X4787" s="1015"/>
      <c r="Y4787" s="878"/>
      <c r="Z4787" s="975"/>
    </row>
    <row r="4788" spans="1:26">
      <c r="A4788" s="878"/>
      <c r="B4788" s="878"/>
      <c r="C4788" s="878"/>
      <c r="F4788" s="878"/>
      <c r="H4788" s="878"/>
      <c r="I4788" s="878"/>
      <c r="J4788" s="878"/>
      <c r="K4788" s="990"/>
      <c r="L4788" s="990"/>
      <c r="M4788" s="990"/>
      <c r="N4788" s="990"/>
      <c r="O4788" s="878"/>
      <c r="P4788" s="878"/>
      <c r="Q4788" s="878"/>
      <c r="R4788" s="878"/>
      <c r="S4788" s="878"/>
      <c r="T4788" s="878"/>
      <c r="U4788" s="878"/>
      <c r="V4788" s="878"/>
      <c r="W4788" s="878"/>
      <c r="X4788" s="1015"/>
      <c r="Y4788" s="878"/>
      <c r="Z4788" s="975"/>
    </row>
    <row r="4789" spans="1:26">
      <c r="A4789" s="878"/>
      <c r="B4789" s="878"/>
      <c r="C4789" s="878"/>
      <c r="F4789" s="878"/>
      <c r="H4789" s="878"/>
      <c r="I4789" s="878"/>
      <c r="J4789" s="878"/>
      <c r="K4789" s="990"/>
      <c r="L4789" s="990"/>
      <c r="M4789" s="990"/>
      <c r="N4789" s="990"/>
      <c r="O4789" s="878"/>
      <c r="P4789" s="878"/>
      <c r="Q4789" s="878"/>
      <c r="R4789" s="878"/>
      <c r="S4789" s="878"/>
      <c r="T4789" s="878"/>
      <c r="U4789" s="878"/>
      <c r="V4789" s="878"/>
      <c r="W4789" s="878"/>
      <c r="X4789" s="1015"/>
      <c r="Y4789" s="878"/>
      <c r="Z4789" s="975"/>
    </row>
    <row r="4790" spans="1:26">
      <c r="A4790" s="878"/>
      <c r="B4790" s="878"/>
      <c r="C4790" s="878"/>
      <c r="F4790" s="878"/>
      <c r="H4790" s="878"/>
      <c r="I4790" s="878"/>
      <c r="J4790" s="878"/>
      <c r="K4790" s="990"/>
      <c r="L4790" s="990"/>
      <c r="M4790" s="990"/>
      <c r="N4790" s="990"/>
      <c r="O4790" s="878"/>
      <c r="P4790" s="878"/>
      <c r="Q4790" s="878"/>
      <c r="R4790" s="878"/>
      <c r="S4790" s="878"/>
      <c r="T4790" s="878"/>
      <c r="U4790" s="878"/>
      <c r="V4790" s="878"/>
      <c r="W4790" s="878"/>
      <c r="X4790" s="1015"/>
      <c r="Y4790" s="878"/>
      <c r="Z4790" s="975"/>
    </row>
    <row r="4791" spans="1:26">
      <c r="A4791" s="878"/>
      <c r="B4791" s="878"/>
      <c r="C4791" s="878"/>
      <c r="F4791" s="878"/>
      <c r="H4791" s="878"/>
      <c r="I4791" s="878"/>
      <c r="J4791" s="878"/>
      <c r="K4791" s="990"/>
      <c r="L4791" s="990"/>
      <c r="M4791" s="990"/>
      <c r="N4791" s="990"/>
      <c r="O4791" s="878"/>
      <c r="P4791" s="878"/>
      <c r="Q4791" s="878"/>
      <c r="R4791" s="878"/>
      <c r="S4791" s="878"/>
      <c r="T4791" s="878"/>
      <c r="U4791" s="878"/>
      <c r="V4791" s="878"/>
      <c r="W4791" s="878"/>
      <c r="X4791" s="1015"/>
      <c r="Y4791" s="878"/>
      <c r="Z4791" s="975"/>
    </row>
    <row r="4792" spans="1:26">
      <c r="A4792" s="878"/>
      <c r="B4792" s="878"/>
      <c r="C4792" s="878"/>
      <c r="F4792" s="878"/>
      <c r="H4792" s="878"/>
      <c r="I4792" s="878"/>
      <c r="J4792" s="878"/>
      <c r="K4792" s="990"/>
      <c r="L4792" s="990"/>
      <c r="M4792" s="990"/>
      <c r="N4792" s="990"/>
      <c r="O4792" s="878"/>
      <c r="P4792" s="878"/>
      <c r="Q4792" s="878"/>
      <c r="R4792" s="878"/>
      <c r="S4792" s="878"/>
      <c r="T4792" s="878"/>
      <c r="U4792" s="878"/>
      <c r="V4792" s="878"/>
      <c r="W4792" s="878"/>
      <c r="X4792" s="1015"/>
      <c r="Y4792" s="878"/>
      <c r="Z4792" s="975"/>
    </row>
    <row r="4793" spans="1:26">
      <c r="A4793" s="878"/>
      <c r="B4793" s="878"/>
      <c r="C4793" s="878"/>
      <c r="F4793" s="878"/>
      <c r="H4793" s="878"/>
      <c r="I4793" s="878"/>
      <c r="J4793" s="878"/>
      <c r="K4793" s="990"/>
      <c r="L4793" s="990"/>
      <c r="M4793" s="990"/>
      <c r="N4793" s="990"/>
      <c r="O4793" s="878"/>
      <c r="P4793" s="878"/>
      <c r="Q4793" s="878"/>
      <c r="R4793" s="878"/>
      <c r="S4793" s="878"/>
      <c r="T4793" s="878"/>
      <c r="U4793" s="878"/>
      <c r="V4793" s="878"/>
      <c r="W4793" s="878"/>
      <c r="X4793" s="1015"/>
      <c r="Y4793" s="878"/>
      <c r="Z4793" s="975"/>
    </row>
    <row r="4794" spans="1:26">
      <c r="A4794" s="878"/>
      <c r="B4794" s="878"/>
      <c r="C4794" s="878"/>
      <c r="F4794" s="878"/>
      <c r="H4794" s="878"/>
      <c r="I4794" s="878"/>
      <c r="J4794" s="878"/>
      <c r="K4794" s="990"/>
      <c r="L4794" s="990"/>
      <c r="M4794" s="990"/>
      <c r="N4794" s="990"/>
      <c r="O4794" s="878"/>
      <c r="P4794" s="878"/>
      <c r="Q4794" s="878"/>
      <c r="R4794" s="878"/>
      <c r="S4794" s="878"/>
      <c r="T4794" s="878"/>
      <c r="U4794" s="878"/>
      <c r="V4794" s="878"/>
      <c r="W4794" s="878"/>
      <c r="X4794" s="1015"/>
      <c r="Y4794" s="878"/>
      <c r="Z4794" s="975"/>
    </row>
    <row r="4795" spans="1:26">
      <c r="A4795" s="878"/>
      <c r="B4795" s="878"/>
      <c r="C4795" s="878"/>
      <c r="F4795" s="878"/>
      <c r="H4795" s="878"/>
      <c r="I4795" s="878"/>
      <c r="J4795" s="878"/>
      <c r="K4795" s="990"/>
      <c r="L4795" s="990"/>
      <c r="M4795" s="990"/>
      <c r="N4795" s="990"/>
      <c r="O4795" s="878"/>
      <c r="P4795" s="878"/>
      <c r="Q4795" s="878"/>
      <c r="R4795" s="878"/>
      <c r="S4795" s="878"/>
      <c r="T4795" s="878"/>
      <c r="U4795" s="878"/>
      <c r="V4795" s="878"/>
      <c r="W4795" s="878"/>
      <c r="X4795" s="1015"/>
      <c r="Y4795" s="878"/>
      <c r="Z4795" s="975"/>
    </row>
    <row r="4796" spans="1:26">
      <c r="A4796" s="878"/>
      <c r="B4796" s="878"/>
      <c r="C4796" s="878"/>
      <c r="F4796" s="878"/>
      <c r="H4796" s="878"/>
      <c r="I4796" s="878"/>
      <c r="J4796" s="878"/>
      <c r="K4796" s="990"/>
      <c r="L4796" s="990"/>
      <c r="M4796" s="990"/>
      <c r="N4796" s="990"/>
      <c r="O4796" s="878"/>
      <c r="P4796" s="878"/>
      <c r="Q4796" s="878"/>
      <c r="R4796" s="878"/>
      <c r="S4796" s="878"/>
      <c r="T4796" s="878"/>
      <c r="U4796" s="878"/>
      <c r="V4796" s="878"/>
      <c r="W4796" s="878"/>
      <c r="X4796" s="1015"/>
      <c r="Y4796" s="878"/>
      <c r="Z4796" s="975"/>
    </row>
    <row r="4797" spans="1:26">
      <c r="A4797" s="878"/>
      <c r="B4797" s="878"/>
      <c r="C4797" s="878"/>
      <c r="F4797" s="878"/>
      <c r="H4797" s="878"/>
      <c r="I4797" s="878"/>
      <c r="J4797" s="878"/>
      <c r="K4797" s="990"/>
      <c r="L4797" s="990"/>
      <c r="M4797" s="990"/>
      <c r="N4797" s="990"/>
      <c r="O4797" s="878"/>
      <c r="P4797" s="878"/>
      <c r="Q4797" s="878"/>
      <c r="R4797" s="878"/>
      <c r="S4797" s="878"/>
      <c r="T4797" s="878"/>
      <c r="U4797" s="878"/>
      <c r="V4797" s="878"/>
      <c r="W4797" s="878"/>
      <c r="X4797" s="1015"/>
      <c r="Y4797" s="878"/>
      <c r="Z4797" s="975"/>
    </row>
    <row r="4798" spans="1:26">
      <c r="A4798" s="878"/>
      <c r="B4798" s="878"/>
      <c r="C4798" s="878"/>
      <c r="F4798" s="878"/>
      <c r="H4798" s="878"/>
      <c r="I4798" s="878"/>
      <c r="J4798" s="878"/>
      <c r="K4798" s="990"/>
      <c r="L4798" s="990"/>
      <c r="M4798" s="990"/>
      <c r="N4798" s="990"/>
      <c r="O4798" s="878"/>
      <c r="P4798" s="878"/>
      <c r="Q4798" s="878"/>
      <c r="R4798" s="878"/>
      <c r="S4798" s="878"/>
      <c r="T4798" s="878"/>
      <c r="U4798" s="878"/>
      <c r="V4798" s="878"/>
      <c r="W4798" s="878"/>
      <c r="X4798" s="1015"/>
      <c r="Y4798" s="878"/>
      <c r="Z4798" s="975"/>
    </row>
    <row r="4799" spans="1:26">
      <c r="A4799" s="878"/>
      <c r="B4799" s="878"/>
      <c r="C4799" s="878"/>
      <c r="F4799" s="878"/>
      <c r="H4799" s="878"/>
      <c r="I4799" s="878"/>
      <c r="J4799" s="878"/>
      <c r="K4799" s="990"/>
      <c r="L4799" s="990"/>
      <c r="M4799" s="990"/>
      <c r="N4799" s="990"/>
      <c r="O4799" s="878"/>
      <c r="P4799" s="878"/>
      <c r="Q4799" s="878"/>
      <c r="R4799" s="878"/>
      <c r="S4799" s="878"/>
      <c r="T4799" s="878"/>
      <c r="U4799" s="878"/>
      <c r="V4799" s="878"/>
      <c r="W4799" s="878"/>
      <c r="X4799" s="1015"/>
      <c r="Y4799" s="878"/>
      <c r="Z4799" s="975"/>
    </row>
    <row r="4800" spans="1:26">
      <c r="A4800" s="878"/>
      <c r="B4800" s="878"/>
      <c r="C4800" s="878"/>
      <c r="F4800" s="878"/>
      <c r="H4800" s="878"/>
      <c r="I4800" s="878"/>
      <c r="J4800" s="878"/>
      <c r="K4800" s="990"/>
      <c r="L4800" s="990"/>
      <c r="M4800" s="990"/>
      <c r="N4800" s="990"/>
      <c r="O4800" s="878"/>
      <c r="P4800" s="878"/>
      <c r="Q4800" s="878"/>
      <c r="R4800" s="878"/>
      <c r="S4800" s="878"/>
      <c r="T4800" s="878"/>
      <c r="U4800" s="878"/>
      <c r="V4800" s="878"/>
      <c r="W4800" s="878"/>
      <c r="X4800" s="1015"/>
      <c r="Y4800" s="878"/>
      <c r="Z4800" s="975"/>
    </row>
    <row r="4801" spans="1:26">
      <c r="A4801" s="878"/>
      <c r="B4801" s="878"/>
      <c r="C4801" s="878"/>
      <c r="F4801" s="878"/>
      <c r="H4801" s="878"/>
      <c r="I4801" s="878"/>
      <c r="J4801" s="878"/>
      <c r="K4801" s="990"/>
      <c r="L4801" s="990"/>
      <c r="M4801" s="990"/>
      <c r="N4801" s="990"/>
      <c r="O4801" s="878"/>
      <c r="P4801" s="878"/>
      <c r="Q4801" s="878"/>
      <c r="R4801" s="878"/>
      <c r="S4801" s="878"/>
      <c r="T4801" s="878"/>
      <c r="U4801" s="878"/>
      <c r="V4801" s="878"/>
      <c r="W4801" s="878"/>
      <c r="X4801" s="1015"/>
      <c r="Y4801" s="878"/>
      <c r="Z4801" s="975"/>
    </row>
    <row r="4802" spans="1:26">
      <c r="A4802" s="878"/>
      <c r="B4802" s="878"/>
      <c r="C4802" s="878"/>
      <c r="F4802" s="878"/>
      <c r="H4802" s="878"/>
      <c r="I4802" s="878"/>
      <c r="J4802" s="878"/>
      <c r="K4802" s="990"/>
      <c r="L4802" s="990"/>
      <c r="M4802" s="990"/>
      <c r="N4802" s="990"/>
      <c r="O4802" s="878"/>
      <c r="P4802" s="878"/>
      <c r="Q4802" s="878"/>
      <c r="R4802" s="878"/>
      <c r="S4802" s="878"/>
      <c r="T4802" s="878"/>
      <c r="U4802" s="878"/>
      <c r="V4802" s="878"/>
      <c r="W4802" s="878"/>
      <c r="X4802" s="1015"/>
      <c r="Y4802" s="878"/>
      <c r="Z4802" s="975"/>
    </row>
    <row r="4803" spans="1:26">
      <c r="A4803" s="878"/>
      <c r="B4803" s="878"/>
      <c r="C4803" s="878"/>
      <c r="F4803" s="878"/>
      <c r="H4803" s="878"/>
      <c r="I4803" s="878"/>
      <c r="J4803" s="878"/>
      <c r="K4803" s="990"/>
      <c r="L4803" s="990"/>
      <c r="M4803" s="990"/>
      <c r="N4803" s="990"/>
      <c r="O4803" s="878"/>
      <c r="P4803" s="878"/>
      <c r="Q4803" s="878"/>
      <c r="R4803" s="878"/>
      <c r="S4803" s="878"/>
      <c r="T4803" s="878"/>
      <c r="U4803" s="878"/>
      <c r="V4803" s="878"/>
      <c r="W4803" s="878"/>
      <c r="X4803" s="1015"/>
      <c r="Y4803" s="878"/>
      <c r="Z4803" s="975"/>
    </row>
    <row r="4804" spans="1:26">
      <c r="A4804" s="878"/>
      <c r="B4804" s="878"/>
      <c r="C4804" s="878"/>
      <c r="F4804" s="878"/>
      <c r="H4804" s="878"/>
      <c r="I4804" s="878"/>
      <c r="J4804" s="878"/>
      <c r="K4804" s="990"/>
      <c r="L4804" s="990"/>
      <c r="M4804" s="990"/>
      <c r="N4804" s="990"/>
      <c r="O4804" s="878"/>
      <c r="P4804" s="878"/>
      <c r="Q4804" s="878"/>
      <c r="R4804" s="878"/>
      <c r="S4804" s="878"/>
      <c r="T4804" s="878"/>
      <c r="U4804" s="878"/>
      <c r="V4804" s="878"/>
      <c r="W4804" s="878"/>
      <c r="X4804" s="1015"/>
      <c r="Y4804" s="878"/>
      <c r="Z4804" s="975"/>
    </row>
    <row r="4805" spans="1:26">
      <c r="A4805" s="878"/>
      <c r="B4805" s="878"/>
      <c r="C4805" s="878"/>
      <c r="F4805" s="878"/>
      <c r="H4805" s="878"/>
      <c r="I4805" s="878"/>
      <c r="J4805" s="878"/>
      <c r="K4805" s="990"/>
      <c r="L4805" s="990"/>
      <c r="M4805" s="990"/>
      <c r="N4805" s="990"/>
      <c r="O4805" s="878"/>
      <c r="P4805" s="878"/>
      <c r="Q4805" s="878"/>
      <c r="R4805" s="878"/>
      <c r="S4805" s="878"/>
      <c r="T4805" s="878"/>
      <c r="U4805" s="878"/>
      <c r="V4805" s="878"/>
      <c r="W4805" s="878"/>
      <c r="X4805" s="1015"/>
      <c r="Y4805" s="878"/>
      <c r="Z4805" s="975"/>
    </row>
    <row r="4806" spans="1:26">
      <c r="A4806" s="878"/>
      <c r="B4806" s="878"/>
      <c r="C4806" s="878"/>
      <c r="F4806" s="878"/>
      <c r="H4806" s="878"/>
      <c r="I4806" s="878"/>
      <c r="J4806" s="878"/>
      <c r="K4806" s="990"/>
      <c r="L4806" s="990"/>
      <c r="M4806" s="990"/>
      <c r="N4806" s="990"/>
      <c r="O4806" s="878"/>
      <c r="P4806" s="878"/>
      <c r="Q4806" s="878"/>
      <c r="R4806" s="878"/>
      <c r="S4806" s="878"/>
      <c r="T4806" s="878"/>
      <c r="U4806" s="878"/>
      <c r="V4806" s="878"/>
      <c r="W4806" s="878"/>
      <c r="X4806" s="1015"/>
      <c r="Y4806" s="878"/>
      <c r="Z4806" s="975"/>
    </row>
    <row r="4807" spans="1:26">
      <c r="A4807" s="878"/>
      <c r="B4807" s="878"/>
      <c r="C4807" s="878"/>
      <c r="F4807" s="878"/>
      <c r="H4807" s="878"/>
      <c r="I4807" s="878"/>
      <c r="J4807" s="878"/>
      <c r="K4807" s="990"/>
      <c r="L4807" s="990"/>
      <c r="M4807" s="990"/>
      <c r="N4807" s="990"/>
      <c r="O4807" s="878"/>
      <c r="P4807" s="878"/>
      <c r="Q4807" s="878"/>
      <c r="R4807" s="878"/>
      <c r="S4807" s="878"/>
      <c r="T4807" s="878"/>
      <c r="U4807" s="878"/>
      <c r="V4807" s="878"/>
      <c r="W4807" s="878"/>
      <c r="X4807" s="1015"/>
      <c r="Y4807" s="878"/>
      <c r="Z4807" s="975"/>
    </row>
    <row r="4808" spans="1:26">
      <c r="A4808" s="878"/>
      <c r="B4808" s="878"/>
      <c r="C4808" s="878"/>
      <c r="F4808" s="878"/>
      <c r="H4808" s="878"/>
      <c r="I4808" s="878"/>
      <c r="J4808" s="878"/>
      <c r="K4808" s="990"/>
      <c r="L4808" s="990"/>
      <c r="M4808" s="990"/>
      <c r="N4808" s="990"/>
      <c r="O4808" s="878"/>
      <c r="P4808" s="878"/>
      <c r="Q4808" s="878"/>
      <c r="R4808" s="878"/>
      <c r="S4808" s="878"/>
      <c r="T4808" s="878"/>
      <c r="U4808" s="878"/>
      <c r="V4808" s="878"/>
      <c r="W4808" s="878"/>
      <c r="X4808" s="1015"/>
      <c r="Y4808" s="878"/>
      <c r="Z4808" s="975"/>
    </row>
    <row r="4809" spans="1:26">
      <c r="A4809" s="878"/>
      <c r="B4809" s="878"/>
      <c r="C4809" s="878"/>
      <c r="F4809" s="878"/>
      <c r="H4809" s="878"/>
      <c r="I4809" s="878"/>
      <c r="J4809" s="878"/>
      <c r="K4809" s="990"/>
      <c r="L4809" s="990"/>
      <c r="M4809" s="990"/>
      <c r="N4809" s="990"/>
      <c r="O4809" s="878"/>
      <c r="P4809" s="878"/>
      <c r="Q4809" s="878"/>
      <c r="R4809" s="878"/>
      <c r="S4809" s="878"/>
      <c r="T4809" s="878"/>
      <c r="U4809" s="878"/>
      <c r="V4809" s="878"/>
      <c r="W4809" s="878"/>
      <c r="X4809" s="1015"/>
      <c r="Y4809" s="878"/>
      <c r="Z4809" s="975"/>
    </row>
    <row r="4810" spans="1:26">
      <c r="A4810" s="878"/>
      <c r="B4810" s="878"/>
      <c r="C4810" s="878"/>
      <c r="F4810" s="878"/>
      <c r="H4810" s="878"/>
      <c r="I4810" s="878"/>
      <c r="J4810" s="878"/>
      <c r="K4810" s="990"/>
      <c r="L4810" s="990"/>
      <c r="M4810" s="990"/>
      <c r="N4810" s="990"/>
      <c r="O4810" s="878"/>
      <c r="P4810" s="878"/>
      <c r="Q4810" s="878"/>
      <c r="R4810" s="878"/>
      <c r="S4810" s="878"/>
      <c r="T4810" s="878"/>
      <c r="U4810" s="878"/>
      <c r="V4810" s="878"/>
      <c r="W4810" s="878"/>
      <c r="X4810" s="1015"/>
      <c r="Y4810" s="878"/>
      <c r="Z4810" s="975"/>
    </row>
    <row r="4811" spans="1:26">
      <c r="A4811" s="878"/>
      <c r="B4811" s="878"/>
      <c r="C4811" s="878"/>
      <c r="F4811" s="878"/>
      <c r="H4811" s="878"/>
      <c r="I4811" s="878"/>
      <c r="J4811" s="878"/>
      <c r="K4811" s="990"/>
      <c r="L4811" s="990"/>
      <c r="M4811" s="990"/>
      <c r="N4811" s="990"/>
      <c r="O4811" s="878"/>
      <c r="P4811" s="878"/>
      <c r="Q4811" s="878"/>
      <c r="R4811" s="878"/>
      <c r="S4811" s="878"/>
      <c r="T4811" s="878"/>
      <c r="U4811" s="878"/>
      <c r="V4811" s="878"/>
      <c r="W4811" s="878"/>
      <c r="X4811" s="1015"/>
      <c r="Y4811" s="878"/>
      <c r="Z4811" s="975"/>
    </row>
    <row r="4812" spans="1:26">
      <c r="A4812" s="878"/>
      <c r="B4812" s="878"/>
      <c r="C4812" s="878"/>
      <c r="F4812" s="878"/>
      <c r="H4812" s="878"/>
      <c r="I4812" s="878"/>
      <c r="J4812" s="878"/>
      <c r="K4812" s="990"/>
      <c r="L4812" s="990"/>
      <c r="M4812" s="990"/>
      <c r="N4812" s="990"/>
      <c r="O4812" s="878"/>
      <c r="P4812" s="878"/>
      <c r="Q4812" s="878"/>
      <c r="R4812" s="878"/>
      <c r="S4812" s="878"/>
      <c r="T4812" s="878"/>
      <c r="U4812" s="878"/>
      <c r="V4812" s="878"/>
      <c r="W4812" s="878"/>
      <c r="X4812" s="1015"/>
      <c r="Y4812" s="878"/>
      <c r="Z4812" s="975"/>
    </row>
    <row r="4813" spans="1:26">
      <c r="A4813" s="878"/>
      <c r="B4813" s="878"/>
      <c r="C4813" s="878"/>
      <c r="F4813" s="878"/>
      <c r="H4813" s="878"/>
      <c r="I4813" s="878"/>
      <c r="J4813" s="878"/>
      <c r="K4813" s="990"/>
      <c r="L4813" s="990"/>
      <c r="M4813" s="990"/>
      <c r="N4813" s="990"/>
      <c r="O4813" s="878"/>
      <c r="P4813" s="878"/>
      <c r="Q4813" s="878"/>
      <c r="R4813" s="878"/>
      <c r="S4813" s="878"/>
      <c r="T4813" s="878"/>
      <c r="U4813" s="878"/>
      <c r="V4813" s="878"/>
      <c r="W4813" s="878"/>
      <c r="X4813" s="1015"/>
      <c r="Y4813" s="878"/>
      <c r="Z4813" s="975"/>
    </row>
    <row r="4814" spans="1:26">
      <c r="A4814" s="878"/>
      <c r="B4814" s="878"/>
      <c r="C4814" s="878"/>
      <c r="F4814" s="878"/>
      <c r="H4814" s="878"/>
      <c r="I4814" s="878"/>
      <c r="J4814" s="878"/>
      <c r="K4814" s="990"/>
      <c r="L4814" s="990"/>
      <c r="M4814" s="990"/>
      <c r="N4814" s="990"/>
      <c r="O4814" s="878"/>
      <c r="P4814" s="878"/>
      <c r="Q4814" s="878"/>
      <c r="R4814" s="878"/>
      <c r="S4814" s="878"/>
      <c r="T4814" s="878"/>
      <c r="U4814" s="878"/>
      <c r="V4814" s="878"/>
      <c r="W4814" s="878"/>
      <c r="X4814" s="1015"/>
      <c r="Y4814" s="878"/>
      <c r="Z4814" s="975"/>
    </row>
    <row r="4815" spans="1:26">
      <c r="A4815" s="878"/>
      <c r="B4815" s="878"/>
      <c r="C4815" s="878"/>
      <c r="F4815" s="878"/>
      <c r="H4815" s="878"/>
      <c r="I4815" s="878"/>
      <c r="J4815" s="878"/>
      <c r="K4815" s="990"/>
      <c r="L4815" s="990"/>
      <c r="M4815" s="990"/>
      <c r="N4815" s="990"/>
      <c r="O4815" s="878"/>
      <c r="P4815" s="878"/>
      <c r="Q4815" s="878"/>
      <c r="R4815" s="878"/>
      <c r="S4815" s="878"/>
      <c r="T4815" s="878"/>
      <c r="U4815" s="878"/>
      <c r="V4815" s="878"/>
      <c r="W4815" s="878"/>
      <c r="X4815" s="1015"/>
      <c r="Y4815" s="878"/>
      <c r="Z4815" s="975"/>
    </row>
    <row r="4816" spans="1:26">
      <c r="A4816" s="878"/>
      <c r="B4816" s="878"/>
      <c r="C4816" s="878"/>
      <c r="F4816" s="878"/>
      <c r="H4816" s="878"/>
      <c r="I4816" s="878"/>
      <c r="J4816" s="878"/>
      <c r="K4816" s="990"/>
      <c r="L4816" s="990"/>
      <c r="M4816" s="990"/>
      <c r="N4816" s="990"/>
      <c r="O4816" s="878"/>
      <c r="P4816" s="878"/>
      <c r="Q4816" s="878"/>
      <c r="R4816" s="878"/>
      <c r="S4816" s="878"/>
      <c r="T4816" s="878"/>
      <c r="U4816" s="878"/>
      <c r="V4816" s="878"/>
      <c r="W4816" s="878"/>
      <c r="X4816" s="1015"/>
      <c r="Y4816" s="878"/>
      <c r="Z4816" s="975"/>
    </row>
    <row r="4817" spans="1:26">
      <c r="A4817" s="878"/>
      <c r="B4817" s="878"/>
      <c r="C4817" s="878"/>
      <c r="F4817" s="878"/>
      <c r="H4817" s="878"/>
      <c r="I4817" s="878"/>
      <c r="J4817" s="878"/>
      <c r="K4817" s="990"/>
      <c r="L4817" s="990"/>
      <c r="M4817" s="990"/>
      <c r="N4817" s="990"/>
      <c r="O4817" s="878"/>
      <c r="P4817" s="878"/>
      <c r="Q4817" s="878"/>
      <c r="R4817" s="878"/>
      <c r="S4817" s="878"/>
      <c r="T4817" s="878"/>
      <c r="U4817" s="878"/>
      <c r="V4817" s="878"/>
      <c r="W4817" s="878"/>
      <c r="X4817" s="1015"/>
      <c r="Y4817" s="878"/>
      <c r="Z4817" s="975"/>
    </row>
    <row r="4818" spans="1:26">
      <c r="A4818" s="878"/>
      <c r="B4818" s="878"/>
      <c r="C4818" s="878"/>
      <c r="F4818" s="878"/>
      <c r="H4818" s="878"/>
      <c r="I4818" s="878"/>
      <c r="J4818" s="878"/>
      <c r="K4818" s="990"/>
      <c r="L4818" s="990"/>
      <c r="M4818" s="990"/>
      <c r="N4818" s="990"/>
      <c r="O4818" s="878"/>
      <c r="P4818" s="878"/>
      <c r="Q4818" s="878"/>
      <c r="R4818" s="878"/>
      <c r="S4818" s="878"/>
      <c r="T4818" s="878"/>
      <c r="U4818" s="878"/>
      <c r="V4818" s="878"/>
      <c r="W4818" s="878"/>
      <c r="X4818" s="1015"/>
      <c r="Y4818" s="878"/>
      <c r="Z4818" s="975"/>
    </row>
    <row r="4819" spans="1:26">
      <c r="A4819" s="878"/>
      <c r="B4819" s="878"/>
      <c r="C4819" s="878"/>
      <c r="F4819" s="878"/>
      <c r="H4819" s="878"/>
      <c r="I4819" s="878"/>
      <c r="J4819" s="878"/>
      <c r="K4819" s="990"/>
      <c r="L4819" s="990"/>
      <c r="M4819" s="990"/>
      <c r="N4819" s="990"/>
      <c r="O4819" s="878"/>
      <c r="P4819" s="878"/>
      <c r="Q4819" s="878"/>
      <c r="R4819" s="878"/>
      <c r="S4819" s="878"/>
      <c r="T4819" s="878"/>
      <c r="U4819" s="878"/>
      <c r="V4819" s="878"/>
      <c r="W4819" s="878"/>
      <c r="X4819" s="1015"/>
      <c r="Y4819" s="878"/>
      <c r="Z4819" s="975"/>
    </row>
    <row r="4820" spans="1:26">
      <c r="A4820" s="878"/>
      <c r="B4820" s="878"/>
      <c r="C4820" s="878"/>
      <c r="F4820" s="878"/>
      <c r="H4820" s="878"/>
      <c r="I4820" s="878"/>
      <c r="J4820" s="878"/>
      <c r="K4820" s="990"/>
      <c r="L4820" s="990"/>
      <c r="M4820" s="990"/>
      <c r="N4820" s="990"/>
      <c r="O4820" s="878"/>
      <c r="P4820" s="878"/>
      <c r="Q4820" s="878"/>
      <c r="R4820" s="878"/>
      <c r="S4820" s="878"/>
      <c r="T4820" s="878"/>
      <c r="U4820" s="878"/>
      <c r="V4820" s="878"/>
      <c r="W4820" s="878"/>
      <c r="X4820" s="1015"/>
      <c r="Y4820" s="878"/>
      <c r="Z4820" s="975"/>
    </row>
    <row r="4821" spans="1:26">
      <c r="A4821" s="878"/>
      <c r="B4821" s="878"/>
      <c r="C4821" s="878"/>
      <c r="F4821" s="878"/>
      <c r="H4821" s="878"/>
      <c r="I4821" s="878"/>
      <c r="J4821" s="878"/>
      <c r="K4821" s="990"/>
      <c r="L4821" s="990"/>
      <c r="M4821" s="990"/>
      <c r="N4821" s="990"/>
      <c r="O4821" s="878"/>
      <c r="P4821" s="878"/>
      <c r="Q4821" s="878"/>
      <c r="R4821" s="878"/>
      <c r="S4821" s="878"/>
      <c r="T4821" s="878"/>
      <c r="U4821" s="878"/>
      <c r="V4821" s="878"/>
      <c r="W4821" s="878"/>
      <c r="X4821" s="1015"/>
      <c r="Y4821" s="878"/>
      <c r="Z4821" s="975"/>
    </row>
    <row r="4822" spans="1:26">
      <c r="A4822" s="878"/>
      <c r="B4822" s="878"/>
      <c r="C4822" s="878"/>
      <c r="F4822" s="878"/>
      <c r="H4822" s="878"/>
      <c r="I4822" s="878"/>
      <c r="J4822" s="878"/>
      <c r="K4822" s="990"/>
      <c r="L4822" s="990"/>
      <c r="M4822" s="990"/>
      <c r="N4822" s="990"/>
      <c r="O4822" s="878"/>
      <c r="P4822" s="878"/>
      <c r="Q4822" s="878"/>
      <c r="R4822" s="878"/>
      <c r="S4822" s="878"/>
      <c r="T4822" s="878"/>
      <c r="U4822" s="878"/>
      <c r="V4822" s="878"/>
      <c r="W4822" s="878"/>
      <c r="X4822" s="1015"/>
      <c r="Y4822" s="878"/>
      <c r="Z4822" s="975"/>
    </row>
    <row r="4823" spans="1:26">
      <c r="A4823" s="878"/>
      <c r="B4823" s="878"/>
      <c r="C4823" s="878"/>
      <c r="F4823" s="878"/>
      <c r="H4823" s="878"/>
      <c r="I4823" s="878"/>
      <c r="J4823" s="878"/>
      <c r="K4823" s="990"/>
      <c r="L4823" s="990"/>
      <c r="M4823" s="990"/>
      <c r="N4823" s="990"/>
      <c r="O4823" s="878"/>
      <c r="P4823" s="878"/>
      <c r="Q4823" s="878"/>
      <c r="R4823" s="878"/>
      <c r="S4823" s="878"/>
      <c r="T4823" s="878"/>
      <c r="U4823" s="878"/>
      <c r="V4823" s="878"/>
      <c r="W4823" s="878"/>
      <c r="X4823" s="1015"/>
      <c r="Y4823" s="878"/>
      <c r="Z4823" s="975"/>
    </row>
    <row r="4824" spans="1:26">
      <c r="A4824" s="878"/>
      <c r="B4824" s="878"/>
      <c r="C4824" s="878"/>
      <c r="F4824" s="878"/>
      <c r="H4824" s="878"/>
      <c r="I4824" s="878"/>
      <c r="J4824" s="878"/>
      <c r="K4824" s="990"/>
      <c r="L4824" s="990"/>
      <c r="M4824" s="990"/>
      <c r="N4824" s="990"/>
      <c r="O4824" s="878"/>
      <c r="P4824" s="878"/>
      <c r="Q4824" s="878"/>
      <c r="R4824" s="878"/>
      <c r="S4824" s="878"/>
      <c r="T4824" s="878"/>
      <c r="U4824" s="878"/>
      <c r="V4824" s="878"/>
      <c r="W4824" s="878"/>
      <c r="X4824" s="1015"/>
      <c r="Y4824" s="878"/>
      <c r="Z4824" s="975"/>
    </row>
    <row r="4825" spans="1:26">
      <c r="A4825" s="878"/>
      <c r="B4825" s="878"/>
      <c r="C4825" s="878"/>
      <c r="F4825" s="878"/>
      <c r="H4825" s="878"/>
      <c r="I4825" s="878"/>
      <c r="J4825" s="878"/>
      <c r="K4825" s="990"/>
      <c r="L4825" s="990"/>
      <c r="M4825" s="990"/>
      <c r="N4825" s="990"/>
      <c r="O4825" s="878"/>
      <c r="P4825" s="878"/>
      <c r="Q4825" s="878"/>
      <c r="R4825" s="878"/>
      <c r="S4825" s="878"/>
      <c r="T4825" s="878"/>
      <c r="U4825" s="878"/>
      <c r="V4825" s="878"/>
      <c r="W4825" s="878"/>
      <c r="X4825" s="1015"/>
      <c r="Y4825" s="878"/>
      <c r="Z4825" s="975"/>
    </row>
    <row r="4826" spans="1:26">
      <c r="A4826" s="878"/>
      <c r="B4826" s="878"/>
      <c r="C4826" s="878"/>
      <c r="F4826" s="878"/>
      <c r="H4826" s="878"/>
      <c r="I4826" s="878"/>
      <c r="J4826" s="878"/>
      <c r="K4826" s="990"/>
      <c r="L4826" s="990"/>
      <c r="M4826" s="990"/>
      <c r="N4826" s="990"/>
      <c r="O4826" s="878"/>
      <c r="P4826" s="878"/>
      <c r="Q4826" s="878"/>
      <c r="R4826" s="878"/>
      <c r="S4826" s="878"/>
      <c r="T4826" s="878"/>
      <c r="U4826" s="878"/>
      <c r="V4826" s="878"/>
      <c r="W4826" s="878"/>
      <c r="X4826" s="1015"/>
      <c r="Y4826" s="878"/>
      <c r="Z4826" s="975"/>
    </row>
    <row r="4827" spans="1:26">
      <c r="A4827" s="878"/>
      <c r="B4827" s="878"/>
      <c r="C4827" s="878"/>
      <c r="F4827" s="878"/>
      <c r="H4827" s="878"/>
      <c r="I4827" s="878"/>
      <c r="J4827" s="878"/>
      <c r="K4827" s="990"/>
      <c r="L4827" s="990"/>
      <c r="M4827" s="990"/>
      <c r="N4827" s="990"/>
      <c r="O4827" s="878"/>
      <c r="P4827" s="878"/>
      <c r="Q4827" s="878"/>
      <c r="R4827" s="878"/>
      <c r="S4827" s="878"/>
      <c r="T4827" s="878"/>
      <c r="U4827" s="878"/>
      <c r="V4827" s="878"/>
      <c r="W4827" s="878"/>
      <c r="X4827" s="1015"/>
      <c r="Y4827" s="878"/>
      <c r="Z4827" s="975"/>
    </row>
    <row r="4828" spans="1:26">
      <c r="A4828" s="878"/>
      <c r="B4828" s="878"/>
      <c r="C4828" s="878"/>
      <c r="F4828" s="878"/>
      <c r="H4828" s="878"/>
      <c r="I4828" s="878"/>
      <c r="J4828" s="878"/>
      <c r="K4828" s="990"/>
      <c r="L4828" s="990"/>
      <c r="M4828" s="990"/>
      <c r="N4828" s="990"/>
      <c r="O4828" s="878"/>
      <c r="P4828" s="878"/>
      <c r="Q4828" s="878"/>
      <c r="R4828" s="878"/>
      <c r="S4828" s="878"/>
      <c r="T4828" s="878"/>
      <c r="U4828" s="878"/>
      <c r="V4828" s="878"/>
      <c r="W4828" s="878"/>
      <c r="X4828" s="1015"/>
      <c r="Y4828" s="878"/>
      <c r="Z4828" s="975"/>
    </row>
    <row r="4829" spans="1:26">
      <c r="A4829" s="878"/>
      <c r="B4829" s="878"/>
      <c r="C4829" s="878"/>
      <c r="F4829" s="878"/>
      <c r="H4829" s="878"/>
      <c r="I4829" s="878"/>
      <c r="J4829" s="878"/>
      <c r="K4829" s="990"/>
      <c r="L4829" s="990"/>
      <c r="M4829" s="990"/>
      <c r="N4829" s="990"/>
      <c r="O4829" s="878"/>
      <c r="P4829" s="878"/>
      <c r="Q4829" s="878"/>
      <c r="R4829" s="878"/>
      <c r="S4829" s="878"/>
      <c r="T4829" s="878"/>
      <c r="U4829" s="878"/>
      <c r="V4829" s="878"/>
      <c r="W4829" s="878"/>
      <c r="X4829" s="1015"/>
      <c r="Y4829" s="878"/>
      <c r="Z4829" s="975"/>
    </row>
    <row r="4830" spans="1:26">
      <c r="A4830" s="878"/>
      <c r="B4830" s="878"/>
      <c r="C4830" s="878"/>
      <c r="F4830" s="878"/>
      <c r="H4830" s="878"/>
      <c r="I4830" s="878"/>
      <c r="J4830" s="878"/>
      <c r="K4830" s="990"/>
      <c r="L4830" s="990"/>
      <c r="M4830" s="990"/>
      <c r="N4830" s="990"/>
      <c r="O4830" s="878"/>
      <c r="P4830" s="878"/>
      <c r="Q4830" s="878"/>
      <c r="R4830" s="878"/>
      <c r="S4830" s="878"/>
      <c r="T4830" s="878"/>
      <c r="U4830" s="878"/>
      <c r="V4830" s="878"/>
      <c r="W4830" s="878"/>
      <c r="X4830" s="1015"/>
      <c r="Y4830" s="878"/>
      <c r="Z4830" s="975"/>
    </row>
    <row r="4831" spans="1:26">
      <c r="A4831" s="878"/>
      <c r="B4831" s="878"/>
      <c r="C4831" s="878"/>
      <c r="F4831" s="878"/>
      <c r="H4831" s="878"/>
      <c r="I4831" s="878"/>
      <c r="J4831" s="878"/>
      <c r="K4831" s="990"/>
      <c r="L4831" s="990"/>
      <c r="M4831" s="990"/>
      <c r="N4831" s="990"/>
      <c r="O4831" s="878"/>
      <c r="P4831" s="878"/>
      <c r="Q4831" s="878"/>
      <c r="R4831" s="878"/>
      <c r="S4831" s="878"/>
      <c r="T4831" s="878"/>
      <c r="U4831" s="878"/>
      <c r="V4831" s="878"/>
      <c r="W4831" s="878"/>
      <c r="X4831" s="1015"/>
      <c r="Y4831" s="878"/>
      <c r="Z4831" s="975"/>
    </row>
    <row r="4832" spans="1:26">
      <c r="A4832" s="878"/>
      <c r="B4832" s="878"/>
      <c r="C4832" s="878"/>
      <c r="F4832" s="878"/>
      <c r="H4832" s="878"/>
      <c r="I4832" s="878"/>
      <c r="J4832" s="878"/>
      <c r="K4832" s="990"/>
      <c r="L4832" s="990"/>
      <c r="M4832" s="990"/>
      <c r="N4832" s="990"/>
      <c r="O4832" s="878"/>
      <c r="P4832" s="878"/>
      <c r="Q4832" s="878"/>
      <c r="R4832" s="878"/>
      <c r="S4832" s="878"/>
      <c r="T4832" s="878"/>
      <c r="U4832" s="878"/>
      <c r="V4832" s="878"/>
      <c r="W4832" s="878"/>
      <c r="X4832" s="1015"/>
      <c r="Y4832" s="878"/>
      <c r="Z4832" s="975"/>
    </row>
    <row r="4833" spans="1:26">
      <c r="A4833" s="878"/>
      <c r="B4833" s="878"/>
      <c r="C4833" s="878"/>
      <c r="F4833" s="878"/>
      <c r="H4833" s="878"/>
      <c r="I4833" s="878"/>
      <c r="J4833" s="878"/>
      <c r="K4833" s="990"/>
      <c r="L4833" s="990"/>
      <c r="M4833" s="990"/>
      <c r="N4833" s="990"/>
      <c r="O4833" s="878"/>
      <c r="P4833" s="878"/>
      <c r="Q4833" s="878"/>
      <c r="R4833" s="878"/>
      <c r="S4833" s="878"/>
      <c r="T4833" s="878"/>
      <c r="U4833" s="878"/>
      <c r="V4833" s="878"/>
      <c r="W4833" s="878"/>
      <c r="X4833" s="1015"/>
      <c r="Y4833" s="878"/>
      <c r="Z4833" s="975"/>
    </row>
    <row r="4834" spans="1:26">
      <c r="A4834" s="878"/>
      <c r="B4834" s="878"/>
      <c r="C4834" s="878"/>
      <c r="F4834" s="878"/>
      <c r="H4834" s="878"/>
      <c r="I4834" s="878"/>
      <c r="J4834" s="878"/>
      <c r="K4834" s="990"/>
      <c r="L4834" s="990"/>
      <c r="M4834" s="990"/>
      <c r="N4834" s="990"/>
      <c r="O4834" s="878"/>
      <c r="P4834" s="878"/>
      <c r="Q4834" s="878"/>
      <c r="R4834" s="878"/>
      <c r="S4834" s="878"/>
      <c r="T4834" s="878"/>
      <c r="U4834" s="878"/>
      <c r="V4834" s="878"/>
      <c r="W4834" s="878"/>
      <c r="X4834" s="1015"/>
      <c r="Y4834" s="878"/>
      <c r="Z4834" s="975"/>
    </row>
    <row r="4835" spans="1:26">
      <c r="A4835" s="878"/>
      <c r="B4835" s="878"/>
      <c r="C4835" s="878"/>
      <c r="F4835" s="878"/>
      <c r="H4835" s="878"/>
      <c r="I4835" s="878"/>
      <c r="J4835" s="878"/>
      <c r="K4835" s="990"/>
      <c r="L4835" s="990"/>
      <c r="M4835" s="990"/>
      <c r="N4835" s="990"/>
      <c r="O4835" s="878"/>
      <c r="P4835" s="878"/>
      <c r="Q4835" s="878"/>
      <c r="R4835" s="878"/>
      <c r="S4835" s="878"/>
      <c r="T4835" s="878"/>
      <c r="U4835" s="878"/>
      <c r="V4835" s="878"/>
      <c r="W4835" s="878"/>
      <c r="X4835" s="1015"/>
      <c r="Y4835" s="878"/>
      <c r="Z4835" s="975"/>
    </row>
    <row r="4836" spans="1:26">
      <c r="A4836" s="878"/>
      <c r="B4836" s="878"/>
      <c r="C4836" s="878"/>
      <c r="F4836" s="878"/>
      <c r="H4836" s="878"/>
      <c r="I4836" s="878"/>
      <c r="J4836" s="878"/>
      <c r="K4836" s="990"/>
      <c r="L4836" s="990"/>
      <c r="M4836" s="990"/>
      <c r="N4836" s="990"/>
      <c r="O4836" s="878"/>
      <c r="P4836" s="878"/>
      <c r="Q4836" s="878"/>
      <c r="R4836" s="878"/>
      <c r="S4836" s="878"/>
      <c r="T4836" s="878"/>
      <c r="U4836" s="878"/>
      <c r="V4836" s="878"/>
      <c r="W4836" s="878"/>
      <c r="X4836" s="1015"/>
      <c r="Y4836" s="878"/>
      <c r="Z4836" s="975"/>
    </row>
    <row r="4837" spans="1:26">
      <c r="A4837" s="878"/>
      <c r="B4837" s="878"/>
      <c r="C4837" s="878"/>
      <c r="F4837" s="878"/>
      <c r="H4837" s="878"/>
      <c r="I4837" s="878"/>
      <c r="J4837" s="878"/>
      <c r="K4837" s="990"/>
      <c r="L4837" s="990"/>
      <c r="M4837" s="990"/>
      <c r="N4837" s="990"/>
      <c r="O4837" s="878"/>
      <c r="P4837" s="878"/>
      <c r="Q4837" s="878"/>
      <c r="R4837" s="878"/>
      <c r="S4837" s="878"/>
      <c r="T4837" s="878"/>
      <c r="U4837" s="878"/>
      <c r="V4837" s="878"/>
      <c r="W4837" s="878"/>
      <c r="X4837" s="1015"/>
      <c r="Y4837" s="878"/>
      <c r="Z4837" s="975"/>
    </row>
    <row r="4838" spans="1:26">
      <c r="A4838" s="878"/>
      <c r="B4838" s="878"/>
      <c r="C4838" s="878"/>
      <c r="F4838" s="878"/>
      <c r="H4838" s="878"/>
      <c r="I4838" s="878"/>
      <c r="J4838" s="878"/>
      <c r="K4838" s="990"/>
      <c r="L4838" s="990"/>
      <c r="M4838" s="990"/>
      <c r="N4838" s="990"/>
      <c r="O4838" s="878"/>
      <c r="P4838" s="878"/>
      <c r="Q4838" s="878"/>
      <c r="R4838" s="878"/>
      <c r="S4838" s="878"/>
      <c r="T4838" s="878"/>
      <c r="U4838" s="878"/>
      <c r="V4838" s="878"/>
      <c r="W4838" s="878"/>
      <c r="X4838" s="1015"/>
      <c r="Y4838" s="878"/>
      <c r="Z4838" s="975"/>
    </row>
    <row r="4839" spans="1:26">
      <c r="A4839" s="878"/>
      <c r="B4839" s="878"/>
      <c r="C4839" s="878"/>
      <c r="F4839" s="878"/>
      <c r="H4839" s="878"/>
      <c r="I4839" s="878"/>
      <c r="J4839" s="878"/>
      <c r="K4839" s="990"/>
      <c r="L4839" s="990"/>
      <c r="M4839" s="990"/>
      <c r="N4839" s="990"/>
      <c r="O4839" s="878"/>
      <c r="P4839" s="878"/>
      <c r="Q4839" s="878"/>
      <c r="R4839" s="878"/>
      <c r="S4839" s="878"/>
      <c r="T4839" s="878"/>
      <c r="U4839" s="878"/>
      <c r="V4839" s="878"/>
      <c r="W4839" s="878"/>
      <c r="X4839" s="1015"/>
      <c r="Y4839" s="878"/>
      <c r="Z4839" s="975"/>
    </row>
    <row r="4840" spans="1:26">
      <c r="A4840" s="878"/>
      <c r="B4840" s="878"/>
      <c r="C4840" s="878"/>
      <c r="F4840" s="878"/>
      <c r="H4840" s="878"/>
      <c r="I4840" s="878"/>
      <c r="J4840" s="878"/>
      <c r="K4840" s="990"/>
      <c r="L4840" s="990"/>
      <c r="M4840" s="990"/>
      <c r="N4840" s="990"/>
      <c r="O4840" s="878"/>
      <c r="P4840" s="878"/>
      <c r="Q4840" s="878"/>
      <c r="R4840" s="878"/>
      <c r="S4840" s="878"/>
      <c r="T4840" s="878"/>
      <c r="U4840" s="878"/>
      <c r="V4840" s="878"/>
      <c r="W4840" s="878"/>
      <c r="X4840" s="1015"/>
      <c r="Y4840" s="878"/>
      <c r="Z4840" s="975"/>
    </row>
    <row r="4841" spans="1:26">
      <c r="A4841" s="878"/>
      <c r="B4841" s="878"/>
      <c r="C4841" s="878"/>
      <c r="F4841" s="878"/>
      <c r="H4841" s="878"/>
      <c r="I4841" s="878"/>
      <c r="J4841" s="878"/>
      <c r="K4841" s="990"/>
      <c r="L4841" s="990"/>
      <c r="M4841" s="990"/>
      <c r="N4841" s="990"/>
      <c r="O4841" s="878"/>
      <c r="P4841" s="878"/>
      <c r="Q4841" s="878"/>
      <c r="R4841" s="878"/>
      <c r="S4841" s="878"/>
      <c r="T4841" s="878"/>
      <c r="U4841" s="878"/>
      <c r="V4841" s="878"/>
      <c r="W4841" s="878"/>
      <c r="X4841" s="1015"/>
      <c r="Y4841" s="878"/>
      <c r="Z4841" s="975"/>
    </row>
    <row r="4842" spans="1:26">
      <c r="A4842" s="878"/>
      <c r="B4842" s="878"/>
      <c r="C4842" s="878"/>
      <c r="F4842" s="878"/>
      <c r="H4842" s="878"/>
      <c r="I4842" s="878"/>
      <c r="J4842" s="878"/>
      <c r="K4842" s="990"/>
      <c r="L4842" s="990"/>
      <c r="M4842" s="990"/>
      <c r="N4842" s="990"/>
      <c r="O4842" s="878"/>
      <c r="P4842" s="878"/>
      <c r="Q4842" s="878"/>
      <c r="R4842" s="878"/>
      <c r="S4842" s="878"/>
      <c r="T4842" s="878"/>
      <c r="U4842" s="878"/>
      <c r="V4842" s="878"/>
      <c r="W4842" s="878"/>
      <c r="X4842" s="1015"/>
      <c r="Y4842" s="878"/>
      <c r="Z4842" s="975"/>
    </row>
    <row r="4843" spans="1:26">
      <c r="A4843" s="878"/>
      <c r="B4843" s="878"/>
      <c r="C4843" s="878"/>
      <c r="F4843" s="878"/>
      <c r="H4843" s="878"/>
      <c r="I4843" s="878"/>
      <c r="J4843" s="878"/>
      <c r="K4843" s="990"/>
      <c r="L4843" s="990"/>
      <c r="M4843" s="990"/>
      <c r="N4843" s="990"/>
      <c r="O4843" s="878"/>
      <c r="P4843" s="878"/>
      <c r="Q4843" s="878"/>
      <c r="R4843" s="878"/>
      <c r="S4843" s="878"/>
      <c r="T4843" s="878"/>
      <c r="U4843" s="878"/>
      <c r="V4843" s="878"/>
      <c r="W4843" s="878"/>
      <c r="X4843" s="1015"/>
      <c r="Y4843" s="878"/>
      <c r="Z4843" s="975"/>
    </row>
    <row r="4844" spans="1:26">
      <c r="A4844" s="878"/>
      <c r="B4844" s="878"/>
      <c r="C4844" s="878"/>
      <c r="F4844" s="878"/>
      <c r="H4844" s="878"/>
      <c r="I4844" s="878"/>
      <c r="J4844" s="878"/>
      <c r="K4844" s="990"/>
      <c r="L4844" s="990"/>
      <c r="M4844" s="990"/>
      <c r="N4844" s="990"/>
      <c r="O4844" s="878"/>
      <c r="P4844" s="878"/>
      <c r="Q4844" s="878"/>
      <c r="R4844" s="878"/>
      <c r="S4844" s="878"/>
      <c r="T4844" s="878"/>
      <c r="U4844" s="878"/>
      <c r="V4844" s="878"/>
      <c r="W4844" s="878"/>
      <c r="X4844" s="1015"/>
      <c r="Y4844" s="878"/>
      <c r="Z4844" s="975"/>
    </row>
    <row r="4845" spans="1:26">
      <c r="A4845" s="878"/>
      <c r="B4845" s="878"/>
      <c r="C4845" s="878"/>
      <c r="F4845" s="878"/>
      <c r="H4845" s="878"/>
      <c r="I4845" s="878"/>
      <c r="J4845" s="878"/>
      <c r="K4845" s="990"/>
      <c r="L4845" s="990"/>
      <c r="M4845" s="990"/>
      <c r="N4845" s="990"/>
      <c r="O4845" s="878"/>
      <c r="P4845" s="878"/>
      <c r="Q4845" s="878"/>
      <c r="R4845" s="878"/>
      <c r="S4845" s="878"/>
      <c r="T4845" s="878"/>
      <c r="U4845" s="878"/>
      <c r="V4845" s="878"/>
      <c r="W4845" s="878"/>
      <c r="X4845" s="1015"/>
      <c r="Y4845" s="878"/>
      <c r="Z4845" s="975"/>
    </row>
    <row r="4846" spans="1:26">
      <c r="A4846" s="878"/>
      <c r="B4846" s="878"/>
      <c r="C4846" s="878"/>
      <c r="F4846" s="878"/>
      <c r="H4846" s="878"/>
      <c r="I4846" s="878"/>
      <c r="J4846" s="878"/>
      <c r="K4846" s="990"/>
      <c r="L4846" s="990"/>
      <c r="M4846" s="990"/>
      <c r="N4846" s="990"/>
      <c r="O4846" s="878"/>
      <c r="P4846" s="878"/>
      <c r="Q4846" s="878"/>
      <c r="R4846" s="878"/>
      <c r="S4846" s="878"/>
      <c r="T4846" s="878"/>
      <c r="U4846" s="878"/>
      <c r="V4846" s="878"/>
      <c r="W4846" s="878"/>
      <c r="X4846" s="1015"/>
      <c r="Y4846" s="878"/>
      <c r="Z4846" s="975"/>
    </row>
    <row r="4847" spans="1:26">
      <c r="A4847" s="878"/>
      <c r="B4847" s="878"/>
      <c r="C4847" s="878"/>
      <c r="F4847" s="878"/>
      <c r="H4847" s="878"/>
      <c r="I4847" s="878"/>
      <c r="J4847" s="878"/>
      <c r="K4847" s="990"/>
      <c r="L4847" s="990"/>
      <c r="M4847" s="990"/>
      <c r="N4847" s="990"/>
      <c r="O4847" s="878"/>
      <c r="P4847" s="878"/>
      <c r="Q4847" s="878"/>
      <c r="R4847" s="878"/>
      <c r="S4847" s="878"/>
      <c r="T4847" s="878"/>
      <c r="U4847" s="878"/>
      <c r="V4847" s="878"/>
      <c r="W4847" s="878"/>
      <c r="X4847" s="1015"/>
      <c r="Y4847" s="878"/>
      <c r="Z4847" s="975"/>
    </row>
    <row r="4848" spans="1:26">
      <c r="A4848" s="878"/>
      <c r="B4848" s="878"/>
      <c r="C4848" s="878"/>
      <c r="F4848" s="878"/>
      <c r="H4848" s="878"/>
      <c r="I4848" s="878"/>
      <c r="J4848" s="878"/>
      <c r="K4848" s="990"/>
      <c r="L4848" s="990"/>
      <c r="M4848" s="990"/>
      <c r="N4848" s="990"/>
      <c r="O4848" s="878"/>
      <c r="P4848" s="878"/>
      <c r="Q4848" s="878"/>
      <c r="R4848" s="878"/>
      <c r="S4848" s="878"/>
      <c r="T4848" s="878"/>
      <c r="U4848" s="878"/>
      <c r="V4848" s="878"/>
      <c r="W4848" s="878"/>
      <c r="X4848" s="1015"/>
      <c r="Y4848" s="878"/>
      <c r="Z4848" s="975"/>
    </row>
    <row r="4849" spans="1:26">
      <c r="A4849" s="878"/>
      <c r="B4849" s="878"/>
      <c r="C4849" s="878"/>
      <c r="F4849" s="878"/>
      <c r="H4849" s="878"/>
      <c r="I4849" s="878"/>
      <c r="J4849" s="878"/>
      <c r="K4849" s="990"/>
      <c r="L4849" s="990"/>
      <c r="M4849" s="990"/>
      <c r="N4849" s="990"/>
      <c r="O4849" s="878"/>
      <c r="P4849" s="878"/>
      <c r="Q4849" s="878"/>
      <c r="R4849" s="878"/>
      <c r="S4849" s="878"/>
      <c r="T4849" s="878"/>
      <c r="U4849" s="878"/>
      <c r="V4849" s="878"/>
      <c r="W4849" s="878"/>
      <c r="X4849" s="1015"/>
      <c r="Y4849" s="878"/>
      <c r="Z4849" s="975"/>
    </row>
    <row r="4850" spans="1:26">
      <c r="A4850" s="878"/>
      <c r="B4850" s="878"/>
      <c r="C4850" s="878"/>
      <c r="F4850" s="878"/>
      <c r="H4850" s="878"/>
      <c r="I4850" s="878"/>
      <c r="J4850" s="878"/>
      <c r="K4850" s="990"/>
      <c r="L4850" s="990"/>
      <c r="M4850" s="990"/>
      <c r="N4850" s="990"/>
      <c r="O4850" s="878"/>
      <c r="P4850" s="878"/>
      <c r="Q4850" s="878"/>
      <c r="R4850" s="878"/>
      <c r="S4850" s="878"/>
      <c r="T4850" s="878"/>
      <c r="U4850" s="878"/>
      <c r="V4850" s="878"/>
      <c r="W4850" s="878"/>
      <c r="X4850" s="1015"/>
      <c r="Y4850" s="878"/>
      <c r="Z4850" s="975"/>
    </row>
    <row r="4851" spans="1:26">
      <c r="A4851" s="878"/>
      <c r="B4851" s="878"/>
      <c r="C4851" s="878"/>
      <c r="F4851" s="878"/>
      <c r="H4851" s="878"/>
      <c r="I4851" s="878"/>
      <c r="J4851" s="878"/>
      <c r="K4851" s="990"/>
      <c r="L4851" s="990"/>
      <c r="M4851" s="990"/>
      <c r="N4851" s="990"/>
      <c r="O4851" s="878"/>
      <c r="P4851" s="878"/>
      <c r="Q4851" s="878"/>
      <c r="R4851" s="878"/>
      <c r="S4851" s="878"/>
      <c r="T4851" s="878"/>
      <c r="U4851" s="878"/>
      <c r="V4851" s="878"/>
      <c r="W4851" s="878"/>
      <c r="X4851" s="1015"/>
      <c r="Y4851" s="878"/>
      <c r="Z4851" s="975"/>
    </row>
    <row r="4852" spans="1:26">
      <c r="A4852" s="878"/>
      <c r="B4852" s="878"/>
      <c r="C4852" s="878"/>
      <c r="F4852" s="878"/>
      <c r="H4852" s="878"/>
      <c r="I4852" s="878"/>
      <c r="J4852" s="878"/>
      <c r="K4852" s="990"/>
      <c r="L4852" s="990"/>
      <c r="M4852" s="990"/>
      <c r="N4852" s="990"/>
      <c r="O4852" s="878"/>
      <c r="P4852" s="878"/>
      <c r="Q4852" s="878"/>
      <c r="R4852" s="878"/>
      <c r="S4852" s="878"/>
      <c r="T4852" s="878"/>
      <c r="U4852" s="878"/>
      <c r="V4852" s="878"/>
      <c r="W4852" s="878"/>
      <c r="X4852" s="1015"/>
      <c r="Y4852" s="878"/>
      <c r="Z4852" s="975"/>
    </row>
    <row r="4853" spans="1:26">
      <c r="A4853" s="878"/>
      <c r="B4853" s="878"/>
      <c r="C4853" s="878"/>
      <c r="F4853" s="878"/>
      <c r="H4853" s="878"/>
      <c r="I4853" s="878"/>
      <c r="J4853" s="878"/>
      <c r="K4853" s="990"/>
      <c r="L4853" s="990"/>
      <c r="M4853" s="990"/>
      <c r="N4853" s="990"/>
      <c r="O4853" s="878"/>
      <c r="P4853" s="878"/>
      <c r="Q4853" s="878"/>
      <c r="R4853" s="878"/>
      <c r="S4853" s="878"/>
      <c r="T4853" s="878"/>
      <c r="U4853" s="878"/>
      <c r="V4853" s="878"/>
      <c r="W4853" s="878"/>
      <c r="X4853" s="1015"/>
      <c r="Y4853" s="878"/>
      <c r="Z4853" s="975"/>
    </row>
    <row r="4854" spans="1:26">
      <c r="A4854" s="878"/>
      <c r="B4854" s="878"/>
      <c r="C4854" s="878"/>
      <c r="F4854" s="878"/>
      <c r="H4854" s="878"/>
      <c r="I4854" s="878"/>
      <c r="J4854" s="878"/>
      <c r="K4854" s="990"/>
      <c r="L4854" s="990"/>
      <c r="M4854" s="990"/>
      <c r="N4854" s="990"/>
      <c r="O4854" s="878"/>
      <c r="P4854" s="878"/>
      <c r="Q4854" s="878"/>
      <c r="R4854" s="878"/>
      <c r="S4854" s="878"/>
      <c r="T4854" s="878"/>
      <c r="U4854" s="878"/>
      <c r="V4854" s="878"/>
      <c r="W4854" s="878"/>
      <c r="X4854" s="1015"/>
      <c r="Y4854" s="878"/>
      <c r="Z4854" s="975"/>
    </row>
    <row r="4855" spans="1:26">
      <c r="A4855" s="878"/>
      <c r="B4855" s="878"/>
      <c r="C4855" s="878"/>
      <c r="F4855" s="878"/>
      <c r="H4855" s="878"/>
      <c r="I4855" s="878"/>
      <c r="J4855" s="878"/>
      <c r="K4855" s="990"/>
      <c r="L4855" s="990"/>
      <c r="M4855" s="990"/>
      <c r="N4855" s="990"/>
      <c r="O4855" s="878"/>
      <c r="P4855" s="878"/>
      <c r="Q4855" s="878"/>
      <c r="R4855" s="878"/>
      <c r="S4855" s="878"/>
      <c r="T4855" s="878"/>
      <c r="U4855" s="878"/>
      <c r="V4855" s="878"/>
      <c r="W4855" s="878"/>
      <c r="X4855" s="1015"/>
      <c r="Y4855" s="878"/>
      <c r="Z4855" s="975"/>
    </row>
    <row r="4856" spans="1:26">
      <c r="A4856" s="878"/>
      <c r="B4856" s="878"/>
      <c r="C4856" s="878"/>
      <c r="F4856" s="878"/>
      <c r="H4856" s="878"/>
      <c r="I4856" s="878"/>
      <c r="J4856" s="878"/>
      <c r="K4856" s="990"/>
      <c r="L4856" s="990"/>
      <c r="M4856" s="990"/>
      <c r="N4856" s="990"/>
      <c r="O4856" s="878"/>
      <c r="P4856" s="878"/>
      <c r="Q4856" s="878"/>
      <c r="R4856" s="878"/>
      <c r="S4856" s="878"/>
      <c r="T4856" s="878"/>
      <c r="U4856" s="878"/>
      <c r="V4856" s="878"/>
      <c r="W4856" s="878"/>
      <c r="X4856" s="1015"/>
      <c r="Y4856" s="878"/>
      <c r="Z4856" s="975"/>
    </row>
    <row r="4857" spans="1:26">
      <c r="A4857" s="878"/>
      <c r="B4857" s="878"/>
      <c r="C4857" s="878"/>
      <c r="F4857" s="878"/>
      <c r="H4857" s="878"/>
      <c r="I4857" s="878"/>
      <c r="J4857" s="878"/>
      <c r="K4857" s="990"/>
      <c r="L4857" s="990"/>
      <c r="M4857" s="990"/>
      <c r="N4857" s="990"/>
      <c r="O4857" s="878"/>
      <c r="P4857" s="878"/>
      <c r="Q4857" s="878"/>
      <c r="R4857" s="878"/>
      <c r="S4857" s="878"/>
      <c r="T4857" s="878"/>
      <c r="U4857" s="878"/>
      <c r="V4857" s="878"/>
      <c r="W4857" s="878"/>
      <c r="X4857" s="1015"/>
      <c r="Y4857" s="878"/>
      <c r="Z4857" s="975"/>
    </row>
    <row r="4858" spans="1:26">
      <c r="A4858" s="878"/>
      <c r="B4858" s="878"/>
      <c r="C4858" s="878"/>
      <c r="F4858" s="878"/>
      <c r="H4858" s="878"/>
      <c r="I4858" s="878"/>
      <c r="J4858" s="878"/>
      <c r="K4858" s="990"/>
      <c r="L4858" s="990"/>
      <c r="M4858" s="990"/>
      <c r="N4858" s="990"/>
      <c r="O4858" s="878"/>
      <c r="P4858" s="878"/>
      <c r="Q4858" s="878"/>
      <c r="R4858" s="878"/>
      <c r="S4858" s="878"/>
      <c r="T4858" s="878"/>
      <c r="U4858" s="878"/>
      <c r="V4858" s="878"/>
      <c r="W4858" s="878"/>
      <c r="X4858" s="1015"/>
      <c r="Y4858" s="878"/>
      <c r="Z4858" s="975"/>
    </row>
    <row r="4859" spans="1:26">
      <c r="A4859" s="878"/>
      <c r="B4859" s="878"/>
      <c r="C4859" s="878"/>
      <c r="F4859" s="878"/>
      <c r="H4859" s="878"/>
      <c r="I4859" s="878"/>
      <c r="J4859" s="878"/>
      <c r="K4859" s="990"/>
      <c r="L4859" s="990"/>
      <c r="M4859" s="990"/>
      <c r="N4859" s="990"/>
      <c r="O4859" s="878"/>
      <c r="P4859" s="878"/>
      <c r="Q4859" s="878"/>
      <c r="R4859" s="878"/>
      <c r="S4859" s="878"/>
      <c r="T4859" s="878"/>
      <c r="U4859" s="878"/>
      <c r="V4859" s="878"/>
      <c r="W4859" s="878"/>
      <c r="X4859" s="1015"/>
      <c r="Y4859" s="878"/>
      <c r="Z4859" s="975"/>
    </row>
    <row r="4860" spans="1:26">
      <c r="A4860" s="878"/>
      <c r="B4860" s="878"/>
      <c r="C4860" s="878"/>
      <c r="F4860" s="878"/>
      <c r="H4860" s="878"/>
      <c r="I4860" s="878"/>
      <c r="J4860" s="878"/>
      <c r="K4860" s="990"/>
      <c r="L4860" s="990"/>
      <c r="M4860" s="990"/>
      <c r="N4860" s="990"/>
      <c r="O4860" s="878"/>
      <c r="P4860" s="878"/>
      <c r="Q4860" s="878"/>
      <c r="R4860" s="878"/>
      <c r="S4860" s="878"/>
      <c r="T4860" s="878"/>
      <c r="U4860" s="878"/>
      <c r="V4860" s="878"/>
      <c r="W4860" s="878"/>
      <c r="X4860" s="1015"/>
      <c r="Y4860" s="878"/>
      <c r="Z4860" s="975"/>
    </row>
    <row r="4861" spans="1:26">
      <c r="A4861" s="878"/>
      <c r="B4861" s="878"/>
      <c r="C4861" s="878"/>
      <c r="F4861" s="878"/>
      <c r="H4861" s="878"/>
      <c r="I4861" s="878"/>
      <c r="J4861" s="878"/>
      <c r="K4861" s="990"/>
      <c r="L4861" s="990"/>
      <c r="M4861" s="990"/>
      <c r="N4861" s="990"/>
      <c r="O4861" s="878"/>
      <c r="P4861" s="878"/>
      <c r="Q4861" s="878"/>
      <c r="R4861" s="878"/>
      <c r="S4861" s="878"/>
      <c r="T4861" s="878"/>
      <c r="U4861" s="878"/>
      <c r="V4861" s="878"/>
      <c r="W4861" s="878"/>
      <c r="X4861" s="1015"/>
      <c r="Y4861" s="878"/>
      <c r="Z4861" s="975"/>
    </row>
    <row r="4862" spans="1:26">
      <c r="A4862" s="878"/>
      <c r="B4862" s="878"/>
      <c r="C4862" s="878"/>
      <c r="F4862" s="878"/>
      <c r="H4862" s="878"/>
      <c r="I4862" s="878"/>
      <c r="J4862" s="878"/>
      <c r="K4862" s="990"/>
      <c r="L4862" s="990"/>
      <c r="M4862" s="990"/>
      <c r="N4862" s="990"/>
      <c r="O4862" s="878"/>
      <c r="P4862" s="878"/>
      <c r="Q4862" s="878"/>
      <c r="R4862" s="878"/>
      <c r="S4862" s="878"/>
      <c r="T4862" s="878"/>
      <c r="U4862" s="878"/>
      <c r="V4862" s="878"/>
      <c r="W4862" s="878"/>
      <c r="X4862" s="1015"/>
      <c r="Y4862" s="878"/>
      <c r="Z4862" s="975"/>
    </row>
    <row r="4863" spans="1:26">
      <c r="A4863" s="878"/>
      <c r="B4863" s="878"/>
      <c r="C4863" s="878"/>
      <c r="F4863" s="878"/>
      <c r="H4863" s="878"/>
      <c r="I4863" s="878"/>
      <c r="J4863" s="878"/>
      <c r="K4863" s="990"/>
      <c r="L4863" s="990"/>
      <c r="M4863" s="990"/>
      <c r="N4863" s="990"/>
      <c r="O4863" s="878"/>
      <c r="P4863" s="878"/>
      <c r="Q4863" s="878"/>
      <c r="R4863" s="878"/>
      <c r="S4863" s="878"/>
      <c r="T4863" s="878"/>
      <c r="U4863" s="878"/>
      <c r="V4863" s="878"/>
      <c r="W4863" s="878"/>
      <c r="X4863" s="1015"/>
      <c r="Y4863" s="878"/>
      <c r="Z4863" s="975"/>
    </row>
    <row r="4864" spans="1:26">
      <c r="A4864" s="878"/>
      <c r="B4864" s="878"/>
      <c r="C4864" s="878"/>
      <c r="F4864" s="878"/>
      <c r="H4864" s="878"/>
      <c r="I4864" s="878"/>
      <c r="J4864" s="878"/>
      <c r="K4864" s="990"/>
      <c r="L4864" s="990"/>
      <c r="M4864" s="990"/>
      <c r="N4864" s="990"/>
      <c r="O4864" s="878"/>
      <c r="P4864" s="878"/>
      <c r="Q4864" s="878"/>
      <c r="R4864" s="878"/>
      <c r="S4864" s="878"/>
      <c r="T4864" s="878"/>
      <c r="U4864" s="878"/>
      <c r="V4864" s="878"/>
      <c r="W4864" s="878"/>
      <c r="X4864" s="1015"/>
      <c r="Y4864" s="878"/>
      <c r="Z4864" s="975"/>
    </row>
    <row r="4865" spans="1:26">
      <c r="A4865" s="878"/>
      <c r="B4865" s="878"/>
      <c r="C4865" s="878"/>
      <c r="F4865" s="878"/>
      <c r="H4865" s="878"/>
      <c r="I4865" s="878"/>
      <c r="J4865" s="878"/>
      <c r="K4865" s="990"/>
      <c r="L4865" s="990"/>
      <c r="M4865" s="990"/>
      <c r="N4865" s="990"/>
      <c r="O4865" s="878"/>
      <c r="P4865" s="878"/>
      <c r="Q4865" s="878"/>
      <c r="R4865" s="878"/>
      <c r="S4865" s="878"/>
      <c r="T4865" s="878"/>
      <c r="U4865" s="878"/>
      <c r="V4865" s="878"/>
      <c r="W4865" s="878"/>
      <c r="X4865" s="1015"/>
      <c r="Y4865" s="878"/>
      <c r="Z4865" s="975"/>
    </row>
    <row r="4866" spans="1:26">
      <c r="A4866" s="878"/>
      <c r="B4866" s="878"/>
      <c r="C4866" s="878"/>
      <c r="F4866" s="878"/>
      <c r="H4866" s="878"/>
      <c r="I4866" s="878"/>
      <c r="J4866" s="878"/>
      <c r="K4866" s="990"/>
      <c r="L4866" s="990"/>
      <c r="M4866" s="990"/>
      <c r="N4866" s="990"/>
      <c r="O4866" s="878"/>
      <c r="P4866" s="878"/>
      <c r="Q4866" s="878"/>
      <c r="R4866" s="878"/>
      <c r="S4866" s="878"/>
      <c r="T4866" s="878"/>
      <c r="U4866" s="878"/>
      <c r="V4866" s="878"/>
      <c r="W4866" s="878"/>
      <c r="X4866" s="1015"/>
      <c r="Y4866" s="878"/>
      <c r="Z4866" s="975"/>
    </row>
    <row r="4867" spans="1:26">
      <c r="A4867" s="878"/>
      <c r="B4867" s="878"/>
      <c r="C4867" s="878"/>
      <c r="F4867" s="878"/>
      <c r="H4867" s="878"/>
      <c r="I4867" s="878"/>
      <c r="J4867" s="878"/>
      <c r="K4867" s="990"/>
      <c r="L4867" s="990"/>
      <c r="M4867" s="990"/>
      <c r="N4867" s="990"/>
      <c r="O4867" s="878"/>
      <c r="P4867" s="878"/>
      <c r="Q4867" s="878"/>
      <c r="R4867" s="878"/>
      <c r="S4867" s="878"/>
      <c r="T4867" s="878"/>
      <c r="U4867" s="878"/>
      <c r="V4867" s="878"/>
      <c r="W4867" s="878"/>
      <c r="X4867" s="1015"/>
      <c r="Y4867" s="878"/>
      <c r="Z4867" s="975"/>
    </row>
    <row r="4868" spans="1:26">
      <c r="A4868" s="878"/>
      <c r="B4868" s="878"/>
      <c r="C4868" s="878"/>
      <c r="F4868" s="878"/>
      <c r="H4868" s="878"/>
      <c r="I4868" s="878"/>
      <c r="J4868" s="878"/>
      <c r="K4868" s="990"/>
      <c r="L4868" s="990"/>
      <c r="M4868" s="990"/>
      <c r="N4868" s="990"/>
      <c r="O4868" s="878"/>
      <c r="P4868" s="878"/>
      <c r="Q4868" s="878"/>
      <c r="R4868" s="878"/>
      <c r="S4868" s="878"/>
      <c r="T4868" s="878"/>
      <c r="U4868" s="878"/>
      <c r="V4868" s="878"/>
      <c r="W4868" s="878"/>
      <c r="X4868" s="1015"/>
      <c r="Y4868" s="878"/>
      <c r="Z4868" s="975"/>
    </row>
    <row r="4869" spans="1:26">
      <c r="A4869" s="878"/>
      <c r="B4869" s="878"/>
      <c r="C4869" s="878"/>
      <c r="F4869" s="878"/>
      <c r="H4869" s="878"/>
      <c r="I4869" s="878"/>
      <c r="J4869" s="878"/>
      <c r="K4869" s="990"/>
      <c r="L4869" s="990"/>
      <c r="M4869" s="990"/>
      <c r="N4869" s="990"/>
      <c r="O4869" s="878"/>
      <c r="P4869" s="878"/>
      <c r="Q4869" s="878"/>
      <c r="R4869" s="878"/>
      <c r="S4869" s="878"/>
      <c r="T4869" s="878"/>
      <c r="U4869" s="878"/>
      <c r="V4869" s="878"/>
      <c r="W4869" s="878"/>
      <c r="X4869" s="1015"/>
      <c r="Y4869" s="878"/>
      <c r="Z4869" s="975"/>
    </row>
    <row r="4870" spans="1:26">
      <c r="A4870" s="878"/>
      <c r="B4870" s="878"/>
      <c r="C4870" s="878"/>
      <c r="F4870" s="878"/>
      <c r="H4870" s="878"/>
      <c r="I4870" s="878"/>
      <c r="J4870" s="878"/>
      <c r="K4870" s="990"/>
      <c r="L4870" s="990"/>
      <c r="M4870" s="990"/>
      <c r="N4870" s="990"/>
      <c r="O4870" s="878"/>
      <c r="P4870" s="878"/>
      <c r="Q4870" s="878"/>
      <c r="R4870" s="878"/>
      <c r="S4870" s="878"/>
      <c r="T4870" s="878"/>
      <c r="U4870" s="878"/>
      <c r="V4870" s="878"/>
      <c r="W4870" s="878"/>
      <c r="X4870" s="1015"/>
      <c r="Y4870" s="878"/>
      <c r="Z4870" s="975"/>
    </row>
    <row r="4871" spans="1:26">
      <c r="A4871" s="878"/>
      <c r="B4871" s="878"/>
      <c r="C4871" s="878"/>
      <c r="F4871" s="878"/>
      <c r="H4871" s="878"/>
      <c r="I4871" s="878"/>
      <c r="J4871" s="878"/>
      <c r="K4871" s="990"/>
      <c r="L4871" s="990"/>
      <c r="M4871" s="990"/>
      <c r="N4871" s="990"/>
      <c r="O4871" s="878"/>
      <c r="P4871" s="878"/>
      <c r="Q4871" s="878"/>
      <c r="R4871" s="878"/>
      <c r="S4871" s="878"/>
      <c r="T4871" s="878"/>
      <c r="U4871" s="878"/>
      <c r="V4871" s="878"/>
      <c r="W4871" s="878"/>
      <c r="X4871" s="1015"/>
      <c r="Y4871" s="878"/>
      <c r="Z4871" s="975"/>
    </row>
    <row r="4872" spans="1:26">
      <c r="A4872" s="878"/>
      <c r="B4872" s="878"/>
      <c r="C4872" s="878"/>
      <c r="F4872" s="878"/>
      <c r="H4872" s="878"/>
      <c r="I4872" s="878"/>
      <c r="J4872" s="878"/>
      <c r="K4872" s="990"/>
      <c r="L4872" s="990"/>
      <c r="M4872" s="990"/>
      <c r="N4872" s="990"/>
      <c r="O4872" s="878"/>
      <c r="P4872" s="878"/>
      <c r="Q4872" s="878"/>
      <c r="R4872" s="878"/>
      <c r="S4872" s="878"/>
      <c r="T4872" s="878"/>
      <c r="U4872" s="878"/>
      <c r="V4872" s="878"/>
      <c r="W4872" s="878"/>
      <c r="X4872" s="1015"/>
      <c r="Y4872" s="878"/>
      <c r="Z4872" s="975"/>
    </row>
    <row r="4873" spans="1:26">
      <c r="A4873" s="878"/>
      <c r="B4873" s="878"/>
      <c r="C4873" s="878"/>
      <c r="F4873" s="878"/>
      <c r="H4873" s="878"/>
      <c r="I4873" s="878"/>
      <c r="J4873" s="878"/>
      <c r="K4873" s="990"/>
      <c r="L4873" s="990"/>
      <c r="M4873" s="990"/>
      <c r="N4873" s="990"/>
      <c r="O4873" s="878"/>
      <c r="P4873" s="878"/>
      <c r="Q4873" s="878"/>
      <c r="R4873" s="878"/>
      <c r="S4873" s="878"/>
      <c r="T4873" s="878"/>
      <c r="U4873" s="878"/>
      <c r="V4873" s="878"/>
      <c r="W4873" s="878"/>
      <c r="X4873" s="1015"/>
      <c r="Y4873" s="878"/>
      <c r="Z4873" s="975"/>
    </row>
    <row r="4874" spans="1:26">
      <c r="A4874" s="878"/>
      <c r="B4874" s="878"/>
      <c r="C4874" s="878"/>
      <c r="F4874" s="878"/>
      <c r="H4874" s="878"/>
      <c r="I4874" s="878"/>
      <c r="J4874" s="878"/>
      <c r="K4874" s="990"/>
      <c r="L4874" s="990"/>
      <c r="M4874" s="990"/>
      <c r="N4874" s="990"/>
      <c r="O4874" s="878"/>
      <c r="P4874" s="878"/>
      <c r="Q4874" s="878"/>
      <c r="R4874" s="878"/>
      <c r="S4874" s="878"/>
      <c r="T4874" s="878"/>
      <c r="U4874" s="878"/>
      <c r="V4874" s="878"/>
      <c r="W4874" s="878"/>
      <c r="X4874" s="1015"/>
      <c r="Y4874" s="878"/>
      <c r="Z4874" s="975"/>
    </row>
    <row r="4875" spans="1:26">
      <c r="A4875" s="878"/>
      <c r="B4875" s="878"/>
      <c r="C4875" s="878"/>
      <c r="F4875" s="878"/>
      <c r="H4875" s="878"/>
      <c r="I4875" s="878"/>
      <c r="J4875" s="878"/>
      <c r="K4875" s="990"/>
      <c r="L4875" s="990"/>
      <c r="M4875" s="990"/>
      <c r="N4875" s="990"/>
      <c r="O4875" s="878"/>
      <c r="P4875" s="878"/>
      <c r="Q4875" s="878"/>
      <c r="R4875" s="878"/>
      <c r="S4875" s="878"/>
      <c r="T4875" s="878"/>
      <c r="U4875" s="878"/>
      <c r="V4875" s="878"/>
      <c r="W4875" s="878"/>
      <c r="X4875" s="1015"/>
      <c r="Y4875" s="878"/>
      <c r="Z4875" s="975"/>
    </row>
    <row r="4876" spans="1:26">
      <c r="A4876" s="878"/>
      <c r="B4876" s="878"/>
      <c r="C4876" s="878"/>
      <c r="F4876" s="878"/>
      <c r="H4876" s="878"/>
      <c r="I4876" s="878"/>
      <c r="J4876" s="878"/>
      <c r="K4876" s="990"/>
      <c r="L4876" s="990"/>
      <c r="M4876" s="990"/>
      <c r="N4876" s="990"/>
      <c r="O4876" s="878"/>
      <c r="P4876" s="878"/>
      <c r="Q4876" s="878"/>
      <c r="R4876" s="878"/>
      <c r="S4876" s="878"/>
      <c r="T4876" s="878"/>
      <c r="U4876" s="878"/>
      <c r="V4876" s="878"/>
      <c r="W4876" s="878"/>
      <c r="X4876" s="1015"/>
      <c r="Y4876" s="878"/>
      <c r="Z4876" s="975"/>
    </row>
    <row r="4877" spans="1:26">
      <c r="A4877" s="878"/>
      <c r="B4877" s="878"/>
      <c r="C4877" s="878"/>
      <c r="F4877" s="878"/>
      <c r="H4877" s="878"/>
      <c r="I4877" s="878"/>
      <c r="J4877" s="878"/>
      <c r="K4877" s="990"/>
      <c r="L4877" s="990"/>
      <c r="M4877" s="990"/>
      <c r="N4877" s="990"/>
      <c r="O4877" s="878"/>
      <c r="P4877" s="878"/>
      <c r="Q4877" s="878"/>
      <c r="R4877" s="878"/>
      <c r="S4877" s="878"/>
      <c r="T4877" s="878"/>
      <c r="U4877" s="878"/>
      <c r="V4877" s="878"/>
      <c r="W4877" s="878"/>
      <c r="X4877" s="1015"/>
      <c r="Y4877" s="878"/>
      <c r="Z4877" s="975"/>
    </row>
    <row r="4878" spans="1:26">
      <c r="A4878" s="878"/>
      <c r="B4878" s="878"/>
      <c r="C4878" s="878"/>
      <c r="F4878" s="878"/>
      <c r="H4878" s="878"/>
      <c r="I4878" s="878"/>
      <c r="J4878" s="878"/>
      <c r="K4878" s="990"/>
      <c r="L4878" s="990"/>
      <c r="M4878" s="990"/>
      <c r="N4878" s="990"/>
      <c r="O4878" s="878"/>
      <c r="P4878" s="878"/>
      <c r="Q4878" s="878"/>
      <c r="R4878" s="878"/>
      <c r="S4878" s="878"/>
      <c r="T4878" s="878"/>
      <c r="U4878" s="878"/>
      <c r="V4878" s="878"/>
      <c r="W4878" s="878"/>
      <c r="X4878" s="1015"/>
      <c r="Y4878" s="878"/>
      <c r="Z4878" s="975"/>
    </row>
    <row r="4879" spans="1:26">
      <c r="A4879" s="878"/>
      <c r="B4879" s="878"/>
      <c r="C4879" s="878"/>
      <c r="F4879" s="878"/>
      <c r="H4879" s="878"/>
      <c r="I4879" s="878"/>
      <c r="J4879" s="878"/>
      <c r="K4879" s="990"/>
      <c r="L4879" s="990"/>
      <c r="M4879" s="990"/>
      <c r="N4879" s="990"/>
      <c r="O4879" s="878"/>
      <c r="P4879" s="878"/>
      <c r="Q4879" s="878"/>
      <c r="R4879" s="878"/>
      <c r="S4879" s="878"/>
      <c r="T4879" s="878"/>
      <c r="U4879" s="878"/>
      <c r="V4879" s="878"/>
      <c r="W4879" s="878"/>
      <c r="X4879" s="1015"/>
      <c r="Y4879" s="878"/>
      <c r="Z4879" s="975"/>
    </row>
    <row r="4880" spans="1:26">
      <c r="A4880" s="878"/>
      <c r="B4880" s="878"/>
      <c r="C4880" s="878"/>
      <c r="F4880" s="878"/>
      <c r="H4880" s="878"/>
      <c r="I4880" s="878"/>
      <c r="J4880" s="878"/>
      <c r="K4880" s="990"/>
      <c r="L4880" s="990"/>
      <c r="M4880" s="990"/>
      <c r="N4880" s="990"/>
      <c r="O4880" s="878"/>
      <c r="P4880" s="878"/>
      <c r="Q4880" s="878"/>
      <c r="R4880" s="878"/>
      <c r="S4880" s="878"/>
      <c r="T4880" s="878"/>
      <c r="U4880" s="878"/>
      <c r="V4880" s="878"/>
      <c r="W4880" s="878"/>
      <c r="X4880" s="1015"/>
      <c r="Y4880" s="878"/>
      <c r="Z4880" s="975"/>
    </row>
    <row r="4881" spans="1:26">
      <c r="A4881" s="878"/>
      <c r="B4881" s="878"/>
      <c r="C4881" s="878"/>
      <c r="F4881" s="878"/>
      <c r="H4881" s="878"/>
      <c r="I4881" s="878"/>
      <c r="J4881" s="878"/>
      <c r="K4881" s="990"/>
      <c r="L4881" s="990"/>
      <c r="M4881" s="990"/>
      <c r="N4881" s="990"/>
      <c r="O4881" s="878"/>
      <c r="P4881" s="878"/>
      <c r="Q4881" s="878"/>
      <c r="R4881" s="878"/>
      <c r="S4881" s="878"/>
      <c r="T4881" s="878"/>
      <c r="U4881" s="878"/>
      <c r="V4881" s="878"/>
      <c r="W4881" s="878"/>
      <c r="X4881" s="1015"/>
      <c r="Y4881" s="878"/>
      <c r="Z4881" s="975"/>
    </row>
    <row r="4882" spans="1:26">
      <c r="A4882" s="878"/>
      <c r="B4882" s="878"/>
      <c r="C4882" s="878"/>
      <c r="F4882" s="878"/>
      <c r="H4882" s="878"/>
      <c r="I4882" s="878"/>
      <c r="J4882" s="878"/>
      <c r="K4882" s="990"/>
      <c r="L4882" s="990"/>
      <c r="M4882" s="990"/>
      <c r="N4882" s="990"/>
      <c r="O4882" s="878"/>
      <c r="P4882" s="878"/>
      <c r="Q4882" s="878"/>
      <c r="R4882" s="878"/>
      <c r="S4882" s="878"/>
      <c r="T4882" s="878"/>
      <c r="U4882" s="878"/>
      <c r="V4882" s="878"/>
      <c r="W4882" s="878"/>
      <c r="X4882" s="1015"/>
      <c r="Y4882" s="878"/>
      <c r="Z4882" s="975"/>
    </row>
    <row r="4883" spans="1:26">
      <c r="A4883" s="878"/>
      <c r="B4883" s="878"/>
      <c r="C4883" s="878"/>
      <c r="F4883" s="878"/>
      <c r="H4883" s="878"/>
      <c r="I4883" s="878"/>
      <c r="J4883" s="878"/>
      <c r="K4883" s="990"/>
      <c r="L4883" s="990"/>
      <c r="M4883" s="990"/>
      <c r="N4883" s="990"/>
      <c r="O4883" s="878"/>
      <c r="P4883" s="878"/>
      <c r="Q4883" s="878"/>
      <c r="R4883" s="878"/>
      <c r="S4883" s="878"/>
      <c r="T4883" s="878"/>
      <c r="U4883" s="878"/>
      <c r="V4883" s="878"/>
      <c r="W4883" s="878"/>
      <c r="X4883" s="1015"/>
      <c r="Y4883" s="878"/>
      <c r="Z4883" s="975"/>
    </row>
    <row r="4884" spans="1:26">
      <c r="A4884" s="878"/>
      <c r="B4884" s="878"/>
      <c r="C4884" s="878"/>
      <c r="F4884" s="878"/>
      <c r="H4884" s="878"/>
      <c r="I4884" s="878"/>
      <c r="J4884" s="878"/>
      <c r="K4884" s="990"/>
      <c r="L4884" s="990"/>
      <c r="M4884" s="990"/>
      <c r="N4884" s="990"/>
      <c r="O4884" s="878"/>
      <c r="P4884" s="878"/>
      <c r="Q4884" s="878"/>
      <c r="R4884" s="878"/>
      <c r="S4884" s="878"/>
      <c r="T4884" s="878"/>
      <c r="U4884" s="878"/>
      <c r="V4884" s="878"/>
      <c r="W4884" s="878"/>
      <c r="X4884" s="1015"/>
      <c r="Y4884" s="878"/>
      <c r="Z4884" s="975"/>
    </row>
    <row r="4885" spans="1:26">
      <c r="A4885" s="878"/>
      <c r="B4885" s="878"/>
      <c r="C4885" s="878"/>
      <c r="F4885" s="878"/>
      <c r="H4885" s="878"/>
      <c r="I4885" s="878"/>
      <c r="J4885" s="878"/>
      <c r="K4885" s="990"/>
      <c r="L4885" s="990"/>
      <c r="M4885" s="990"/>
      <c r="N4885" s="990"/>
      <c r="O4885" s="878"/>
      <c r="P4885" s="878"/>
      <c r="Q4885" s="878"/>
      <c r="R4885" s="878"/>
      <c r="S4885" s="878"/>
      <c r="T4885" s="878"/>
      <c r="U4885" s="878"/>
      <c r="V4885" s="878"/>
      <c r="W4885" s="878"/>
      <c r="X4885" s="1015"/>
      <c r="Y4885" s="878"/>
      <c r="Z4885" s="975"/>
    </row>
    <row r="4886" spans="1:26">
      <c r="A4886" s="878"/>
      <c r="B4886" s="878"/>
      <c r="C4886" s="878"/>
      <c r="F4886" s="878"/>
      <c r="H4886" s="878"/>
      <c r="I4886" s="878"/>
      <c r="J4886" s="878"/>
      <c r="K4886" s="990"/>
      <c r="L4886" s="990"/>
      <c r="M4886" s="990"/>
      <c r="N4886" s="990"/>
      <c r="O4886" s="878"/>
      <c r="P4886" s="878"/>
      <c r="Q4886" s="878"/>
      <c r="R4886" s="878"/>
      <c r="S4886" s="878"/>
      <c r="T4886" s="878"/>
      <c r="U4886" s="878"/>
      <c r="V4886" s="878"/>
      <c r="W4886" s="878"/>
      <c r="X4886" s="1015"/>
      <c r="Y4886" s="878"/>
      <c r="Z4886" s="975"/>
    </row>
    <row r="4887" spans="1:26">
      <c r="A4887" s="878"/>
      <c r="B4887" s="878"/>
      <c r="C4887" s="878"/>
      <c r="F4887" s="878"/>
      <c r="H4887" s="878"/>
      <c r="I4887" s="878"/>
      <c r="J4887" s="878"/>
      <c r="K4887" s="990"/>
      <c r="L4887" s="990"/>
      <c r="M4887" s="990"/>
      <c r="N4887" s="990"/>
      <c r="O4887" s="878"/>
      <c r="P4887" s="878"/>
      <c r="Q4887" s="878"/>
      <c r="R4887" s="878"/>
      <c r="S4887" s="878"/>
      <c r="T4887" s="878"/>
      <c r="U4887" s="878"/>
      <c r="V4887" s="878"/>
      <c r="W4887" s="878"/>
      <c r="X4887" s="1015"/>
      <c r="Y4887" s="878"/>
      <c r="Z4887" s="975"/>
    </row>
    <row r="4888" spans="1:26">
      <c r="A4888" s="878"/>
      <c r="B4888" s="878"/>
      <c r="C4888" s="878"/>
      <c r="F4888" s="878"/>
      <c r="H4888" s="878"/>
      <c r="I4888" s="878"/>
      <c r="J4888" s="878"/>
      <c r="K4888" s="990"/>
      <c r="L4888" s="990"/>
      <c r="M4888" s="990"/>
      <c r="N4888" s="990"/>
      <c r="O4888" s="878"/>
      <c r="P4888" s="878"/>
      <c r="Q4888" s="878"/>
      <c r="R4888" s="878"/>
      <c r="S4888" s="878"/>
      <c r="T4888" s="878"/>
      <c r="U4888" s="878"/>
      <c r="V4888" s="878"/>
      <c r="W4888" s="878"/>
      <c r="X4888" s="1015"/>
      <c r="Y4888" s="878"/>
      <c r="Z4888" s="975"/>
    </row>
    <row r="4889" spans="1:26">
      <c r="A4889" s="878"/>
      <c r="B4889" s="878"/>
      <c r="C4889" s="878"/>
      <c r="F4889" s="878"/>
      <c r="H4889" s="878"/>
      <c r="I4889" s="878"/>
      <c r="J4889" s="878"/>
      <c r="K4889" s="990"/>
      <c r="L4889" s="990"/>
      <c r="M4889" s="990"/>
      <c r="N4889" s="990"/>
      <c r="O4889" s="878"/>
      <c r="P4889" s="878"/>
      <c r="Q4889" s="878"/>
      <c r="R4889" s="878"/>
      <c r="S4889" s="878"/>
      <c r="T4889" s="878"/>
      <c r="U4889" s="878"/>
      <c r="V4889" s="878"/>
      <c r="W4889" s="878"/>
      <c r="X4889" s="1015"/>
      <c r="Y4889" s="878"/>
      <c r="Z4889" s="975"/>
    </row>
    <row r="4890" spans="1:26">
      <c r="A4890" s="878"/>
      <c r="B4890" s="878"/>
      <c r="C4890" s="878"/>
      <c r="F4890" s="878"/>
      <c r="H4890" s="878"/>
      <c r="I4890" s="878"/>
      <c r="J4890" s="878"/>
      <c r="K4890" s="990"/>
      <c r="L4890" s="990"/>
      <c r="M4890" s="990"/>
      <c r="N4890" s="990"/>
      <c r="O4890" s="878"/>
      <c r="P4890" s="878"/>
      <c r="Q4890" s="878"/>
      <c r="R4890" s="878"/>
      <c r="S4890" s="878"/>
      <c r="T4890" s="878"/>
      <c r="U4890" s="878"/>
      <c r="V4890" s="878"/>
      <c r="W4890" s="878"/>
      <c r="X4890" s="1015"/>
      <c r="Y4890" s="878"/>
      <c r="Z4890" s="975"/>
    </row>
    <row r="4891" spans="1:26">
      <c r="A4891" s="878"/>
      <c r="B4891" s="878"/>
      <c r="C4891" s="878"/>
      <c r="F4891" s="878"/>
      <c r="H4891" s="878"/>
      <c r="I4891" s="878"/>
      <c r="J4891" s="878"/>
      <c r="K4891" s="990"/>
      <c r="L4891" s="990"/>
      <c r="M4891" s="990"/>
      <c r="N4891" s="990"/>
      <c r="O4891" s="878"/>
      <c r="P4891" s="878"/>
      <c r="Q4891" s="878"/>
      <c r="R4891" s="878"/>
      <c r="S4891" s="878"/>
      <c r="T4891" s="878"/>
      <c r="U4891" s="878"/>
      <c r="V4891" s="878"/>
      <c r="W4891" s="878"/>
      <c r="X4891" s="1015"/>
      <c r="Y4891" s="878"/>
      <c r="Z4891" s="975"/>
    </row>
    <row r="4892" spans="1:26">
      <c r="A4892" s="878"/>
      <c r="B4892" s="878"/>
      <c r="C4892" s="878"/>
      <c r="F4892" s="878"/>
      <c r="H4892" s="878"/>
      <c r="I4892" s="878"/>
      <c r="J4892" s="878"/>
      <c r="K4892" s="990"/>
      <c r="L4892" s="990"/>
      <c r="M4892" s="990"/>
      <c r="N4892" s="990"/>
      <c r="O4892" s="878"/>
      <c r="P4892" s="878"/>
      <c r="Q4892" s="878"/>
      <c r="R4892" s="878"/>
      <c r="S4892" s="878"/>
      <c r="T4892" s="878"/>
      <c r="U4892" s="878"/>
      <c r="V4892" s="878"/>
      <c r="W4892" s="878"/>
      <c r="X4892" s="1015"/>
      <c r="Y4892" s="878"/>
      <c r="Z4892" s="975"/>
    </row>
    <row r="4893" spans="1:26">
      <c r="A4893" s="878"/>
      <c r="B4893" s="878"/>
      <c r="C4893" s="878"/>
      <c r="F4893" s="878"/>
      <c r="H4893" s="878"/>
      <c r="I4893" s="878"/>
      <c r="J4893" s="878"/>
      <c r="K4893" s="990"/>
      <c r="L4893" s="990"/>
      <c r="M4893" s="990"/>
      <c r="N4893" s="990"/>
      <c r="O4893" s="878"/>
      <c r="P4893" s="878"/>
      <c r="Q4893" s="878"/>
      <c r="R4893" s="878"/>
      <c r="S4893" s="878"/>
      <c r="T4893" s="878"/>
      <c r="U4893" s="878"/>
      <c r="V4893" s="878"/>
      <c r="W4893" s="878"/>
      <c r="X4893" s="1015"/>
      <c r="Y4893" s="878"/>
      <c r="Z4893" s="975"/>
    </row>
    <row r="4894" spans="1:26">
      <c r="A4894" s="878"/>
      <c r="B4894" s="878"/>
      <c r="C4894" s="878"/>
      <c r="F4894" s="878"/>
      <c r="H4894" s="878"/>
      <c r="I4894" s="878"/>
      <c r="J4894" s="878"/>
      <c r="K4894" s="990"/>
      <c r="L4894" s="990"/>
      <c r="M4894" s="990"/>
      <c r="N4894" s="990"/>
      <c r="O4894" s="878"/>
      <c r="P4894" s="878"/>
      <c r="Q4894" s="878"/>
      <c r="R4894" s="878"/>
      <c r="S4894" s="878"/>
      <c r="T4894" s="878"/>
      <c r="U4894" s="878"/>
      <c r="V4894" s="878"/>
      <c r="W4894" s="878"/>
      <c r="X4894" s="1015"/>
      <c r="Y4894" s="878"/>
      <c r="Z4894" s="975"/>
    </row>
    <row r="4895" spans="1:26">
      <c r="A4895" s="878"/>
      <c r="B4895" s="878"/>
      <c r="C4895" s="878"/>
      <c r="F4895" s="878"/>
      <c r="H4895" s="878"/>
      <c r="I4895" s="878"/>
      <c r="J4895" s="878"/>
      <c r="K4895" s="990"/>
      <c r="L4895" s="990"/>
      <c r="M4895" s="990"/>
      <c r="N4895" s="990"/>
      <c r="O4895" s="878"/>
      <c r="P4895" s="878"/>
      <c r="Q4895" s="878"/>
      <c r="R4895" s="878"/>
      <c r="S4895" s="878"/>
      <c r="T4895" s="878"/>
      <c r="U4895" s="878"/>
      <c r="V4895" s="878"/>
      <c r="W4895" s="878"/>
      <c r="X4895" s="1015"/>
      <c r="Y4895" s="878"/>
      <c r="Z4895" s="975"/>
    </row>
    <row r="4896" spans="1:26">
      <c r="A4896" s="878"/>
      <c r="B4896" s="878"/>
      <c r="C4896" s="878"/>
      <c r="F4896" s="878"/>
      <c r="H4896" s="878"/>
      <c r="I4896" s="878"/>
      <c r="J4896" s="878"/>
      <c r="K4896" s="990"/>
      <c r="L4896" s="990"/>
      <c r="M4896" s="990"/>
      <c r="N4896" s="990"/>
      <c r="O4896" s="878"/>
      <c r="P4896" s="878"/>
      <c r="Q4896" s="878"/>
      <c r="R4896" s="878"/>
      <c r="S4896" s="878"/>
      <c r="T4896" s="878"/>
      <c r="U4896" s="878"/>
      <c r="V4896" s="878"/>
      <c r="W4896" s="878"/>
      <c r="X4896" s="1015"/>
      <c r="Y4896" s="878"/>
      <c r="Z4896" s="975"/>
    </row>
    <row r="4897" spans="1:26">
      <c r="A4897" s="878"/>
      <c r="B4897" s="878"/>
      <c r="C4897" s="878"/>
      <c r="F4897" s="878"/>
      <c r="H4897" s="878"/>
      <c r="I4897" s="878"/>
      <c r="J4897" s="878"/>
      <c r="K4897" s="990"/>
      <c r="L4897" s="990"/>
      <c r="M4897" s="990"/>
      <c r="N4897" s="990"/>
      <c r="O4897" s="878"/>
      <c r="P4897" s="878"/>
      <c r="Q4897" s="878"/>
      <c r="R4897" s="878"/>
      <c r="S4897" s="878"/>
      <c r="T4897" s="878"/>
      <c r="U4897" s="878"/>
      <c r="V4897" s="878"/>
      <c r="W4897" s="878"/>
      <c r="X4897" s="1015"/>
      <c r="Y4897" s="878"/>
      <c r="Z4897" s="975"/>
    </row>
    <row r="4898" spans="1:26">
      <c r="A4898" s="878"/>
      <c r="B4898" s="878"/>
      <c r="C4898" s="878"/>
      <c r="F4898" s="878"/>
      <c r="H4898" s="878"/>
      <c r="I4898" s="878"/>
      <c r="J4898" s="878"/>
      <c r="K4898" s="990"/>
      <c r="L4898" s="990"/>
      <c r="M4898" s="990"/>
      <c r="N4898" s="990"/>
      <c r="O4898" s="878"/>
      <c r="P4898" s="878"/>
      <c r="Q4898" s="878"/>
      <c r="R4898" s="878"/>
      <c r="S4898" s="878"/>
      <c r="T4898" s="878"/>
      <c r="U4898" s="878"/>
      <c r="V4898" s="878"/>
      <c r="W4898" s="878"/>
      <c r="X4898" s="1015"/>
      <c r="Y4898" s="878"/>
      <c r="Z4898" s="975"/>
    </row>
    <row r="4899" spans="1:26">
      <c r="A4899" s="878"/>
      <c r="B4899" s="878"/>
      <c r="C4899" s="878"/>
      <c r="F4899" s="878"/>
      <c r="H4899" s="878"/>
      <c r="I4899" s="878"/>
      <c r="J4899" s="878"/>
      <c r="K4899" s="990"/>
      <c r="L4899" s="990"/>
      <c r="M4899" s="990"/>
      <c r="N4899" s="990"/>
      <c r="O4899" s="878"/>
      <c r="P4899" s="878"/>
      <c r="Q4899" s="878"/>
      <c r="R4899" s="878"/>
      <c r="S4899" s="878"/>
      <c r="T4899" s="878"/>
      <c r="U4899" s="878"/>
      <c r="V4899" s="878"/>
      <c r="W4899" s="878"/>
      <c r="X4899" s="1015"/>
      <c r="Y4899" s="878"/>
      <c r="Z4899" s="975"/>
    </row>
    <row r="4900" spans="1:26">
      <c r="A4900" s="878"/>
      <c r="B4900" s="878"/>
      <c r="C4900" s="878"/>
      <c r="F4900" s="878"/>
      <c r="H4900" s="878"/>
      <c r="I4900" s="878"/>
      <c r="J4900" s="878"/>
      <c r="K4900" s="990"/>
      <c r="L4900" s="990"/>
      <c r="M4900" s="990"/>
      <c r="N4900" s="990"/>
      <c r="O4900" s="878"/>
      <c r="P4900" s="878"/>
      <c r="Q4900" s="878"/>
      <c r="R4900" s="878"/>
      <c r="S4900" s="878"/>
      <c r="T4900" s="878"/>
      <c r="U4900" s="878"/>
      <c r="V4900" s="878"/>
      <c r="W4900" s="878"/>
      <c r="X4900" s="1015"/>
      <c r="Y4900" s="878"/>
      <c r="Z4900" s="975"/>
    </row>
    <row r="4901" spans="1:26">
      <c r="A4901" s="878"/>
      <c r="B4901" s="878"/>
      <c r="C4901" s="878"/>
      <c r="F4901" s="878"/>
      <c r="H4901" s="878"/>
      <c r="I4901" s="878"/>
      <c r="J4901" s="878"/>
      <c r="K4901" s="990"/>
      <c r="L4901" s="990"/>
      <c r="M4901" s="990"/>
      <c r="N4901" s="990"/>
      <c r="O4901" s="878"/>
      <c r="P4901" s="878"/>
      <c r="Q4901" s="878"/>
      <c r="R4901" s="878"/>
      <c r="S4901" s="878"/>
      <c r="T4901" s="878"/>
      <c r="U4901" s="878"/>
      <c r="V4901" s="878"/>
      <c r="W4901" s="878"/>
      <c r="X4901" s="1015"/>
      <c r="Y4901" s="878"/>
      <c r="Z4901" s="975"/>
    </row>
    <row r="4902" spans="1:26">
      <c r="A4902" s="878"/>
      <c r="B4902" s="878"/>
      <c r="C4902" s="878"/>
      <c r="F4902" s="878"/>
      <c r="H4902" s="878"/>
      <c r="I4902" s="878"/>
      <c r="J4902" s="878"/>
      <c r="K4902" s="990"/>
      <c r="L4902" s="990"/>
      <c r="M4902" s="990"/>
      <c r="N4902" s="990"/>
      <c r="O4902" s="878"/>
      <c r="P4902" s="878"/>
      <c r="Q4902" s="878"/>
      <c r="R4902" s="878"/>
      <c r="S4902" s="878"/>
      <c r="T4902" s="878"/>
      <c r="U4902" s="878"/>
      <c r="V4902" s="878"/>
      <c r="W4902" s="878"/>
      <c r="X4902" s="1015"/>
      <c r="Y4902" s="878"/>
      <c r="Z4902" s="975"/>
    </row>
    <row r="4903" spans="1:26">
      <c r="A4903" s="878"/>
      <c r="B4903" s="878"/>
      <c r="C4903" s="878"/>
      <c r="F4903" s="878"/>
      <c r="H4903" s="878"/>
      <c r="I4903" s="878"/>
      <c r="J4903" s="878"/>
      <c r="K4903" s="990"/>
      <c r="L4903" s="990"/>
      <c r="M4903" s="990"/>
      <c r="N4903" s="990"/>
      <c r="O4903" s="878"/>
      <c r="P4903" s="878"/>
      <c r="Q4903" s="878"/>
      <c r="R4903" s="878"/>
      <c r="S4903" s="878"/>
      <c r="T4903" s="878"/>
      <c r="U4903" s="878"/>
      <c r="V4903" s="878"/>
      <c r="W4903" s="878"/>
      <c r="X4903" s="1015"/>
      <c r="Y4903" s="878"/>
      <c r="Z4903" s="975"/>
    </row>
    <row r="4904" spans="1:26">
      <c r="A4904" s="878"/>
      <c r="B4904" s="878"/>
      <c r="C4904" s="878"/>
      <c r="F4904" s="878"/>
      <c r="H4904" s="878"/>
      <c r="I4904" s="878"/>
      <c r="J4904" s="878"/>
      <c r="K4904" s="990"/>
      <c r="L4904" s="990"/>
      <c r="M4904" s="990"/>
      <c r="N4904" s="990"/>
      <c r="O4904" s="878"/>
      <c r="P4904" s="878"/>
      <c r="Q4904" s="878"/>
      <c r="R4904" s="878"/>
      <c r="S4904" s="878"/>
      <c r="T4904" s="878"/>
      <c r="U4904" s="878"/>
      <c r="V4904" s="878"/>
      <c r="W4904" s="878"/>
      <c r="X4904" s="1015"/>
      <c r="Y4904" s="878"/>
      <c r="Z4904" s="975"/>
    </row>
    <row r="4905" spans="1:26">
      <c r="A4905" s="878"/>
      <c r="B4905" s="878"/>
      <c r="C4905" s="878"/>
      <c r="F4905" s="878"/>
      <c r="H4905" s="878"/>
      <c r="I4905" s="878"/>
      <c r="J4905" s="878"/>
      <c r="K4905" s="990"/>
      <c r="L4905" s="990"/>
      <c r="M4905" s="990"/>
      <c r="N4905" s="990"/>
      <c r="O4905" s="878"/>
      <c r="P4905" s="878"/>
      <c r="Q4905" s="878"/>
      <c r="R4905" s="878"/>
      <c r="S4905" s="878"/>
      <c r="T4905" s="878"/>
      <c r="U4905" s="878"/>
      <c r="V4905" s="878"/>
      <c r="W4905" s="878"/>
      <c r="X4905" s="1015"/>
      <c r="Y4905" s="878"/>
      <c r="Z4905" s="975"/>
    </row>
    <row r="4906" spans="1:26">
      <c r="A4906" s="878"/>
      <c r="B4906" s="878"/>
      <c r="C4906" s="878"/>
      <c r="F4906" s="878"/>
      <c r="H4906" s="878"/>
      <c r="I4906" s="878"/>
      <c r="J4906" s="878"/>
      <c r="K4906" s="990"/>
      <c r="L4906" s="990"/>
      <c r="M4906" s="990"/>
      <c r="N4906" s="990"/>
      <c r="O4906" s="878"/>
      <c r="P4906" s="878"/>
      <c r="Q4906" s="878"/>
      <c r="R4906" s="878"/>
      <c r="S4906" s="878"/>
      <c r="T4906" s="878"/>
      <c r="U4906" s="878"/>
      <c r="V4906" s="878"/>
      <c r="W4906" s="878"/>
      <c r="X4906" s="1015"/>
      <c r="Y4906" s="878"/>
      <c r="Z4906" s="975"/>
    </row>
    <row r="4907" spans="1:26">
      <c r="A4907" s="878"/>
      <c r="B4907" s="878"/>
      <c r="C4907" s="878"/>
      <c r="F4907" s="878"/>
      <c r="H4907" s="878"/>
      <c r="I4907" s="878"/>
      <c r="J4907" s="878"/>
      <c r="K4907" s="990"/>
      <c r="L4907" s="990"/>
      <c r="M4907" s="990"/>
      <c r="N4907" s="990"/>
      <c r="O4907" s="878"/>
      <c r="P4907" s="878"/>
      <c r="Q4907" s="878"/>
      <c r="R4907" s="878"/>
      <c r="S4907" s="878"/>
      <c r="T4907" s="878"/>
      <c r="U4907" s="878"/>
      <c r="V4907" s="878"/>
      <c r="W4907" s="878"/>
      <c r="X4907" s="1015"/>
      <c r="Y4907" s="878"/>
      <c r="Z4907" s="975"/>
    </row>
    <row r="4908" spans="1:26">
      <c r="A4908" s="878"/>
      <c r="B4908" s="878"/>
      <c r="C4908" s="878"/>
      <c r="F4908" s="878"/>
      <c r="H4908" s="878"/>
      <c r="I4908" s="878"/>
      <c r="J4908" s="878"/>
      <c r="K4908" s="990"/>
      <c r="L4908" s="990"/>
      <c r="M4908" s="990"/>
      <c r="N4908" s="990"/>
      <c r="O4908" s="878"/>
      <c r="P4908" s="878"/>
      <c r="Q4908" s="878"/>
      <c r="R4908" s="878"/>
      <c r="S4908" s="878"/>
      <c r="T4908" s="878"/>
      <c r="U4908" s="878"/>
      <c r="V4908" s="878"/>
      <c r="W4908" s="878"/>
      <c r="X4908" s="1015"/>
      <c r="Y4908" s="878"/>
      <c r="Z4908" s="975"/>
    </row>
    <row r="4909" spans="1:26">
      <c r="A4909" s="878"/>
      <c r="B4909" s="878"/>
      <c r="C4909" s="878"/>
      <c r="F4909" s="878"/>
      <c r="H4909" s="878"/>
      <c r="I4909" s="878"/>
      <c r="J4909" s="878"/>
      <c r="K4909" s="990"/>
      <c r="L4909" s="990"/>
      <c r="M4909" s="990"/>
      <c r="N4909" s="990"/>
      <c r="O4909" s="878"/>
      <c r="P4909" s="878"/>
      <c r="Q4909" s="878"/>
      <c r="R4909" s="878"/>
      <c r="S4909" s="878"/>
      <c r="T4909" s="878"/>
      <c r="U4909" s="878"/>
      <c r="V4909" s="878"/>
      <c r="W4909" s="878"/>
      <c r="X4909" s="1015"/>
      <c r="Y4909" s="878"/>
      <c r="Z4909" s="975"/>
    </row>
    <row r="4910" spans="1:26">
      <c r="A4910" s="878"/>
      <c r="B4910" s="878"/>
      <c r="C4910" s="878"/>
      <c r="F4910" s="878"/>
      <c r="H4910" s="878"/>
      <c r="I4910" s="878"/>
      <c r="J4910" s="878"/>
      <c r="K4910" s="990"/>
      <c r="L4910" s="990"/>
      <c r="M4910" s="990"/>
      <c r="N4910" s="990"/>
      <c r="O4910" s="878"/>
      <c r="P4910" s="878"/>
      <c r="Q4910" s="878"/>
      <c r="R4910" s="878"/>
      <c r="S4910" s="878"/>
      <c r="T4910" s="878"/>
      <c r="U4910" s="878"/>
      <c r="V4910" s="878"/>
      <c r="W4910" s="878"/>
      <c r="X4910" s="1015"/>
      <c r="Y4910" s="878"/>
      <c r="Z4910" s="975"/>
    </row>
    <row r="4911" spans="1:26">
      <c r="A4911" s="878"/>
      <c r="B4911" s="878"/>
      <c r="C4911" s="878"/>
      <c r="F4911" s="878"/>
      <c r="H4911" s="878"/>
      <c r="I4911" s="878"/>
      <c r="J4911" s="878"/>
      <c r="K4911" s="990"/>
      <c r="L4911" s="990"/>
      <c r="M4911" s="990"/>
      <c r="N4911" s="990"/>
      <c r="O4911" s="878"/>
      <c r="P4911" s="878"/>
      <c r="Q4911" s="878"/>
      <c r="R4911" s="878"/>
      <c r="S4911" s="878"/>
      <c r="T4911" s="878"/>
      <c r="U4911" s="878"/>
      <c r="V4911" s="878"/>
      <c r="W4911" s="878"/>
      <c r="X4911" s="1015"/>
      <c r="Y4911" s="878"/>
      <c r="Z4911" s="975"/>
    </row>
    <row r="4912" spans="1:26">
      <c r="A4912" s="878"/>
      <c r="B4912" s="878"/>
      <c r="C4912" s="878"/>
      <c r="F4912" s="878"/>
      <c r="H4912" s="878"/>
      <c r="I4912" s="878"/>
      <c r="J4912" s="878"/>
      <c r="K4912" s="990"/>
      <c r="L4912" s="990"/>
      <c r="M4912" s="990"/>
      <c r="N4912" s="990"/>
      <c r="O4912" s="878"/>
      <c r="P4912" s="878"/>
      <c r="Q4912" s="878"/>
      <c r="R4912" s="878"/>
      <c r="S4912" s="878"/>
      <c r="T4912" s="878"/>
      <c r="U4912" s="878"/>
      <c r="V4912" s="878"/>
      <c r="W4912" s="878"/>
      <c r="X4912" s="1015"/>
      <c r="Y4912" s="878"/>
      <c r="Z4912" s="975"/>
    </row>
    <row r="4913" spans="1:26">
      <c r="A4913" s="878"/>
      <c r="B4913" s="878"/>
      <c r="C4913" s="878"/>
      <c r="F4913" s="878"/>
      <c r="H4913" s="878"/>
      <c r="I4913" s="878"/>
      <c r="J4913" s="878"/>
      <c r="K4913" s="990"/>
      <c r="L4913" s="990"/>
      <c r="M4913" s="990"/>
      <c r="N4913" s="990"/>
      <c r="O4913" s="878"/>
      <c r="P4913" s="878"/>
      <c r="Q4913" s="878"/>
      <c r="R4913" s="878"/>
      <c r="S4913" s="878"/>
      <c r="T4913" s="878"/>
      <c r="U4913" s="878"/>
      <c r="V4913" s="878"/>
      <c r="W4913" s="878"/>
      <c r="X4913" s="1015"/>
      <c r="Y4913" s="878"/>
      <c r="Z4913" s="975"/>
    </row>
    <row r="4914" spans="1:26">
      <c r="A4914" s="878"/>
      <c r="B4914" s="878"/>
      <c r="C4914" s="878"/>
      <c r="F4914" s="878"/>
      <c r="H4914" s="878"/>
      <c r="I4914" s="878"/>
      <c r="J4914" s="878"/>
      <c r="K4914" s="990"/>
      <c r="L4914" s="990"/>
      <c r="M4914" s="990"/>
      <c r="N4914" s="990"/>
      <c r="O4914" s="878"/>
      <c r="P4914" s="878"/>
      <c r="Q4914" s="878"/>
      <c r="R4914" s="878"/>
      <c r="S4914" s="878"/>
      <c r="T4914" s="878"/>
      <c r="U4914" s="878"/>
      <c r="V4914" s="878"/>
      <c r="W4914" s="878"/>
      <c r="X4914" s="1015"/>
      <c r="Y4914" s="878"/>
      <c r="Z4914" s="975"/>
    </row>
    <row r="4915" spans="1:26">
      <c r="A4915" s="878"/>
      <c r="B4915" s="878"/>
      <c r="C4915" s="878"/>
      <c r="F4915" s="878"/>
      <c r="H4915" s="878"/>
      <c r="I4915" s="878"/>
      <c r="J4915" s="878"/>
      <c r="K4915" s="990"/>
      <c r="L4915" s="990"/>
      <c r="M4915" s="990"/>
      <c r="N4915" s="990"/>
      <c r="O4915" s="878"/>
      <c r="P4915" s="878"/>
      <c r="Q4915" s="878"/>
      <c r="R4915" s="878"/>
      <c r="S4915" s="878"/>
      <c r="T4915" s="878"/>
      <c r="U4915" s="878"/>
      <c r="V4915" s="878"/>
      <c r="W4915" s="878"/>
      <c r="X4915" s="1015"/>
      <c r="Y4915" s="878"/>
      <c r="Z4915" s="975"/>
    </row>
    <row r="4916" spans="1:26">
      <c r="A4916" s="878"/>
      <c r="B4916" s="878"/>
      <c r="C4916" s="878"/>
      <c r="F4916" s="878"/>
      <c r="H4916" s="878"/>
      <c r="I4916" s="878"/>
      <c r="J4916" s="878"/>
      <c r="K4916" s="990"/>
      <c r="L4916" s="990"/>
      <c r="M4916" s="990"/>
      <c r="N4916" s="990"/>
      <c r="O4916" s="878"/>
      <c r="P4916" s="878"/>
      <c r="Q4916" s="878"/>
      <c r="R4916" s="878"/>
      <c r="S4916" s="878"/>
      <c r="T4916" s="878"/>
      <c r="U4916" s="878"/>
      <c r="V4916" s="878"/>
      <c r="W4916" s="878"/>
      <c r="X4916" s="1015"/>
      <c r="Y4916" s="878"/>
      <c r="Z4916" s="975"/>
    </row>
    <row r="4917" spans="1:26">
      <c r="A4917" s="878"/>
      <c r="B4917" s="878"/>
      <c r="C4917" s="878"/>
      <c r="F4917" s="878"/>
      <c r="H4917" s="878"/>
      <c r="I4917" s="878"/>
      <c r="J4917" s="878"/>
      <c r="K4917" s="990"/>
      <c r="L4917" s="990"/>
      <c r="M4917" s="990"/>
      <c r="N4917" s="990"/>
      <c r="O4917" s="878"/>
      <c r="P4917" s="878"/>
      <c r="Q4917" s="878"/>
      <c r="R4917" s="878"/>
      <c r="S4917" s="878"/>
      <c r="T4917" s="878"/>
      <c r="U4917" s="878"/>
      <c r="V4917" s="878"/>
      <c r="W4917" s="878"/>
      <c r="X4917" s="1015"/>
      <c r="Y4917" s="878"/>
      <c r="Z4917" s="975"/>
    </row>
    <row r="4918" spans="1:26">
      <c r="A4918" s="878"/>
      <c r="B4918" s="878"/>
      <c r="C4918" s="878"/>
      <c r="F4918" s="878"/>
      <c r="H4918" s="878"/>
      <c r="I4918" s="878"/>
      <c r="J4918" s="878"/>
      <c r="K4918" s="990"/>
      <c r="L4918" s="990"/>
      <c r="M4918" s="990"/>
      <c r="N4918" s="990"/>
      <c r="O4918" s="878"/>
      <c r="P4918" s="878"/>
      <c r="Q4918" s="878"/>
      <c r="R4918" s="878"/>
      <c r="S4918" s="878"/>
      <c r="T4918" s="878"/>
      <c r="U4918" s="878"/>
      <c r="V4918" s="878"/>
      <c r="W4918" s="878"/>
      <c r="X4918" s="1015"/>
      <c r="Y4918" s="878"/>
      <c r="Z4918" s="975"/>
    </row>
    <row r="4919" spans="1:26">
      <c r="A4919" s="878"/>
      <c r="B4919" s="878"/>
      <c r="C4919" s="878"/>
      <c r="F4919" s="878"/>
      <c r="H4919" s="878"/>
      <c r="I4919" s="878"/>
      <c r="J4919" s="878"/>
      <c r="K4919" s="990"/>
      <c r="L4919" s="990"/>
      <c r="M4919" s="990"/>
      <c r="N4919" s="990"/>
      <c r="O4919" s="878"/>
      <c r="P4919" s="878"/>
      <c r="Q4919" s="878"/>
      <c r="R4919" s="878"/>
      <c r="S4919" s="878"/>
      <c r="T4919" s="878"/>
      <c r="U4919" s="878"/>
      <c r="V4919" s="878"/>
      <c r="W4919" s="878"/>
      <c r="X4919" s="1015"/>
      <c r="Y4919" s="878"/>
      <c r="Z4919" s="975"/>
    </row>
    <row r="4920" spans="1:26">
      <c r="A4920" s="878"/>
      <c r="B4920" s="878"/>
      <c r="C4920" s="878"/>
      <c r="F4920" s="878"/>
      <c r="H4920" s="878"/>
      <c r="I4920" s="878"/>
      <c r="J4920" s="878"/>
      <c r="K4920" s="990"/>
      <c r="L4920" s="990"/>
      <c r="M4920" s="990"/>
      <c r="N4920" s="990"/>
      <c r="O4920" s="878"/>
      <c r="P4920" s="878"/>
      <c r="Q4920" s="878"/>
      <c r="R4920" s="878"/>
      <c r="S4920" s="878"/>
      <c r="T4920" s="878"/>
      <c r="U4920" s="878"/>
      <c r="V4920" s="878"/>
      <c r="W4920" s="878"/>
      <c r="X4920" s="1015"/>
      <c r="Y4920" s="878"/>
      <c r="Z4920" s="975"/>
    </row>
    <row r="4921" spans="1:26">
      <c r="A4921" s="878"/>
      <c r="B4921" s="878"/>
      <c r="C4921" s="878"/>
      <c r="F4921" s="878"/>
      <c r="H4921" s="878"/>
      <c r="I4921" s="878"/>
      <c r="J4921" s="878"/>
      <c r="K4921" s="990"/>
      <c r="L4921" s="990"/>
      <c r="M4921" s="990"/>
      <c r="N4921" s="990"/>
      <c r="O4921" s="878"/>
      <c r="P4921" s="878"/>
      <c r="Q4921" s="878"/>
      <c r="R4921" s="878"/>
      <c r="S4921" s="878"/>
      <c r="T4921" s="878"/>
      <c r="U4921" s="878"/>
      <c r="V4921" s="878"/>
      <c r="W4921" s="878"/>
      <c r="X4921" s="1015"/>
      <c r="Y4921" s="878"/>
      <c r="Z4921" s="975"/>
    </row>
    <row r="4922" spans="1:26">
      <c r="A4922" s="878"/>
      <c r="B4922" s="878"/>
      <c r="C4922" s="878"/>
      <c r="F4922" s="878"/>
      <c r="H4922" s="878"/>
      <c r="I4922" s="878"/>
      <c r="J4922" s="878"/>
      <c r="K4922" s="990"/>
      <c r="L4922" s="990"/>
      <c r="M4922" s="990"/>
      <c r="N4922" s="990"/>
      <c r="O4922" s="878"/>
      <c r="P4922" s="878"/>
      <c r="Q4922" s="878"/>
      <c r="R4922" s="878"/>
      <c r="S4922" s="878"/>
      <c r="T4922" s="878"/>
      <c r="U4922" s="878"/>
      <c r="V4922" s="878"/>
      <c r="W4922" s="878"/>
      <c r="X4922" s="1015"/>
      <c r="Y4922" s="878"/>
      <c r="Z4922" s="975"/>
    </row>
    <row r="4923" spans="1:26">
      <c r="A4923" s="878"/>
      <c r="B4923" s="878"/>
      <c r="C4923" s="878"/>
      <c r="F4923" s="878"/>
      <c r="H4923" s="878"/>
      <c r="I4923" s="878"/>
      <c r="J4923" s="878"/>
      <c r="K4923" s="990"/>
      <c r="L4923" s="990"/>
      <c r="M4923" s="990"/>
      <c r="N4923" s="990"/>
      <c r="O4923" s="878"/>
      <c r="P4923" s="878"/>
      <c r="Q4923" s="878"/>
      <c r="R4923" s="878"/>
      <c r="S4923" s="878"/>
      <c r="T4923" s="878"/>
      <c r="U4923" s="878"/>
      <c r="V4923" s="878"/>
      <c r="W4923" s="878"/>
      <c r="X4923" s="1015"/>
      <c r="Y4923" s="878"/>
      <c r="Z4923" s="975"/>
    </row>
    <row r="4924" spans="1:26">
      <c r="A4924" s="878"/>
      <c r="B4924" s="878"/>
      <c r="C4924" s="878"/>
      <c r="F4924" s="878"/>
      <c r="H4924" s="878"/>
      <c r="I4924" s="878"/>
      <c r="J4924" s="878"/>
      <c r="K4924" s="990"/>
      <c r="L4924" s="990"/>
      <c r="M4924" s="990"/>
      <c r="N4924" s="990"/>
      <c r="O4924" s="878"/>
      <c r="P4924" s="878"/>
      <c r="Q4924" s="878"/>
      <c r="R4924" s="878"/>
      <c r="S4924" s="878"/>
      <c r="T4924" s="878"/>
      <c r="U4924" s="878"/>
      <c r="V4924" s="878"/>
      <c r="W4924" s="878"/>
      <c r="X4924" s="1015"/>
      <c r="Y4924" s="878"/>
      <c r="Z4924" s="975"/>
    </row>
    <row r="4925" spans="1:26">
      <c r="A4925" s="878"/>
      <c r="B4925" s="878"/>
      <c r="C4925" s="878"/>
      <c r="F4925" s="878"/>
      <c r="H4925" s="878"/>
      <c r="I4925" s="878"/>
      <c r="J4925" s="878"/>
      <c r="K4925" s="990"/>
      <c r="L4925" s="990"/>
      <c r="M4925" s="990"/>
      <c r="N4925" s="990"/>
      <c r="O4925" s="878"/>
      <c r="P4925" s="878"/>
      <c r="Q4925" s="878"/>
      <c r="R4925" s="878"/>
      <c r="S4925" s="878"/>
      <c r="T4925" s="878"/>
      <c r="U4925" s="878"/>
      <c r="V4925" s="878"/>
      <c r="W4925" s="878"/>
      <c r="X4925" s="1015"/>
      <c r="Y4925" s="878"/>
      <c r="Z4925" s="975"/>
    </row>
    <row r="4926" spans="1:26">
      <c r="A4926" s="878"/>
      <c r="B4926" s="878"/>
      <c r="C4926" s="878"/>
      <c r="F4926" s="878"/>
      <c r="H4926" s="878"/>
      <c r="I4926" s="878"/>
      <c r="J4926" s="878"/>
      <c r="K4926" s="990"/>
      <c r="L4926" s="990"/>
      <c r="M4926" s="990"/>
      <c r="N4926" s="990"/>
      <c r="O4926" s="878"/>
      <c r="P4926" s="878"/>
      <c r="Q4926" s="878"/>
      <c r="R4926" s="878"/>
      <c r="S4926" s="878"/>
      <c r="T4926" s="878"/>
      <c r="U4926" s="878"/>
      <c r="V4926" s="878"/>
      <c r="W4926" s="878"/>
      <c r="X4926" s="1015"/>
      <c r="Y4926" s="878"/>
      <c r="Z4926" s="975"/>
    </row>
    <row r="4927" spans="1:26">
      <c r="A4927" s="878"/>
      <c r="B4927" s="878"/>
      <c r="C4927" s="878"/>
      <c r="F4927" s="878"/>
      <c r="H4927" s="878"/>
      <c r="I4927" s="878"/>
      <c r="J4927" s="878"/>
      <c r="K4927" s="990"/>
      <c r="L4927" s="990"/>
      <c r="M4927" s="990"/>
      <c r="N4927" s="990"/>
      <c r="O4927" s="878"/>
      <c r="P4927" s="878"/>
      <c r="Q4927" s="878"/>
      <c r="R4927" s="878"/>
      <c r="S4927" s="878"/>
      <c r="T4927" s="878"/>
      <c r="U4927" s="878"/>
      <c r="V4927" s="878"/>
      <c r="W4927" s="878"/>
      <c r="X4927" s="1015"/>
      <c r="Y4927" s="878"/>
      <c r="Z4927" s="975"/>
    </row>
    <row r="4928" spans="1:26">
      <c r="A4928" s="878"/>
      <c r="B4928" s="878"/>
      <c r="C4928" s="878"/>
      <c r="F4928" s="878"/>
      <c r="H4928" s="878"/>
      <c r="I4928" s="878"/>
      <c r="J4928" s="878"/>
      <c r="K4928" s="990"/>
      <c r="L4928" s="990"/>
      <c r="M4928" s="990"/>
      <c r="N4928" s="990"/>
      <c r="O4928" s="878"/>
      <c r="P4928" s="878"/>
      <c r="Q4928" s="878"/>
      <c r="R4928" s="878"/>
      <c r="S4928" s="878"/>
      <c r="T4928" s="878"/>
      <c r="U4928" s="878"/>
      <c r="V4928" s="878"/>
      <c r="W4928" s="878"/>
      <c r="X4928" s="1015"/>
      <c r="Y4928" s="878"/>
      <c r="Z4928" s="975"/>
    </row>
    <row r="4929" spans="1:26">
      <c r="A4929" s="878"/>
      <c r="B4929" s="878"/>
      <c r="C4929" s="878"/>
      <c r="F4929" s="878"/>
      <c r="H4929" s="878"/>
      <c r="I4929" s="878"/>
      <c r="J4929" s="878"/>
      <c r="K4929" s="990"/>
      <c r="L4929" s="990"/>
      <c r="M4929" s="990"/>
      <c r="N4929" s="990"/>
      <c r="O4929" s="878"/>
      <c r="P4929" s="878"/>
      <c r="Q4929" s="878"/>
      <c r="R4929" s="878"/>
      <c r="S4929" s="878"/>
      <c r="T4929" s="878"/>
      <c r="U4929" s="878"/>
      <c r="V4929" s="878"/>
      <c r="W4929" s="878"/>
      <c r="X4929" s="1015"/>
      <c r="Y4929" s="878"/>
      <c r="Z4929" s="975"/>
    </row>
    <row r="4930" spans="1:26">
      <c r="A4930" s="878"/>
      <c r="B4930" s="878"/>
      <c r="C4930" s="878"/>
      <c r="F4930" s="878"/>
      <c r="H4930" s="878"/>
      <c r="I4930" s="878"/>
      <c r="J4930" s="878"/>
      <c r="K4930" s="990"/>
      <c r="L4930" s="990"/>
      <c r="M4930" s="990"/>
      <c r="N4930" s="990"/>
      <c r="O4930" s="878"/>
      <c r="P4930" s="878"/>
      <c r="Q4930" s="878"/>
      <c r="R4930" s="878"/>
      <c r="S4930" s="878"/>
      <c r="T4930" s="878"/>
      <c r="U4930" s="878"/>
      <c r="V4930" s="878"/>
      <c r="W4930" s="878"/>
      <c r="X4930" s="1015"/>
      <c r="Y4930" s="878"/>
      <c r="Z4930" s="975"/>
    </row>
    <row r="4931" spans="1:26">
      <c r="A4931" s="878"/>
      <c r="B4931" s="878"/>
      <c r="C4931" s="878"/>
      <c r="F4931" s="878"/>
      <c r="H4931" s="878"/>
      <c r="I4931" s="878"/>
      <c r="J4931" s="878"/>
      <c r="K4931" s="990"/>
      <c r="L4931" s="990"/>
      <c r="M4931" s="990"/>
      <c r="N4931" s="990"/>
      <c r="O4931" s="878"/>
      <c r="P4931" s="878"/>
      <c r="Q4931" s="878"/>
      <c r="R4931" s="878"/>
      <c r="S4931" s="878"/>
      <c r="T4931" s="878"/>
      <c r="U4931" s="878"/>
      <c r="V4931" s="878"/>
      <c r="W4931" s="878"/>
      <c r="X4931" s="1015"/>
      <c r="Y4931" s="878"/>
      <c r="Z4931" s="975"/>
    </row>
    <row r="4932" spans="1:26">
      <c r="A4932" s="878"/>
      <c r="B4932" s="878"/>
      <c r="C4932" s="878"/>
      <c r="F4932" s="878"/>
      <c r="H4932" s="878"/>
      <c r="I4932" s="878"/>
      <c r="J4932" s="878"/>
      <c r="K4932" s="990"/>
      <c r="L4932" s="990"/>
      <c r="M4932" s="990"/>
      <c r="N4932" s="990"/>
      <c r="O4932" s="878"/>
      <c r="P4932" s="878"/>
      <c r="Q4932" s="878"/>
      <c r="R4932" s="878"/>
      <c r="S4932" s="878"/>
      <c r="T4932" s="878"/>
      <c r="U4932" s="878"/>
      <c r="V4932" s="878"/>
      <c r="W4932" s="878"/>
      <c r="X4932" s="1015"/>
      <c r="Y4932" s="878"/>
      <c r="Z4932" s="975"/>
    </row>
    <row r="4933" spans="1:26">
      <c r="A4933" s="878"/>
      <c r="B4933" s="878"/>
      <c r="C4933" s="878"/>
      <c r="F4933" s="878"/>
      <c r="H4933" s="878"/>
      <c r="I4933" s="878"/>
      <c r="J4933" s="878"/>
      <c r="K4933" s="990"/>
      <c r="L4933" s="990"/>
      <c r="M4933" s="990"/>
      <c r="N4933" s="990"/>
      <c r="O4933" s="878"/>
      <c r="P4933" s="878"/>
      <c r="Q4933" s="878"/>
      <c r="R4933" s="878"/>
      <c r="S4933" s="878"/>
      <c r="T4933" s="878"/>
      <c r="U4933" s="878"/>
      <c r="V4933" s="878"/>
      <c r="W4933" s="878"/>
      <c r="X4933" s="1015"/>
      <c r="Y4933" s="878"/>
      <c r="Z4933" s="975"/>
    </row>
    <row r="4934" spans="1:26">
      <c r="A4934" s="878"/>
      <c r="B4934" s="878"/>
      <c r="C4934" s="878"/>
      <c r="F4934" s="878"/>
      <c r="H4934" s="878"/>
      <c r="I4934" s="878"/>
      <c r="J4934" s="878"/>
      <c r="K4934" s="990"/>
      <c r="L4934" s="990"/>
      <c r="M4934" s="990"/>
      <c r="N4934" s="990"/>
      <c r="O4934" s="878"/>
      <c r="P4934" s="878"/>
      <c r="Q4934" s="878"/>
      <c r="R4934" s="878"/>
      <c r="S4934" s="878"/>
      <c r="T4934" s="878"/>
      <c r="U4934" s="878"/>
      <c r="V4934" s="878"/>
      <c r="W4934" s="878"/>
      <c r="X4934" s="1015"/>
      <c r="Y4934" s="878"/>
      <c r="Z4934" s="975"/>
    </row>
    <row r="4935" spans="1:26">
      <c r="A4935" s="878"/>
      <c r="B4935" s="878"/>
      <c r="C4935" s="878"/>
      <c r="F4935" s="878"/>
      <c r="H4935" s="878"/>
      <c r="I4935" s="878"/>
      <c r="J4935" s="878"/>
      <c r="K4935" s="990"/>
      <c r="L4935" s="990"/>
      <c r="M4935" s="990"/>
      <c r="N4935" s="990"/>
      <c r="O4935" s="878"/>
      <c r="P4935" s="878"/>
      <c r="Q4935" s="878"/>
      <c r="R4935" s="878"/>
      <c r="S4935" s="878"/>
      <c r="T4935" s="878"/>
      <c r="U4935" s="878"/>
      <c r="V4935" s="878"/>
      <c r="W4935" s="878"/>
      <c r="X4935" s="1015"/>
      <c r="Y4935" s="878"/>
      <c r="Z4935" s="975"/>
    </row>
    <row r="4936" spans="1:26">
      <c r="A4936" s="878"/>
      <c r="B4936" s="878"/>
      <c r="C4936" s="878"/>
      <c r="F4936" s="878"/>
      <c r="H4936" s="878"/>
      <c r="I4936" s="878"/>
      <c r="J4936" s="878"/>
      <c r="K4936" s="990"/>
      <c r="L4936" s="990"/>
      <c r="M4936" s="990"/>
      <c r="N4936" s="990"/>
      <c r="O4936" s="878"/>
      <c r="P4936" s="878"/>
      <c r="Q4936" s="878"/>
      <c r="R4936" s="878"/>
      <c r="S4936" s="878"/>
      <c r="T4936" s="878"/>
      <c r="U4936" s="878"/>
      <c r="V4936" s="878"/>
      <c r="W4936" s="878"/>
      <c r="X4936" s="1015"/>
      <c r="Y4936" s="878"/>
      <c r="Z4936" s="975"/>
    </row>
    <row r="4937" spans="1:26">
      <c r="A4937" s="878"/>
      <c r="B4937" s="878"/>
      <c r="C4937" s="878"/>
      <c r="F4937" s="878"/>
      <c r="H4937" s="878"/>
      <c r="I4937" s="878"/>
      <c r="J4937" s="878"/>
      <c r="K4937" s="990"/>
      <c r="L4937" s="990"/>
      <c r="M4937" s="990"/>
      <c r="N4937" s="990"/>
      <c r="O4937" s="878"/>
      <c r="P4937" s="878"/>
      <c r="Q4937" s="878"/>
      <c r="R4937" s="878"/>
      <c r="S4937" s="878"/>
      <c r="T4937" s="878"/>
      <c r="U4937" s="878"/>
      <c r="V4937" s="878"/>
      <c r="W4937" s="878"/>
      <c r="X4937" s="1015"/>
      <c r="Y4937" s="878"/>
      <c r="Z4937" s="975"/>
    </row>
    <row r="4938" spans="1:26">
      <c r="A4938" s="878"/>
      <c r="B4938" s="878"/>
      <c r="C4938" s="878"/>
      <c r="F4938" s="878"/>
      <c r="H4938" s="878"/>
      <c r="I4938" s="878"/>
      <c r="J4938" s="878"/>
      <c r="K4938" s="990"/>
      <c r="L4938" s="990"/>
      <c r="M4938" s="990"/>
      <c r="N4938" s="990"/>
      <c r="O4938" s="878"/>
      <c r="P4938" s="878"/>
      <c r="Q4938" s="878"/>
      <c r="R4938" s="878"/>
      <c r="S4938" s="878"/>
      <c r="T4938" s="878"/>
      <c r="U4938" s="878"/>
      <c r="V4938" s="878"/>
      <c r="W4938" s="878"/>
      <c r="X4938" s="1015"/>
      <c r="Y4938" s="878"/>
      <c r="Z4938" s="975"/>
    </row>
    <row r="4939" spans="1:26">
      <c r="A4939" s="878"/>
      <c r="B4939" s="878"/>
      <c r="C4939" s="878"/>
      <c r="F4939" s="878"/>
      <c r="H4939" s="878"/>
      <c r="I4939" s="878"/>
      <c r="J4939" s="878"/>
      <c r="K4939" s="990"/>
      <c r="L4939" s="990"/>
      <c r="M4939" s="990"/>
      <c r="N4939" s="990"/>
      <c r="O4939" s="878"/>
      <c r="P4939" s="878"/>
      <c r="Q4939" s="878"/>
      <c r="R4939" s="878"/>
      <c r="S4939" s="878"/>
      <c r="T4939" s="878"/>
      <c r="U4939" s="878"/>
      <c r="V4939" s="878"/>
      <c r="W4939" s="878"/>
      <c r="X4939" s="1015"/>
      <c r="Y4939" s="878"/>
      <c r="Z4939" s="975"/>
    </row>
    <row r="4940" spans="1:26">
      <c r="A4940" s="878"/>
      <c r="B4940" s="878"/>
      <c r="C4940" s="878"/>
      <c r="F4940" s="878"/>
      <c r="H4940" s="878"/>
      <c r="I4940" s="878"/>
      <c r="J4940" s="878"/>
      <c r="K4940" s="990"/>
      <c r="L4940" s="990"/>
      <c r="M4940" s="990"/>
      <c r="N4940" s="990"/>
      <c r="O4940" s="878"/>
      <c r="P4940" s="878"/>
      <c r="Q4940" s="878"/>
      <c r="R4940" s="878"/>
      <c r="S4940" s="878"/>
      <c r="T4940" s="878"/>
      <c r="U4940" s="878"/>
      <c r="V4940" s="878"/>
      <c r="W4940" s="878"/>
      <c r="X4940" s="1015"/>
      <c r="Y4940" s="878"/>
      <c r="Z4940" s="975"/>
    </row>
    <row r="4941" spans="1:26">
      <c r="A4941" s="878"/>
      <c r="B4941" s="878"/>
      <c r="C4941" s="878"/>
      <c r="F4941" s="878"/>
      <c r="H4941" s="878"/>
      <c r="I4941" s="878"/>
      <c r="J4941" s="878"/>
      <c r="K4941" s="990"/>
      <c r="L4941" s="990"/>
      <c r="M4941" s="990"/>
      <c r="N4941" s="990"/>
      <c r="O4941" s="878"/>
      <c r="P4941" s="878"/>
      <c r="Q4941" s="878"/>
      <c r="R4941" s="878"/>
      <c r="S4941" s="878"/>
      <c r="T4941" s="878"/>
      <c r="U4941" s="878"/>
      <c r="V4941" s="878"/>
      <c r="W4941" s="878"/>
      <c r="X4941" s="1015"/>
      <c r="Y4941" s="878"/>
      <c r="Z4941" s="975"/>
    </row>
    <row r="4942" spans="1:26">
      <c r="A4942" s="878"/>
      <c r="B4942" s="878"/>
      <c r="C4942" s="878"/>
      <c r="F4942" s="878"/>
      <c r="H4942" s="878"/>
      <c r="I4942" s="878"/>
      <c r="J4942" s="878"/>
      <c r="K4942" s="990"/>
      <c r="L4942" s="990"/>
      <c r="M4942" s="990"/>
      <c r="N4942" s="990"/>
      <c r="O4942" s="878"/>
      <c r="P4942" s="878"/>
      <c r="Q4942" s="878"/>
      <c r="R4942" s="878"/>
      <c r="S4942" s="878"/>
      <c r="T4942" s="878"/>
      <c r="U4942" s="878"/>
      <c r="V4942" s="878"/>
      <c r="W4942" s="878"/>
      <c r="X4942" s="1015"/>
      <c r="Y4942" s="878"/>
      <c r="Z4942" s="975"/>
    </row>
    <row r="4943" spans="1:26">
      <c r="A4943" s="878"/>
      <c r="B4943" s="878"/>
      <c r="C4943" s="878"/>
      <c r="F4943" s="878"/>
      <c r="H4943" s="878"/>
      <c r="I4943" s="878"/>
      <c r="J4943" s="878"/>
      <c r="K4943" s="990"/>
      <c r="L4943" s="990"/>
      <c r="M4943" s="990"/>
      <c r="N4943" s="990"/>
      <c r="O4943" s="878"/>
      <c r="P4943" s="878"/>
      <c r="Q4943" s="878"/>
      <c r="R4943" s="878"/>
      <c r="S4943" s="878"/>
      <c r="T4943" s="878"/>
      <c r="U4943" s="878"/>
      <c r="V4943" s="878"/>
      <c r="W4943" s="878"/>
      <c r="X4943" s="1015"/>
      <c r="Y4943" s="878"/>
      <c r="Z4943" s="975"/>
    </row>
    <row r="4944" spans="1:26">
      <c r="A4944" s="878"/>
      <c r="B4944" s="878"/>
      <c r="C4944" s="878"/>
      <c r="F4944" s="878"/>
      <c r="H4944" s="878"/>
      <c r="I4944" s="878"/>
      <c r="J4944" s="878"/>
      <c r="K4944" s="990"/>
      <c r="L4944" s="990"/>
      <c r="M4944" s="990"/>
      <c r="N4944" s="990"/>
      <c r="O4944" s="878"/>
      <c r="P4944" s="878"/>
      <c r="Q4944" s="878"/>
      <c r="R4944" s="878"/>
      <c r="S4944" s="878"/>
      <c r="T4944" s="878"/>
      <c r="U4944" s="878"/>
      <c r="V4944" s="878"/>
      <c r="W4944" s="878"/>
      <c r="X4944" s="1015"/>
      <c r="Y4944" s="878"/>
      <c r="Z4944" s="975"/>
    </row>
    <row r="4945" spans="1:26">
      <c r="A4945" s="878"/>
      <c r="B4945" s="878"/>
      <c r="C4945" s="878"/>
      <c r="F4945" s="878"/>
      <c r="H4945" s="878"/>
      <c r="I4945" s="878"/>
      <c r="J4945" s="878"/>
      <c r="K4945" s="990"/>
      <c r="L4945" s="990"/>
      <c r="M4945" s="990"/>
      <c r="N4945" s="990"/>
      <c r="O4945" s="878"/>
      <c r="P4945" s="878"/>
      <c r="Q4945" s="878"/>
      <c r="R4945" s="878"/>
      <c r="S4945" s="878"/>
      <c r="T4945" s="878"/>
      <c r="U4945" s="878"/>
      <c r="V4945" s="878"/>
      <c r="W4945" s="878"/>
      <c r="X4945" s="1015"/>
      <c r="Y4945" s="878"/>
      <c r="Z4945" s="975"/>
    </row>
    <row r="4946" spans="1:26">
      <c r="A4946" s="878"/>
      <c r="B4946" s="878"/>
      <c r="C4946" s="878"/>
      <c r="F4946" s="878"/>
      <c r="H4946" s="878"/>
      <c r="I4946" s="878"/>
      <c r="J4946" s="878"/>
      <c r="K4946" s="990"/>
      <c r="L4946" s="990"/>
      <c r="M4946" s="990"/>
      <c r="N4946" s="990"/>
      <c r="O4946" s="878"/>
      <c r="P4946" s="878"/>
      <c r="Q4946" s="878"/>
      <c r="R4946" s="878"/>
      <c r="S4946" s="878"/>
      <c r="T4946" s="878"/>
      <c r="U4946" s="878"/>
      <c r="V4946" s="878"/>
      <c r="W4946" s="878"/>
      <c r="X4946" s="1015"/>
      <c r="Y4946" s="878"/>
      <c r="Z4946" s="975"/>
    </row>
    <row r="4947" spans="1:26">
      <c r="A4947" s="878"/>
      <c r="B4947" s="878"/>
      <c r="C4947" s="878"/>
      <c r="F4947" s="878"/>
      <c r="H4947" s="878"/>
      <c r="I4947" s="878"/>
      <c r="J4947" s="878"/>
      <c r="K4947" s="990"/>
      <c r="L4947" s="990"/>
      <c r="M4947" s="990"/>
      <c r="N4947" s="990"/>
      <c r="O4947" s="878"/>
      <c r="P4947" s="878"/>
      <c r="Q4947" s="878"/>
      <c r="R4947" s="878"/>
      <c r="S4947" s="878"/>
      <c r="T4947" s="878"/>
      <c r="U4947" s="878"/>
      <c r="V4947" s="878"/>
      <c r="W4947" s="878"/>
      <c r="X4947" s="1015"/>
      <c r="Y4947" s="878"/>
      <c r="Z4947" s="975"/>
    </row>
    <row r="4948" spans="1:26">
      <c r="A4948" s="878"/>
      <c r="B4948" s="878"/>
      <c r="C4948" s="878"/>
      <c r="F4948" s="878"/>
      <c r="H4948" s="878"/>
      <c r="I4948" s="878"/>
      <c r="J4948" s="878"/>
      <c r="K4948" s="990"/>
      <c r="L4948" s="990"/>
      <c r="M4948" s="990"/>
      <c r="N4948" s="990"/>
      <c r="O4948" s="878"/>
      <c r="P4948" s="878"/>
      <c r="Q4948" s="878"/>
      <c r="R4948" s="878"/>
      <c r="S4948" s="878"/>
      <c r="T4948" s="878"/>
      <c r="U4948" s="878"/>
      <c r="V4948" s="878"/>
      <c r="W4948" s="878"/>
      <c r="X4948" s="1015"/>
      <c r="Y4948" s="878"/>
      <c r="Z4948" s="975"/>
    </row>
    <row r="4949" spans="1:26">
      <c r="A4949" s="878"/>
      <c r="B4949" s="878"/>
      <c r="C4949" s="878"/>
      <c r="F4949" s="878"/>
      <c r="H4949" s="878"/>
      <c r="I4949" s="878"/>
      <c r="J4949" s="878"/>
      <c r="K4949" s="990"/>
      <c r="L4949" s="990"/>
      <c r="M4949" s="990"/>
      <c r="N4949" s="990"/>
      <c r="O4949" s="878"/>
      <c r="P4949" s="878"/>
      <c r="Q4949" s="878"/>
      <c r="R4949" s="878"/>
      <c r="S4949" s="878"/>
      <c r="T4949" s="878"/>
      <c r="U4949" s="878"/>
      <c r="V4949" s="878"/>
      <c r="W4949" s="878"/>
      <c r="X4949" s="1015"/>
      <c r="Y4949" s="878"/>
      <c r="Z4949" s="975"/>
    </row>
    <row r="4950" spans="1:26">
      <c r="A4950" s="878"/>
      <c r="B4950" s="878"/>
      <c r="C4950" s="878"/>
      <c r="F4950" s="878"/>
      <c r="H4950" s="878"/>
      <c r="I4950" s="878"/>
      <c r="J4950" s="878"/>
      <c r="K4950" s="990"/>
      <c r="L4950" s="990"/>
      <c r="M4950" s="990"/>
      <c r="N4950" s="990"/>
      <c r="O4950" s="878"/>
      <c r="P4950" s="878"/>
      <c r="Q4950" s="878"/>
      <c r="R4950" s="878"/>
      <c r="S4950" s="878"/>
      <c r="T4950" s="878"/>
      <c r="U4950" s="878"/>
      <c r="V4950" s="878"/>
      <c r="W4950" s="878"/>
      <c r="X4950" s="1015"/>
      <c r="Y4950" s="878"/>
      <c r="Z4950" s="975"/>
    </row>
    <row r="4951" spans="1:26">
      <c r="A4951" s="878"/>
      <c r="B4951" s="878"/>
      <c r="C4951" s="878"/>
      <c r="F4951" s="878"/>
      <c r="H4951" s="878"/>
      <c r="I4951" s="878"/>
      <c r="J4951" s="878"/>
      <c r="K4951" s="990"/>
      <c r="L4951" s="990"/>
      <c r="M4951" s="990"/>
      <c r="N4951" s="990"/>
      <c r="O4951" s="878"/>
      <c r="P4951" s="878"/>
      <c r="Q4951" s="878"/>
      <c r="R4951" s="878"/>
      <c r="S4951" s="878"/>
      <c r="T4951" s="878"/>
      <c r="U4951" s="878"/>
      <c r="V4951" s="878"/>
      <c r="W4951" s="878"/>
      <c r="X4951" s="1015"/>
      <c r="Y4951" s="878"/>
      <c r="Z4951" s="975"/>
    </row>
    <row r="4952" spans="1:26">
      <c r="A4952" s="878"/>
      <c r="B4952" s="878"/>
      <c r="C4952" s="878"/>
      <c r="F4952" s="878"/>
      <c r="H4952" s="878"/>
      <c r="I4952" s="878"/>
      <c r="J4952" s="878"/>
      <c r="K4952" s="990"/>
      <c r="L4952" s="990"/>
      <c r="M4952" s="990"/>
      <c r="N4952" s="990"/>
      <c r="O4952" s="878"/>
      <c r="P4952" s="878"/>
      <c r="Q4952" s="878"/>
      <c r="R4952" s="878"/>
      <c r="S4952" s="878"/>
      <c r="T4952" s="878"/>
      <c r="U4952" s="878"/>
      <c r="V4952" s="878"/>
      <c r="W4952" s="878"/>
      <c r="X4952" s="1015"/>
      <c r="Y4952" s="878"/>
      <c r="Z4952" s="975"/>
    </row>
    <row r="4953" spans="1:26">
      <c r="A4953" s="878"/>
      <c r="B4953" s="878"/>
      <c r="C4953" s="878"/>
      <c r="F4953" s="878"/>
      <c r="H4953" s="878"/>
      <c r="I4953" s="878"/>
      <c r="J4953" s="878"/>
      <c r="K4953" s="990"/>
      <c r="L4953" s="990"/>
      <c r="M4953" s="990"/>
      <c r="N4953" s="990"/>
      <c r="O4953" s="878"/>
      <c r="P4953" s="878"/>
      <c r="Q4953" s="878"/>
      <c r="R4953" s="878"/>
      <c r="S4953" s="878"/>
      <c r="T4953" s="878"/>
      <c r="U4953" s="878"/>
      <c r="V4953" s="878"/>
      <c r="W4953" s="878"/>
      <c r="X4953" s="1015"/>
      <c r="Y4953" s="878"/>
      <c r="Z4953" s="975"/>
    </row>
    <row r="4954" spans="1:26">
      <c r="A4954" s="878"/>
      <c r="B4954" s="878"/>
      <c r="C4954" s="878"/>
      <c r="F4954" s="878"/>
      <c r="H4954" s="878"/>
      <c r="I4954" s="878"/>
      <c r="J4954" s="878"/>
      <c r="K4954" s="990"/>
      <c r="L4954" s="990"/>
      <c r="M4954" s="990"/>
      <c r="N4954" s="990"/>
      <c r="O4954" s="878"/>
      <c r="P4954" s="878"/>
      <c r="Q4954" s="878"/>
      <c r="R4954" s="878"/>
      <c r="S4954" s="878"/>
      <c r="T4954" s="878"/>
      <c r="U4954" s="878"/>
      <c r="V4954" s="878"/>
      <c r="W4954" s="878"/>
      <c r="X4954" s="1015"/>
      <c r="Y4954" s="878"/>
      <c r="Z4954" s="975"/>
    </row>
    <row r="4955" spans="1:26">
      <c r="A4955" s="878"/>
      <c r="B4955" s="878"/>
      <c r="C4955" s="878"/>
      <c r="F4955" s="878"/>
      <c r="H4955" s="878"/>
      <c r="I4955" s="878"/>
      <c r="J4955" s="878"/>
      <c r="K4955" s="990"/>
      <c r="L4955" s="990"/>
      <c r="M4955" s="990"/>
      <c r="N4955" s="990"/>
      <c r="O4955" s="878"/>
      <c r="P4955" s="878"/>
      <c r="Q4955" s="878"/>
      <c r="R4955" s="878"/>
      <c r="S4955" s="878"/>
      <c r="T4955" s="878"/>
      <c r="U4955" s="878"/>
      <c r="V4955" s="878"/>
      <c r="W4955" s="878"/>
      <c r="X4955" s="1015"/>
      <c r="Y4955" s="878"/>
      <c r="Z4955" s="975"/>
    </row>
    <row r="4956" spans="1:26">
      <c r="A4956" s="878"/>
      <c r="B4956" s="878"/>
      <c r="C4956" s="878"/>
      <c r="F4956" s="878"/>
      <c r="H4956" s="878"/>
      <c r="I4956" s="878"/>
      <c r="J4956" s="878"/>
      <c r="K4956" s="990"/>
      <c r="L4956" s="990"/>
      <c r="M4956" s="990"/>
      <c r="N4956" s="990"/>
      <c r="O4956" s="878"/>
      <c r="P4956" s="878"/>
      <c r="Q4956" s="878"/>
      <c r="R4956" s="878"/>
      <c r="S4956" s="878"/>
      <c r="T4956" s="878"/>
      <c r="U4956" s="878"/>
      <c r="V4956" s="878"/>
      <c r="W4956" s="878"/>
      <c r="X4956" s="1015"/>
      <c r="Y4956" s="878"/>
      <c r="Z4956" s="975"/>
    </row>
    <row r="4957" spans="1:26">
      <c r="A4957" s="878"/>
      <c r="B4957" s="878"/>
      <c r="C4957" s="878"/>
      <c r="F4957" s="878"/>
      <c r="H4957" s="878"/>
      <c r="I4957" s="878"/>
      <c r="J4957" s="878"/>
      <c r="K4957" s="990"/>
      <c r="L4957" s="990"/>
      <c r="M4957" s="990"/>
      <c r="N4957" s="990"/>
      <c r="O4957" s="878"/>
      <c r="P4957" s="878"/>
      <c r="Q4957" s="878"/>
      <c r="R4957" s="878"/>
      <c r="S4957" s="878"/>
      <c r="T4957" s="878"/>
      <c r="U4957" s="878"/>
      <c r="V4957" s="878"/>
      <c r="W4957" s="878"/>
      <c r="X4957" s="1015"/>
      <c r="Y4957" s="878"/>
      <c r="Z4957" s="975"/>
    </row>
    <row r="4958" spans="1:26">
      <c r="A4958" s="878"/>
      <c r="B4958" s="878"/>
      <c r="C4958" s="878"/>
      <c r="F4958" s="878"/>
      <c r="H4958" s="878"/>
      <c r="I4958" s="878"/>
      <c r="J4958" s="878"/>
      <c r="K4958" s="990"/>
      <c r="L4958" s="990"/>
      <c r="M4958" s="990"/>
      <c r="N4958" s="990"/>
      <c r="O4958" s="878"/>
      <c r="P4958" s="878"/>
      <c r="Q4958" s="878"/>
      <c r="R4958" s="878"/>
      <c r="S4958" s="878"/>
      <c r="T4958" s="878"/>
      <c r="U4958" s="878"/>
      <c r="V4958" s="878"/>
      <c r="W4958" s="878"/>
      <c r="X4958" s="1015"/>
      <c r="Y4958" s="878"/>
      <c r="Z4958" s="975"/>
    </row>
    <row r="4959" spans="1:26">
      <c r="A4959" s="878"/>
      <c r="B4959" s="878"/>
      <c r="C4959" s="878"/>
      <c r="F4959" s="878"/>
      <c r="H4959" s="878"/>
      <c r="I4959" s="878"/>
      <c r="J4959" s="878"/>
      <c r="K4959" s="990"/>
      <c r="L4959" s="990"/>
      <c r="M4959" s="990"/>
      <c r="N4959" s="990"/>
      <c r="O4959" s="878"/>
      <c r="P4959" s="878"/>
      <c r="Q4959" s="878"/>
      <c r="R4959" s="878"/>
      <c r="S4959" s="878"/>
      <c r="T4959" s="878"/>
      <c r="U4959" s="878"/>
      <c r="V4959" s="878"/>
      <c r="W4959" s="878"/>
      <c r="X4959" s="1015"/>
      <c r="Y4959" s="878"/>
      <c r="Z4959" s="975"/>
    </row>
    <row r="4960" spans="1:26">
      <c r="A4960" s="878"/>
      <c r="B4960" s="878"/>
      <c r="C4960" s="878"/>
      <c r="F4960" s="878"/>
      <c r="H4960" s="878"/>
      <c r="I4960" s="878"/>
      <c r="J4960" s="878"/>
      <c r="K4960" s="990"/>
      <c r="L4960" s="990"/>
      <c r="M4960" s="990"/>
      <c r="N4960" s="990"/>
      <c r="O4960" s="878"/>
      <c r="P4960" s="878"/>
      <c r="Q4960" s="878"/>
      <c r="R4960" s="878"/>
      <c r="S4960" s="878"/>
      <c r="T4960" s="878"/>
      <c r="U4960" s="878"/>
      <c r="V4960" s="878"/>
      <c r="W4960" s="878"/>
      <c r="X4960" s="1015"/>
      <c r="Y4960" s="878"/>
      <c r="Z4960" s="975"/>
    </row>
    <row r="4961" spans="1:26">
      <c r="A4961" s="878"/>
      <c r="B4961" s="878"/>
      <c r="C4961" s="878"/>
      <c r="F4961" s="878"/>
      <c r="H4961" s="878"/>
      <c r="I4961" s="878"/>
      <c r="J4961" s="878"/>
      <c r="K4961" s="990"/>
      <c r="L4961" s="990"/>
      <c r="M4961" s="990"/>
      <c r="N4961" s="990"/>
      <c r="O4961" s="878"/>
      <c r="P4961" s="878"/>
      <c r="Q4961" s="878"/>
      <c r="R4961" s="878"/>
      <c r="S4961" s="878"/>
      <c r="T4961" s="878"/>
      <c r="U4961" s="878"/>
      <c r="V4961" s="878"/>
      <c r="W4961" s="878"/>
      <c r="X4961" s="1015"/>
      <c r="Y4961" s="878"/>
      <c r="Z4961" s="975"/>
    </row>
    <row r="4962" spans="1:26">
      <c r="A4962" s="878"/>
      <c r="B4962" s="878"/>
      <c r="C4962" s="878"/>
      <c r="F4962" s="878"/>
      <c r="H4962" s="878"/>
      <c r="I4962" s="878"/>
      <c r="J4962" s="878"/>
      <c r="K4962" s="990"/>
      <c r="L4962" s="990"/>
      <c r="M4962" s="990"/>
      <c r="N4962" s="990"/>
      <c r="O4962" s="878"/>
      <c r="P4962" s="878"/>
      <c r="Q4962" s="878"/>
      <c r="R4962" s="878"/>
      <c r="S4962" s="878"/>
      <c r="T4962" s="878"/>
      <c r="U4962" s="878"/>
      <c r="V4962" s="878"/>
      <c r="W4962" s="878"/>
      <c r="X4962" s="1015"/>
      <c r="Y4962" s="878"/>
      <c r="Z4962" s="975"/>
    </row>
    <row r="4963" spans="1:26">
      <c r="A4963" s="878"/>
      <c r="B4963" s="878"/>
      <c r="C4963" s="878"/>
      <c r="F4963" s="878"/>
      <c r="H4963" s="878"/>
      <c r="I4963" s="878"/>
      <c r="J4963" s="878"/>
      <c r="K4963" s="990"/>
      <c r="L4963" s="990"/>
      <c r="M4963" s="990"/>
      <c r="N4963" s="990"/>
      <c r="O4963" s="878"/>
      <c r="P4963" s="878"/>
      <c r="Q4963" s="878"/>
      <c r="R4963" s="878"/>
      <c r="S4963" s="878"/>
      <c r="T4963" s="878"/>
      <c r="U4963" s="878"/>
      <c r="V4963" s="878"/>
      <c r="W4963" s="878"/>
      <c r="X4963" s="1015"/>
      <c r="Y4963" s="878"/>
      <c r="Z4963" s="975"/>
    </row>
    <row r="4964" spans="1:26">
      <c r="A4964" s="878"/>
      <c r="B4964" s="878"/>
      <c r="C4964" s="878"/>
      <c r="F4964" s="878"/>
      <c r="H4964" s="878"/>
      <c r="I4964" s="878"/>
      <c r="J4964" s="878"/>
      <c r="K4964" s="990"/>
      <c r="L4964" s="990"/>
      <c r="M4964" s="990"/>
      <c r="N4964" s="990"/>
      <c r="O4964" s="878"/>
      <c r="P4964" s="878"/>
      <c r="Q4964" s="878"/>
      <c r="R4964" s="878"/>
      <c r="S4964" s="878"/>
      <c r="T4964" s="878"/>
      <c r="U4964" s="878"/>
      <c r="V4964" s="878"/>
      <c r="W4964" s="878"/>
      <c r="X4964" s="1015"/>
      <c r="Y4964" s="878"/>
      <c r="Z4964" s="975"/>
    </row>
    <row r="4965" spans="1:26">
      <c r="A4965" s="878"/>
      <c r="B4965" s="878"/>
      <c r="C4965" s="878"/>
      <c r="F4965" s="878"/>
      <c r="H4965" s="878"/>
      <c r="I4965" s="878"/>
      <c r="J4965" s="878"/>
      <c r="K4965" s="990"/>
      <c r="L4965" s="990"/>
      <c r="M4965" s="990"/>
      <c r="N4965" s="990"/>
      <c r="O4965" s="878"/>
      <c r="P4965" s="878"/>
      <c r="Q4965" s="878"/>
      <c r="R4965" s="878"/>
      <c r="S4965" s="878"/>
      <c r="T4965" s="878"/>
      <c r="U4965" s="878"/>
      <c r="V4965" s="878"/>
      <c r="W4965" s="878"/>
      <c r="X4965" s="1015"/>
      <c r="Y4965" s="878"/>
      <c r="Z4965" s="975"/>
    </row>
    <row r="4966" spans="1:26">
      <c r="A4966" s="878"/>
      <c r="B4966" s="878"/>
      <c r="C4966" s="878"/>
      <c r="F4966" s="878"/>
      <c r="H4966" s="878"/>
      <c r="I4966" s="878"/>
      <c r="J4966" s="878"/>
      <c r="K4966" s="990"/>
      <c r="L4966" s="990"/>
      <c r="M4966" s="990"/>
      <c r="N4966" s="990"/>
      <c r="O4966" s="878"/>
      <c r="P4966" s="878"/>
      <c r="Q4966" s="878"/>
      <c r="R4966" s="878"/>
      <c r="S4966" s="878"/>
      <c r="T4966" s="878"/>
      <c r="U4966" s="878"/>
      <c r="V4966" s="878"/>
      <c r="W4966" s="878"/>
      <c r="X4966" s="1015"/>
      <c r="Y4966" s="878"/>
      <c r="Z4966" s="975"/>
    </row>
    <row r="4967" spans="1:26">
      <c r="A4967" s="878"/>
      <c r="B4967" s="878"/>
      <c r="C4967" s="878"/>
      <c r="F4967" s="878"/>
      <c r="H4967" s="878"/>
      <c r="I4967" s="878"/>
      <c r="J4967" s="878"/>
      <c r="K4967" s="990"/>
      <c r="L4967" s="990"/>
      <c r="M4967" s="990"/>
      <c r="N4967" s="990"/>
      <c r="O4967" s="878"/>
      <c r="P4967" s="878"/>
      <c r="Q4967" s="878"/>
      <c r="R4967" s="878"/>
      <c r="S4967" s="878"/>
      <c r="T4967" s="878"/>
      <c r="U4967" s="878"/>
      <c r="V4967" s="878"/>
      <c r="W4967" s="878"/>
      <c r="X4967" s="1015"/>
      <c r="Y4967" s="878"/>
      <c r="Z4967" s="975"/>
    </row>
    <row r="4968" spans="1:26">
      <c r="A4968" s="878"/>
      <c r="B4968" s="878"/>
      <c r="C4968" s="878"/>
      <c r="F4968" s="878"/>
      <c r="H4968" s="878"/>
      <c r="I4968" s="878"/>
      <c r="J4968" s="878"/>
      <c r="K4968" s="990"/>
      <c r="L4968" s="990"/>
      <c r="M4968" s="990"/>
      <c r="N4968" s="990"/>
      <c r="O4968" s="878"/>
      <c r="P4968" s="878"/>
      <c r="Q4968" s="878"/>
      <c r="R4968" s="878"/>
      <c r="S4968" s="878"/>
      <c r="T4968" s="878"/>
      <c r="U4968" s="878"/>
      <c r="V4968" s="878"/>
      <c r="W4968" s="878"/>
      <c r="X4968" s="1015"/>
      <c r="Y4968" s="878"/>
      <c r="Z4968" s="975"/>
    </row>
    <row r="4969" spans="1:26">
      <c r="A4969" s="878"/>
      <c r="B4969" s="878"/>
      <c r="C4969" s="878"/>
      <c r="F4969" s="878"/>
      <c r="H4969" s="878"/>
      <c r="I4969" s="878"/>
      <c r="J4969" s="878"/>
      <c r="K4969" s="990"/>
      <c r="L4969" s="990"/>
      <c r="M4969" s="990"/>
      <c r="N4969" s="990"/>
      <c r="O4969" s="878"/>
      <c r="P4969" s="878"/>
      <c r="Q4969" s="878"/>
      <c r="R4969" s="878"/>
      <c r="S4969" s="878"/>
      <c r="T4969" s="878"/>
      <c r="U4969" s="878"/>
      <c r="V4969" s="878"/>
      <c r="W4969" s="878"/>
      <c r="X4969" s="1015"/>
      <c r="Y4969" s="878"/>
      <c r="Z4969" s="975"/>
    </row>
    <row r="4970" spans="1:26">
      <c r="A4970" s="878"/>
      <c r="B4970" s="878"/>
      <c r="C4970" s="878"/>
      <c r="F4970" s="878"/>
      <c r="H4970" s="878"/>
      <c r="I4970" s="878"/>
      <c r="J4970" s="878"/>
      <c r="K4970" s="990"/>
      <c r="L4970" s="990"/>
      <c r="M4970" s="990"/>
      <c r="N4970" s="990"/>
      <c r="O4970" s="878"/>
      <c r="P4970" s="878"/>
      <c r="Q4970" s="878"/>
      <c r="R4970" s="878"/>
      <c r="S4970" s="878"/>
      <c r="T4970" s="878"/>
      <c r="U4970" s="878"/>
      <c r="V4970" s="878"/>
      <c r="W4970" s="878"/>
      <c r="X4970" s="1015"/>
      <c r="Y4970" s="878"/>
      <c r="Z4970" s="975"/>
    </row>
    <row r="4971" spans="1:26">
      <c r="A4971" s="878"/>
      <c r="B4971" s="878"/>
      <c r="C4971" s="878"/>
      <c r="F4971" s="878"/>
      <c r="H4971" s="878"/>
      <c r="I4971" s="878"/>
      <c r="J4971" s="878"/>
      <c r="K4971" s="990"/>
      <c r="L4971" s="990"/>
      <c r="M4971" s="990"/>
      <c r="N4971" s="990"/>
      <c r="O4971" s="878"/>
      <c r="P4971" s="878"/>
      <c r="Q4971" s="878"/>
      <c r="R4971" s="878"/>
      <c r="S4971" s="878"/>
      <c r="T4971" s="878"/>
      <c r="U4971" s="878"/>
      <c r="V4971" s="878"/>
      <c r="W4971" s="878"/>
      <c r="X4971" s="1015"/>
      <c r="Y4971" s="878"/>
      <c r="Z4971" s="975"/>
    </row>
    <row r="4972" spans="1:26">
      <c r="A4972" s="878"/>
      <c r="B4972" s="878"/>
      <c r="C4972" s="878"/>
      <c r="F4972" s="878"/>
      <c r="H4972" s="878"/>
      <c r="I4972" s="878"/>
      <c r="J4972" s="878"/>
      <c r="K4972" s="990"/>
      <c r="L4972" s="990"/>
      <c r="M4972" s="990"/>
      <c r="N4972" s="990"/>
      <c r="O4972" s="878"/>
      <c r="P4972" s="878"/>
      <c r="Q4972" s="878"/>
      <c r="R4972" s="878"/>
      <c r="S4972" s="878"/>
      <c r="T4972" s="878"/>
      <c r="U4972" s="878"/>
      <c r="V4972" s="878"/>
      <c r="W4972" s="878"/>
      <c r="X4972" s="1015"/>
      <c r="Y4972" s="878"/>
      <c r="Z4972" s="975"/>
    </row>
    <row r="4973" spans="1:26">
      <c r="A4973" s="878"/>
      <c r="B4973" s="878"/>
      <c r="C4973" s="878"/>
      <c r="F4973" s="878"/>
      <c r="H4973" s="878"/>
      <c r="I4973" s="878"/>
      <c r="J4973" s="878"/>
      <c r="K4973" s="990"/>
      <c r="L4973" s="990"/>
      <c r="M4973" s="990"/>
      <c r="N4973" s="990"/>
      <c r="O4973" s="878"/>
      <c r="P4973" s="878"/>
      <c r="Q4973" s="878"/>
      <c r="R4973" s="878"/>
      <c r="S4973" s="878"/>
      <c r="T4973" s="878"/>
      <c r="U4973" s="878"/>
      <c r="V4973" s="878"/>
      <c r="W4973" s="878"/>
      <c r="X4973" s="1015"/>
      <c r="Y4973" s="878"/>
      <c r="Z4973" s="975"/>
    </row>
    <row r="4974" spans="1:26">
      <c r="A4974" s="878"/>
      <c r="B4974" s="878"/>
      <c r="C4974" s="878"/>
      <c r="F4974" s="878"/>
      <c r="H4974" s="878"/>
      <c r="I4974" s="878"/>
      <c r="J4974" s="878"/>
      <c r="K4974" s="990"/>
      <c r="L4974" s="990"/>
      <c r="M4974" s="990"/>
      <c r="N4974" s="990"/>
      <c r="O4974" s="878"/>
      <c r="P4974" s="878"/>
      <c r="Q4974" s="878"/>
      <c r="R4974" s="878"/>
      <c r="S4974" s="878"/>
      <c r="T4974" s="878"/>
      <c r="U4974" s="878"/>
      <c r="V4974" s="878"/>
      <c r="W4974" s="878"/>
      <c r="X4974" s="1015"/>
      <c r="Y4974" s="878"/>
      <c r="Z4974" s="975"/>
    </row>
    <row r="4975" spans="1:26">
      <c r="A4975" s="878"/>
      <c r="B4975" s="878"/>
      <c r="C4975" s="878"/>
      <c r="F4975" s="878"/>
      <c r="H4975" s="878"/>
      <c r="I4975" s="878"/>
      <c r="J4975" s="878"/>
      <c r="K4975" s="990"/>
      <c r="L4975" s="990"/>
      <c r="M4975" s="990"/>
      <c r="N4975" s="990"/>
      <c r="O4975" s="878"/>
      <c r="P4975" s="878"/>
      <c r="Q4975" s="878"/>
      <c r="R4975" s="878"/>
      <c r="S4975" s="878"/>
      <c r="T4975" s="878"/>
      <c r="U4975" s="878"/>
      <c r="V4975" s="878"/>
      <c r="W4975" s="878"/>
      <c r="X4975" s="1015"/>
      <c r="Y4975" s="878"/>
      <c r="Z4975" s="975"/>
    </row>
    <row r="4976" spans="1:26">
      <c r="A4976" s="878"/>
      <c r="B4976" s="878"/>
      <c r="C4976" s="878"/>
      <c r="F4976" s="878"/>
      <c r="H4976" s="878"/>
      <c r="I4976" s="878"/>
      <c r="J4976" s="878"/>
      <c r="K4976" s="990"/>
      <c r="L4976" s="990"/>
      <c r="M4976" s="990"/>
      <c r="N4976" s="990"/>
      <c r="O4976" s="878"/>
      <c r="P4976" s="878"/>
      <c r="Q4976" s="878"/>
      <c r="R4976" s="878"/>
      <c r="S4976" s="878"/>
      <c r="T4976" s="878"/>
      <c r="U4976" s="878"/>
      <c r="V4976" s="878"/>
      <c r="W4976" s="878"/>
      <c r="X4976" s="1015"/>
      <c r="Y4976" s="878"/>
      <c r="Z4976" s="975"/>
    </row>
    <row r="4977" spans="1:26">
      <c r="A4977" s="878"/>
      <c r="B4977" s="878"/>
      <c r="C4977" s="878"/>
      <c r="F4977" s="878"/>
      <c r="H4977" s="878"/>
      <c r="I4977" s="878"/>
      <c r="J4977" s="878"/>
      <c r="K4977" s="990"/>
      <c r="L4977" s="990"/>
      <c r="M4977" s="990"/>
      <c r="N4977" s="990"/>
      <c r="O4977" s="878"/>
      <c r="P4977" s="878"/>
      <c r="Q4977" s="878"/>
      <c r="R4977" s="878"/>
      <c r="S4977" s="878"/>
      <c r="T4977" s="878"/>
      <c r="U4977" s="878"/>
      <c r="V4977" s="878"/>
      <c r="W4977" s="878"/>
      <c r="X4977" s="1015"/>
      <c r="Y4977" s="878"/>
      <c r="Z4977" s="975"/>
    </row>
    <row r="4978" spans="1:26">
      <c r="A4978" s="878"/>
      <c r="B4978" s="878"/>
      <c r="C4978" s="878"/>
      <c r="F4978" s="878"/>
      <c r="H4978" s="878"/>
      <c r="I4978" s="878"/>
      <c r="J4978" s="878"/>
      <c r="K4978" s="990"/>
      <c r="L4978" s="990"/>
      <c r="M4978" s="990"/>
      <c r="N4978" s="990"/>
      <c r="O4978" s="878"/>
      <c r="P4978" s="878"/>
      <c r="Q4978" s="878"/>
      <c r="R4978" s="878"/>
      <c r="S4978" s="878"/>
      <c r="T4978" s="878"/>
      <c r="U4978" s="878"/>
      <c r="V4978" s="878"/>
      <c r="W4978" s="878"/>
      <c r="X4978" s="1015"/>
      <c r="Y4978" s="878"/>
      <c r="Z4978" s="975"/>
    </row>
    <row r="4979" spans="1:26">
      <c r="A4979" s="878"/>
      <c r="B4979" s="878"/>
      <c r="C4979" s="878"/>
      <c r="F4979" s="878"/>
      <c r="H4979" s="878"/>
      <c r="I4979" s="878"/>
      <c r="J4979" s="878"/>
      <c r="K4979" s="990"/>
      <c r="L4979" s="990"/>
      <c r="M4979" s="990"/>
      <c r="N4979" s="990"/>
      <c r="O4979" s="878"/>
      <c r="P4979" s="878"/>
      <c r="Q4979" s="878"/>
      <c r="R4979" s="878"/>
      <c r="S4979" s="878"/>
      <c r="T4979" s="878"/>
      <c r="U4979" s="878"/>
      <c r="V4979" s="878"/>
      <c r="W4979" s="878"/>
      <c r="X4979" s="1015"/>
      <c r="Y4979" s="878"/>
      <c r="Z4979" s="975"/>
    </row>
    <row r="4980" spans="1:26">
      <c r="A4980" s="878"/>
      <c r="B4980" s="878"/>
      <c r="C4980" s="878"/>
      <c r="F4980" s="878"/>
      <c r="H4980" s="878"/>
      <c r="I4980" s="878"/>
      <c r="J4980" s="878"/>
      <c r="K4980" s="990"/>
      <c r="L4980" s="990"/>
      <c r="M4980" s="990"/>
      <c r="N4980" s="990"/>
      <c r="O4980" s="878"/>
      <c r="P4980" s="878"/>
      <c r="Q4980" s="878"/>
      <c r="R4980" s="878"/>
      <c r="S4980" s="878"/>
      <c r="T4980" s="878"/>
      <c r="U4980" s="878"/>
      <c r="V4980" s="878"/>
      <c r="W4980" s="878"/>
      <c r="X4980" s="1015"/>
      <c r="Y4980" s="878"/>
      <c r="Z4980" s="975"/>
    </row>
    <row r="4981" spans="1:26">
      <c r="A4981" s="878"/>
      <c r="B4981" s="878"/>
      <c r="C4981" s="878"/>
      <c r="F4981" s="878"/>
      <c r="H4981" s="878"/>
      <c r="I4981" s="878"/>
      <c r="J4981" s="878"/>
      <c r="K4981" s="990"/>
      <c r="L4981" s="990"/>
      <c r="M4981" s="990"/>
      <c r="N4981" s="990"/>
      <c r="O4981" s="878"/>
      <c r="P4981" s="878"/>
      <c r="Q4981" s="878"/>
      <c r="R4981" s="878"/>
      <c r="S4981" s="878"/>
      <c r="T4981" s="878"/>
      <c r="U4981" s="878"/>
      <c r="V4981" s="878"/>
      <c r="W4981" s="878"/>
      <c r="X4981" s="1015"/>
      <c r="Y4981" s="878"/>
      <c r="Z4981" s="975"/>
    </row>
    <row r="4982" spans="1:26">
      <c r="A4982" s="878"/>
      <c r="B4982" s="878"/>
      <c r="C4982" s="878"/>
      <c r="F4982" s="878"/>
      <c r="H4982" s="878"/>
      <c r="I4982" s="878"/>
      <c r="J4982" s="878"/>
      <c r="K4982" s="990"/>
      <c r="L4982" s="990"/>
      <c r="M4982" s="990"/>
      <c r="N4982" s="990"/>
      <c r="O4982" s="878"/>
      <c r="P4982" s="878"/>
      <c r="Q4982" s="878"/>
      <c r="R4982" s="878"/>
      <c r="S4982" s="878"/>
      <c r="T4982" s="878"/>
      <c r="U4982" s="878"/>
      <c r="V4982" s="878"/>
      <c r="W4982" s="878"/>
      <c r="X4982" s="1015"/>
      <c r="Y4982" s="878"/>
      <c r="Z4982" s="975"/>
    </row>
    <row r="4983" spans="1:26">
      <c r="A4983" s="878"/>
      <c r="B4983" s="878"/>
      <c r="C4983" s="878"/>
      <c r="F4983" s="878"/>
      <c r="H4983" s="878"/>
      <c r="I4983" s="878"/>
      <c r="J4983" s="878"/>
      <c r="K4983" s="990"/>
      <c r="L4983" s="990"/>
      <c r="M4983" s="990"/>
      <c r="N4983" s="990"/>
      <c r="O4983" s="878"/>
      <c r="P4983" s="878"/>
      <c r="Q4983" s="878"/>
      <c r="R4983" s="878"/>
      <c r="S4983" s="878"/>
      <c r="T4983" s="878"/>
      <c r="U4983" s="878"/>
      <c r="V4983" s="878"/>
      <c r="W4983" s="878"/>
      <c r="X4983" s="1015"/>
      <c r="Y4983" s="878"/>
      <c r="Z4983" s="975"/>
    </row>
    <row r="4984" spans="1:26">
      <c r="A4984" s="878"/>
      <c r="B4984" s="878"/>
      <c r="C4984" s="878"/>
      <c r="F4984" s="878"/>
      <c r="H4984" s="878"/>
      <c r="I4984" s="878"/>
      <c r="J4984" s="878"/>
      <c r="K4984" s="990"/>
      <c r="L4984" s="990"/>
      <c r="M4984" s="990"/>
      <c r="N4984" s="990"/>
      <c r="O4984" s="878"/>
      <c r="P4984" s="878"/>
      <c r="Q4984" s="878"/>
      <c r="R4984" s="878"/>
      <c r="S4984" s="878"/>
      <c r="T4984" s="878"/>
      <c r="U4984" s="878"/>
      <c r="V4984" s="878"/>
      <c r="W4984" s="878"/>
      <c r="X4984" s="1015"/>
      <c r="Y4984" s="878"/>
      <c r="Z4984" s="975"/>
    </row>
    <row r="4985" spans="1:26">
      <c r="A4985" s="878"/>
      <c r="B4985" s="878"/>
      <c r="C4985" s="878"/>
      <c r="F4985" s="878"/>
      <c r="H4985" s="878"/>
      <c r="I4985" s="878"/>
      <c r="J4985" s="878"/>
      <c r="K4985" s="990"/>
      <c r="L4985" s="990"/>
      <c r="M4985" s="990"/>
      <c r="N4985" s="990"/>
      <c r="O4985" s="878"/>
      <c r="P4985" s="878"/>
      <c r="Q4985" s="878"/>
      <c r="R4985" s="878"/>
      <c r="S4985" s="878"/>
      <c r="T4985" s="878"/>
      <c r="U4985" s="878"/>
      <c r="V4985" s="878"/>
      <c r="W4985" s="878"/>
      <c r="X4985" s="1015"/>
      <c r="Y4985" s="878"/>
      <c r="Z4985" s="975"/>
    </row>
    <row r="4986" spans="1:26">
      <c r="A4986" s="878"/>
      <c r="B4986" s="878"/>
      <c r="C4986" s="878"/>
      <c r="F4986" s="878"/>
      <c r="H4986" s="878"/>
      <c r="I4986" s="878"/>
      <c r="J4986" s="878"/>
      <c r="K4986" s="990"/>
      <c r="L4986" s="990"/>
      <c r="M4986" s="990"/>
      <c r="N4986" s="990"/>
      <c r="O4986" s="878"/>
      <c r="P4986" s="878"/>
      <c r="Q4986" s="878"/>
      <c r="R4986" s="878"/>
      <c r="S4986" s="878"/>
      <c r="T4986" s="878"/>
      <c r="U4986" s="878"/>
      <c r="V4986" s="878"/>
      <c r="W4986" s="878"/>
      <c r="X4986" s="1015"/>
      <c r="Y4986" s="878"/>
      <c r="Z4986" s="975"/>
    </row>
    <row r="4987" spans="1:26">
      <c r="A4987" s="878"/>
      <c r="B4987" s="878"/>
      <c r="C4987" s="878"/>
      <c r="F4987" s="878"/>
      <c r="H4987" s="878"/>
      <c r="I4987" s="878"/>
      <c r="J4987" s="878"/>
      <c r="K4987" s="990"/>
      <c r="L4987" s="990"/>
      <c r="M4987" s="990"/>
      <c r="N4987" s="990"/>
      <c r="O4987" s="878"/>
      <c r="P4987" s="878"/>
      <c r="Q4987" s="878"/>
      <c r="R4987" s="878"/>
      <c r="S4987" s="878"/>
      <c r="T4987" s="878"/>
      <c r="U4987" s="878"/>
      <c r="V4987" s="878"/>
      <c r="W4987" s="878"/>
      <c r="X4987" s="1015"/>
      <c r="Y4987" s="878"/>
      <c r="Z4987" s="975"/>
    </row>
    <row r="4988" spans="1:26">
      <c r="A4988" s="878"/>
      <c r="B4988" s="878"/>
      <c r="C4988" s="878"/>
      <c r="F4988" s="878"/>
      <c r="H4988" s="878"/>
      <c r="I4988" s="878"/>
      <c r="J4988" s="878"/>
      <c r="K4988" s="990"/>
      <c r="L4988" s="990"/>
      <c r="M4988" s="990"/>
      <c r="N4988" s="990"/>
      <c r="O4988" s="878"/>
      <c r="P4988" s="878"/>
      <c r="Q4988" s="878"/>
      <c r="R4988" s="878"/>
      <c r="S4988" s="878"/>
      <c r="T4988" s="878"/>
      <c r="U4988" s="878"/>
      <c r="V4988" s="878"/>
      <c r="W4988" s="878"/>
      <c r="X4988" s="1015"/>
      <c r="Y4988" s="878"/>
      <c r="Z4988" s="975"/>
    </row>
    <row r="4989" spans="1:26">
      <c r="A4989" s="878"/>
      <c r="B4989" s="878"/>
      <c r="C4989" s="878"/>
      <c r="F4989" s="878"/>
      <c r="H4989" s="878"/>
      <c r="I4989" s="878"/>
      <c r="J4989" s="878"/>
      <c r="K4989" s="990"/>
      <c r="L4989" s="990"/>
      <c r="M4989" s="990"/>
      <c r="N4989" s="990"/>
      <c r="O4989" s="878"/>
      <c r="P4989" s="878"/>
      <c r="Q4989" s="878"/>
      <c r="R4989" s="878"/>
      <c r="S4989" s="878"/>
      <c r="T4989" s="878"/>
      <c r="U4989" s="878"/>
      <c r="V4989" s="878"/>
      <c r="W4989" s="878"/>
      <c r="X4989" s="1015"/>
      <c r="Y4989" s="878"/>
      <c r="Z4989" s="975"/>
    </row>
    <row r="4990" spans="1:26">
      <c r="A4990" s="878"/>
      <c r="B4990" s="878"/>
      <c r="C4990" s="878"/>
      <c r="F4990" s="878"/>
      <c r="H4990" s="878"/>
      <c r="I4990" s="878"/>
      <c r="J4990" s="878"/>
      <c r="K4990" s="990"/>
      <c r="L4990" s="990"/>
      <c r="M4990" s="990"/>
      <c r="N4990" s="990"/>
      <c r="O4990" s="878"/>
      <c r="P4990" s="878"/>
      <c r="Q4990" s="878"/>
      <c r="R4990" s="878"/>
      <c r="S4990" s="878"/>
      <c r="T4990" s="878"/>
      <c r="U4990" s="878"/>
      <c r="V4990" s="878"/>
      <c r="W4990" s="878"/>
      <c r="X4990" s="1015"/>
      <c r="Y4990" s="878"/>
      <c r="Z4990" s="975"/>
    </row>
    <row r="4991" spans="1:26">
      <c r="A4991" s="878"/>
      <c r="B4991" s="878"/>
      <c r="C4991" s="878"/>
      <c r="F4991" s="878"/>
      <c r="H4991" s="878"/>
      <c r="I4991" s="878"/>
      <c r="J4991" s="878"/>
      <c r="K4991" s="990"/>
      <c r="L4991" s="990"/>
      <c r="M4991" s="990"/>
      <c r="N4991" s="990"/>
      <c r="O4991" s="878"/>
      <c r="P4991" s="878"/>
      <c r="Q4991" s="878"/>
      <c r="R4991" s="878"/>
      <c r="S4991" s="878"/>
      <c r="T4991" s="878"/>
      <c r="U4991" s="878"/>
      <c r="V4991" s="878"/>
      <c r="W4991" s="878"/>
      <c r="X4991" s="1015"/>
      <c r="Y4991" s="878"/>
      <c r="Z4991" s="975"/>
    </row>
    <row r="4992" spans="1:26">
      <c r="A4992" s="878"/>
      <c r="B4992" s="878"/>
      <c r="C4992" s="878"/>
      <c r="F4992" s="878"/>
      <c r="H4992" s="878"/>
      <c r="I4992" s="878"/>
      <c r="J4992" s="878"/>
      <c r="K4992" s="990"/>
      <c r="L4992" s="990"/>
      <c r="M4992" s="990"/>
      <c r="N4992" s="990"/>
      <c r="O4992" s="878"/>
      <c r="P4992" s="878"/>
      <c r="Q4992" s="878"/>
      <c r="R4992" s="878"/>
      <c r="S4992" s="878"/>
      <c r="T4992" s="878"/>
      <c r="U4992" s="878"/>
      <c r="V4992" s="878"/>
      <c r="W4992" s="878"/>
      <c r="X4992" s="1015"/>
      <c r="Y4992" s="878"/>
      <c r="Z4992" s="975"/>
    </row>
    <row r="4993" spans="1:26">
      <c r="A4993" s="878"/>
      <c r="B4993" s="878"/>
      <c r="C4993" s="878"/>
      <c r="F4993" s="878"/>
      <c r="H4993" s="878"/>
      <c r="I4993" s="878"/>
      <c r="J4993" s="878"/>
      <c r="K4993" s="990"/>
      <c r="L4993" s="990"/>
      <c r="M4993" s="990"/>
      <c r="N4993" s="990"/>
      <c r="O4993" s="878"/>
      <c r="P4993" s="878"/>
      <c r="Q4993" s="878"/>
      <c r="R4993" s="878"/>
      <c r="S4993" s="878"/>
      <c r="T4993" s="878"/>
      <c r="U4993" s="878"/>
      <c r="V4993" s="878"/>
      <c r="W4993" s="878"/>
      <c r="X4993" s="1015"/>
      <c r="Y4993" s="878"/>
      <c r="Z4993" s="975"/>
    </row>
    <row r="4994" spans="1:26">
      <c r="A4994" s="878"/>
      <c r="B4994" s="878"/>
      <c r="C4994" s="878"/>
      <c r="F4994" s="878"/>
      <c r="H4994" s="878"/>
      <c r="I4994" s="878"/>
      <c r="J4994" s="878"/>
      <c r="K4994" s="990"/>
      <c r="L4994" s="990"/>
      <c r="M4994" s="990"/>
      <c r="N4994" s="990"/>
      <c r="O4994" s="878"/>
      <c r="P4994" s="878"/>
      <c r="Q4994" s="878"/>
      <c r="R4994" s="878"/>
      <c r="S4994" s="878"/>
      <c r="T4994" s="878"/>
      <c r="U4994" s="878"/>
      <c r="V4994" s="878"/>
      <c r="W4994" s="878"/>
      <c r="X4994" s="1015"/>
      <c r="Y4994" s="878"/>
      <c r="Z4994" s="975"/>
    </row>
    <row r="4995" spans="1:26">
      <c r="A4995" s="878"/>
      <c r="B4995" s="878"/>
      <c r="C4995" s="878"/>
      <c r="F4995" s="878"/>
      <c r="H4995" s="878"/>
      <c r="I4995" s="878"/>
      <c r="J4995" s="878"/>
      <c r="K4995" s="990"/>
      <c r="L4995" s="990"/>
      <c r="M4995" s="990"/>
      <c r="N4995" s="990"/>
      <c r="O4995" s="878"/>
      <c r="P4995" s="878"/>
      <c r="Q4995" s="878"/>
      <c r="R4995" s="878"/>
      <c r="S4995" s="878"/>
      <c r="T4995" s="878"/>
      <c r="U4995" s="878"/>
      <c r="V4995" s="878"/>
      <c r="W4995" s="878"/>
      <c r="X4995" s="1015"/>
      <c r="Y4995" s="878"/>
      <c r="Z4995" s="975"/>
    </row>
    <row r="4996" spans="1:26">
      <c r="A4996" s="878"/>
      <c r="B4996" s="878"/>
      <c r="C4996" s="878"/>
      <c r="F4996" s="878"/>
      <c r="H4996" s="878"/>
      <c r="I4996" s="878"/>
      <c r="J4996" s="878"/>
      <c r="K4996" s="990"/>
      <c r="L4996" s="990"/>
      <c r="M4996" s="990"/>
      <c r="N4996" s="990"/>
      <c r="O4996" s="878"/>
      <c r="P4996" s="878"/>
      <c r="Q4996" s="878"/>
      <c r="R4996" s="878"/>
      <c r="S4996" s="878"/>
      <c r="T4996" s="878"/>
      <c r="U4996" s="878"/>
      <c r="V4996" s="878"/>
      <c r="W4996" s="878"/>
      <c r="X4996" s="1015"/>
      <c r="Y4996" s="878"/>
      <c r="Z4996" s="975"/>
    </row>
    <row r="4997" spans="1:26">
      <c r="A4997" s="878"/>
      <c r="B4997" s="878"/>
      <c r="C4997" s="878"/>
      <c r="F4997" s="878"/>
      <c r="H4997" s="878"/>
      <c r="I4997" s="878"/>
      <c r="J4997" s="878"/>
      <c r="K4997" s="990"/>
      <c r="L4997" s="990"/>
      <c r="M4997" s="990"/>
      <c r="N4997" s="990"/>
      <c r="O4997" s="878"/>
      <c r="P4997" s="878"/>
      <c r="Q4997" s="878"/>
      <c r="R4997" s="878"/>
      <c r="S4997" s="878"/>
      <c r="T4997" s="878"/>
      <c r="U4997" s="878"/>
      <c r="V4997" s="878"/>
      <c r="W4997" s="878"/>
      <c r="X4997" s="1015"/>
      <c r="Y4997" s="878"/>
      <c r="Z4997" s="975"/>
    </row>
    <row r="4998" spans="1:26">
      <c r="A4998" s="878"/>
      <c r="B4998" s="878"/>
      <c r="C4998" s="878"/>
      <c r="F4998" s="878"/>
      <c r="H4998" s="878"/>
      <c r="I4998" s="878"/>
      <c r="J4998" s="878"/>
      <c r="K4998" s="990"/>
      <c r="L4998" s="990"/>
      <c r="M4998" s="990"/>
      <c r="N4998" s="990"/>
      <c r="O4998" s="878"/>
      <c r="P4998" s="878"/>
      <c r="Q4998" s="878"/>
      <c r="R4998" s="878"/>
      <c r="S4998" s="878"/>
      <c r="T4998" s="878"/>
      <c r="U4998" s="878"/>
      <c r="V4998" s="878"/>
      <c r="W4998" s="878"/>
      <c r="X4998" s="1015"/>
      <c r="Y4998" s="878"/>
      <c r="Z4998" s="975"/>
    </row>
    <row r="4999" spans="1:26">
      <c r="A4999" s="878"/>
      <c r="B4999" s="878"/>
      <c r="C4999" s="878"/>
      <c r="F4999" s="878"/>
      <c r="H4999" s="878"/>
      <c r="I4999" s="878"/>
      <c r="J4999" s="878"/>
      <c r="K4999" s="990"/>
      <c r="L4999" s="990"/>
      <c r="M4999" s="990"/>
      <c r="N4999" s="990"/>
      <c r="O4999" s="878"/>
      <c r="P4999" s="878"/>
      <c r="Q4999" s="878"/>
      <c r="R4999" s="878"/>
      <c r="S4999" s="878"/>
      <c r="T4999" s="878"/>
      <c r="U4999" s="878"/>
      <c r="V4999" s="878"/>
      <c r="W4999" s="878"/>
      <c r="X4999" s="1015"/>
      <c r="Y4999" s="878"/>
      <c r="Z4999" s="975"/>
    </row>
    <row r="5000" spans="1:26">
      <c r="A5000" s="878"/>
      <c r="B5000" s="878"/>
      <c r="C5000" s="878"/>
      <c r="F5000" s="878"/>
      <c r="H5000" s="878"/>
      <c r="I5000" s="878"/>
      <c r="J5000" s="878"/>
      <c r="K5000" s="990"/>
      <c r="L5000" s="990"/>
      <c r="M5000" s="990"/>
      <c r="N5000" s="990"/>
      <c r="O5000" s="878"/>
      <c r="P5000" s="878"/>
      <c r="Q5000" s="878"/>
      <c r="R5000" s="878"/>
      <c r="S5000" s="878"/>
      <c r="T5000" s="878"/>
      <c r="U5000" s="878"/>
      <c r="V5000" s="878"/>
      <c r="W5000" s="878"/>
      <c r="X5000" s="1015"/>
      <c r="Y5000" s="878"/>
      <c r="Z5000" s="975"/>
    </row>
    <row r="5001" spans="1:26">
      <c r="A5001" s="878"/>
      <c r="B5001" s="878"/>
      <c r="C5001" s="878"/>
      <c r="F5001" s="878"/>
      <c r="H5001" s="878"/>
      <c r="I5001" s="878"/>
      <c r="J5001" s="878"/>
      <c r="K5001" s="990"/>
      <c r="L5001" s="990"/>
      <c r="M5001" s="990"/>
      <c r="N5001" s="990"/>
      <c r="O5001" s="878"/>
      <c r="P5001" s="878"/>
      <c r="Q5001" s="878"/>
      <c r="R5001" s="878"/>
      <c r="S5001" s="878"/>
      <c r="T5001" s="878"/>
      <c r="U5001" s="878"/>
      <c r="V5001" s="878"/>
      <c r="W5001" s="878"/>
      <c r="X5001" s="1015"/>
      <c r="Y5001" s="878"/>
      <c r="Z5001" s="975"/>
    </row>
    <row r="5002" spans="1:26">
      <c r="A5002" s="878"/>
      <c r="B5002" s="878"/>
      <c r="C5002" s="878"/>
      <c r="F5002" s="878"/>
      <c r="H5002" s="878"/>
      <c r="I5002" s="878"/>
      <c r="J5002" s="878"/>
      <c r="K5002" s="990"/>
      <c r="L5002" s="990"/>
      <c r="M5002" s="990"/>
      <c r="N5002" s="990"/>
      <c r="O5002" s="878"/>
      <c r="P5002" s="878"/>
      <c r="Q5002" s="878"/>
      <c r="R5002" s="878"/>
      <c r="S5002" s="878"/>
      <c r="T5002" s="878"/>
      <c r="U5002" s="878"/>
      <c r="V5002" s="878"/>
      <c r="W5002" s="878"/>
      <c r="X5002" s="1015"/>
      <c r="Y5002" s="878"/>
      <c r="Z5002" s="975"/>
    </row>
    <row r="5003" spans="1:26">
      <c r="A5003" s="878"/>
      <c r="B5003" s="878"/>
      <c r="C5003" s="878"/>
      <c r="F5003" s="878"/>
      <c r="H5003" s="878"/>
      <c r="I5003" s="878"/>
      <c r="J5003" s="878"/>
      <c r="K5003" s="990"/>
      <c r="L5003" s="990"/>
      <c r="M5003" s="990"/>
      <c r="N5003" s="990"/>
      <c r="O5003" s="878"/>
      <c r="P5003" s="878"/>
      <c r="Q5003" s="878"/>
      <c r="R5003" s="878"/>
      <c r="S5003" s="878"/>
      <c r="T5003" s="878"/>
      <c r="U5003" s="878"/>
      <c r="V5003" s="878"/>
      <c r="W5003" s="878"/>
      <c r="X5003" s="1015"/>
      <c r="Y5003" s="878"/>
      <c r="Z5003" s="975"/>
    </row>
    <row r="5004" spans="1:26">
      <c r="A5004" s="878"/>
      <c r="B5004" s="878"/>
      <c r="C5004" s="878"/>
      <c r="F5004" s="878"/>
      <c r="H5004" s="878"/>
      <c r="I5004" s="878"/>
      <c r="J5004" s="878"/>
      <c r="K5004" s="990"/>
      <c r="L5004" s="990"/>
      <c r="M5004" s="990"/>
      <c r="N5004" s="990"/>
      <c r="O5004" s="878"/>
      <c r="P5004" s="878"/>
      <c r="Q5004" s="878"/>
      <c r="R5004" s="878"/>
      <c r="S5004" s="878"/>
      <c r="T5004" s="878"/>
      <c r="U5004" s="878"/>
      <c r="V5004" s="878"/>
      <c r="W5004" s="878"/>
      <c r="X5004" s="1015"/>
      <c r="Y5004" s="878"/>
      <c r="Z5004" s="975"/>
    </row>
    <row r="5005" spans="1:26">
      <c r="A5005" s="878"/>
      <c r="B5005" s="878"/>
      <c r="C5005" s="878"/>
      <c r="F5005" s="878"/>
      <c r="H5005" s="878"/>
      <c r="I5005" s="878"/>
      <c r="J5005" s="878"/>
      <c r="K5005" s="990"/>
      <c r="L5005" s="990"/>
      <c r="M5005" s="990"/>
      <c r="N5005" s="990"/>
      <c r="O5005" s="878"/>
      <c r="P5005" s="878"/>
      <c r="Q5005" s="878"/>
      <c r="R5005" s="878"/>
      <c r="S5005" s="878"/>
      <c r="T5005" s="878"/>
      <c r="U5005" s="878"/>
      <c r="V5005" s="878"/>
      <c r="W5005" s="878"/>
      <c r="X5005" s="1015"/>
      <c r="Y5005" s="878"/>
      <c r="Z5005" s="975"/>
    </row>
    <row r="5006" spans="1:26">
      <c r="A5006" s="878"/>
      <c r="B5006" s="878"/>
      <c r="C5006" s="878"/>
      <c r="F5006" s="878"/>
      <c r="H5006" s="878"/>
      <c r="I5006" s="878"/>
      <c r="J5006" s="878"/>
      <c r="K5006" s="990"/>
      <c r="L5006" s="990"/>
      <c r="M5006" s="990"/>
      <c r="N5006" s="990"/>
      <c r="O5006" s="878"/>
      <c r="P5006" s="878"/>
      <c r="Q5006" s="878"/>
      <c r="R5006" s="878"/>
      <c r="S5006" s="878"/>
      <c r="T5006" s="878"/>
      <c r="U5006" s="878"/>
      <c r="V5006" s="878"/>
      <c r="W5006" s="878"/>
      <c r="X5006" s="1015"/>
      <c r="Y5006" s="878"/>
      <c r="Z5006" s="975"/>
    </row>
    <row r="5007" spans="1:26">
      <c r="A5007" s="878"/>
      <c r="B5007" s="878"/>
      <c r="C5007" s="878"/>
      <c r="F5007" s="878"/>
      <c r="H5007" s="878"/>
      <c r="I5007" s="878"/>
      <c r="J5007" s="878"/>
      <c r="K5007" s="990"/>
      <c r="L5007" s="990"/>
      <c r="M5007" s="990"/>
      <c r="N5007" s="990"/>
      <c r="O5007" s="878"/>
      <c r="P5007" s="878"/>
      <c r="Q5007" s="878"/>
      <c r="R5007" s="878"/>
      <c r="S5007" s="878"/>
      <c r="T5007" s="878"/>
      <c r="U5007" s="878"/>
      <c r="V5007" s="878"/>
      <c r="W5007" s="878"/>
      <c r="X5007" s="1015"/>
      <c r="Y5007" s="878"/>
      <c r="Z5007" s="975"/>
    </row>
    <row r="5008" spans="1:26">
      <c r="A5008" s="878"/>
      <c r="B5008" s="878"/>
      <c r="C5008" s="878"/>
      <c r="F5008" s="878"/>
      <c r="H5008" s="878"/>
      <c r="I5008" s="878"/>
      <c r="J5008" s="878"/>
      <c r="K5008" s="990"/>
      <c r="L5008" s="990"/>
      <c r="M5008" s="990"/>
      <c r="N5008" s="990"/>
      <c r="O5008" s="878"/>
      <c r="P5008" s="878"/>
      <c r="Q5008" s="878"/>
      <c r="R5008" s="878"/>
      <c r="S5008" s="878"/>
      <c r="T5008" s="878"/>
      <c r="U5008" s="878"/>
      <c r="V5008" s="878"/>
      <c r="W5008" s="878"/>
      <c r="X5008" s="1015"/>
      <c r="Y5008" s="878"/>
      <c r="Z5008" s="975"/>
    </row>
    <row r="5009" spans="1:26">
      <c r="A5009" s="878"/>
      <c r="B5009" s="878"/>
      <c r="C5009" s="878"/>
      <c r="F5009" s="878"/>
      <c r="H5009" s="878"/>
      <c r="I5009" s="878"/>
      <c r="J5009" s="878"/>
      <c r="K5009" s="990"/>
      <c r="L5009" s="990"/>
      <c r="M5009" s="990"/>
      <c r="N5009" s="990"/>
      <c r="O5009" s="878"/>
      <c r="P5009" s="878"/>
      <c r="Q5009" s="878"/>
      <c r="R5009" s="878"/>
      <c r="S5009" s="878"/>
      <c r="T5009" s="878"/>
      <c r="U5009" s="878"/>
      <c r="V5009" s="878"/>
      <c r="W5009" s="878"/>
      <c r="X5009" s="1015"/>
      <c r="Y5009" s="878"/>
      <c r="Z5009" s="975"/>
    </row>
    <row r="5010" spans="1:26">
      <c r="A5010" s="878"/>
      <c r="B5010" s="878"/>
      <c r="C5010" s="878"/>
      <c r="F5010" s="878"/>
      <c r="H5010" s="878"/>
      <c r="I5010" s="878"/>
      <c r="J5010" s="878"/>
      <c r="K5010" s="990"/>
      <c r="L5010" s="990"/>
      <c r="M5010" s="990"/>
      <c r="N5010" s="990"/>
      <c r="O5010" s="878"/>
      <c r="P5010" s="878"/>
      <c r="Q5010" s="878"/>
      <c r="R5010" s="878"/>
      <c r="S5010" s="878"/>
      <c r="T5010" s="878"/>
      <c r="U5010" s="878"/>
      <c r="V5010" s="878"/>
      <c r="W5010" s="878"/>
      <c r="X5010" s="1015"/>
      <c r="Y5010" s="878"/>
      <c r="Z5010" s="975"/>
    </row>
    <row r="5011" spans="1:26">
      <c r="A5011" s="878"/>
      <c r="B5011" s="878"/>
      <c r="C5011" s="878"/>
      <c r="F5011" s="878"/>
      <c r="H5011" s="878"/>
      <c r="I5011" s="878"/>
      <c r="J5011" s="878"/>
      <c r="K5011" s="990"/>
      <c r="L5011" s="990"/>
      <c r="M5011" s="990"/>
      <c r="N5011" s="990"/>
      <c r="O5011" s="878"/>
      <c r="P5011" s="878"/>
      <c r="Q5011" s="878"/>
      <c r="R5011" s="878"/>
      <c r="S5011" s="878"/>
      <c r="T5011" s="878"/>
      <c r="U5011" s="878"/>
      <c r="V5011" s="878"/>
      <c r="W5011" s="878"/>
      <c r="X5011" s="1015"/>
      <c r="Y5011" s="878"/>
      <c r="Z5011" s="975"/>
    </row>
    <row r="5012" spans="1:26">
      <c r="A5012" s="878"/>
      <c r="B5012" s="878"/>
      <c r="C5012" s="878"/>
      <c r="F5012" s="878"/>
      <c r="H5012" s="878"/>
      <c r="I5012" s="878"/>
      <c r="J5012" s="878"/>
      <c r="K5012" s="990"/>
      <c r="L5012" s="990"/>
      <c r="M5012" s="990"/>
      <c r="N5012" s="990"/>
      <c r="O5012" s="878"/>
      <c r="P5012" s="878"/>
      <c r="Q5012" s="878"/>
      <c r="R5012" s="878"/>
      <c r="S5012" s="878"/>
      <c r="T5012" s="878"/>
      <c r="U5012" s="878"/>
      <c r="V5012" s="878"/>
      <c r="W5012" s="878"/>
      <c r="X5012" s="1015"/>
      <c r="Y5012" s="878"/>
      <c r="Z5012" s="975"/>
    </row>
    <row r="5013" spans="1:26">
      <c r="A5013" s="878"/>
      <c r="B5013" s="878"/>
      <c r="C5013" s="878"/>
      <c r="F5013" s="878"/>
      <c r="H5013" s="878"/>
      <c r="I5013" s="878"/>
      <c r="J5013" s="878"/>
      <c r="K5013" s="990"/>
      <c r="L5013" s="990"/>
      <c r="M5013" s="990"/>
      <c r="N5013" s="990"/>
      <c r="O5013" s="878"/>
      <c r="P5013" s="878"/>
      <c r="Q5013" s="878"/>
      <c r="R5013" s="878"/>
      <c r="S5013" s="878"/>
      <c r="T5013" s="878"/>
      <c r="U5013" s="878"/>
      <c r="V5013" s="878"/>
      <c r="W5013" s="878"/>
      <c r="X5013" s="1015"/>
      <c r="Y5013" s="878"/>
      <c r="Z5013" s="975"/>
    </row>
    <row r="5014" spans="1:26">
      <c r="A5014" s="878"/>
      <c r="B5014" s="878"/>
      <c r="C5014" s="878"/>
      <c r="F5014" s="878"/>
      <c r="H5014" s="878"/>
      <c r="I5014" s="878"/>
      <c r="J5014" s="878"/>
      <c r="K5014" s="990"/>
      <c r="L5014" s="990"/>
      <c r="M5014" s="990"/>
      <c r="N5014" s="990"/>
      <c r="O5014" s="878"/>
      <c r="P5014" s="878"/>
      <c r="Q5014" s="878"/>
      <c r="R5014" s="878"/>
      <c r="S5014" s="878"/>
      <c r="T5014" s="878"/>
      <c r="U5014" s="878"/>
      <c r="V5014" s="878"/>
      <c r="W5014" s="878"/>
      <c r="X5014" s="1015"/>
      <c r="Y5014" s="878"/>
      <c r="Z5014" s="975"/>
    </row>
    <row r="5015" spans="1:26">
      <c r="A5015" s="878"/>
      <c r="B5015" s="878"/>
      <c r="C5015" s="878"/>
      <c r="F5015" s="878"/>
      <c r="H5015" s="878"/>
      <c r="I5015" s="878"/>
      <c r="J5015" s="878"/>
      <c r="K5015" s="990"/>
      <c r="L5015" s="990"/>
      <c r="M5015" s="990"/>
      <c r="N5015" s="990"/>
      <c r="O5015" s="878"/>
      <c r="P5015" s="878"/>
      <c r="Q5015" s="878"/>
      <c r="R5015" s="878"/>
      <c r="S5015" s="878"/>
      <c r="T5015" s="878"/>
      <c r="U5015" s="878"/>
      <c r="V5015" s="878"/>
      <c r="W5015" s="878"/>
      <c r="X5015" s="1015"/>
      <c r="Y5015" s="878"/>
      <c r="Z5015" s="975"/>
    </row>
    <row r="5016" spans="1:26">
      <c r="A5016" s="878"/>
      <c r="B5016" s="878"/>
      <c r="C5016" s="878"/>
      <c r="F5016" s="878"/>
      <c r="H5016" s="878"/>
      <c r="I5016" s="878"/>
      <c r="J5016" s="878"/>
      <c r="K5016" s="990"/>
      <c r="L5016" s="990"/>
      <c r="M5016" s="990"/>
      <c r="N5016" s="990"/>
      <c r="O5016" s="878"/>
      <c r="P5016" s="878"/>
      <c r="Q5016" s="878"/>
      <c r="R5016" s="878"/>
      <c r="S5016" s="878"/>
      <c r="T5016" s="878"/>
      <c r="U5016" s="878"/>
      <c r="V5016" s="878"/>
      <c r="W5016" s="878"/>
      <c r="X5016" s="1015"/>
      <c r="Y5016" s="878"/>
      <c r="Z5016" s="975"/>
    </row>
    <row r="5017" spans="1:26">
      <c r="A5017" s="878"/>
      <c r="B5017" s="878"/>
      <c r="C5017" s="878"/>
      <c r="F5017" s="878"/>
      <c r="H5017" s="878"/>
      <c r="I5017" s="878"/>
      <c r="J5017" s="878"/>
      <c r="K5017" s="990"/>
      <c r="L5017" s="990"/>
      <c r="M5017" s="990"/>
      <c r="N5017" s="990"/>
      <c r="O5017" s="878"/>
      <c r="P5017" s="878"/>
      <c r="Q5017" s="878"/>
      <c r="R5017" s="878"/>
      <c r="S5017" s="878"/>
      <c r="T5017" s="878"/>
      <c r="U5017" s="878"/>
      <c r="V5017" s="878"/>
      <c r="W5017" s="878"/>
      <c r="X5017" s="1015"/>
      <c r="Y5017" s="878"/>
      <c r="Z5017" s="975"/>
    </row>
    <row r="5018" spans="1:26">
      <c r="A5018" s="878"/>
      <c r="B5018" s="878"/>
      <c r="C5018" s="878"/>
      <c r="F5018" s="878"/>
      <c r="H5018" s="878"/>
      <c r="I5018" s="878"/>
      <c r="J5018" s="878"/>
      <c r="K5018" s="990"/>
      <c r="L5018" s="990"/>
      <c r="M5018" s="990"/>
      <c r="N5018" s="990"/>
      <c r="O5018" s="878"/>
      <c r="P5018" s="878"/>
      <c r="Q5018" s="878"/>
      <c r="R5018" s="878"/>
      <c r="S5018" s="878"/>
      <c r="T5018" s="878"/>
      <c r="U5018" s="878"/>
      <c r="V5018" s="878"/>
      <c r="W5018" s="878"/>
      <c r="X5018" s="1015"/>
      <c r="Y5018" s="878"/>
      <c r="Z5018" s="975"/>
    </row>
    <row r="5019" spans="1:26">
      <c r="A5019" s="878"/>
      <c r="B5019" s="878"/>
      <c r="C5019" s="878"/>
      <c r="F5019" s="878"/>
      <c r="H5019" s="878"/>
      <c r="I5019" s="878"/>
      <c r="J5019" s="878"/>
      <c r="K5019" s="990"/>
      <c r="L5019" s="990"/>
      <c r="M5019" s="990"/>
      <c r="N5019" s="990"/>
      <c r="O5019" s="878"/>
      <c r="P5019" s="878"/>
      <c r="Q5019" s="878"/>
      <c r="R5019" s="878"/>
      <c r="S5019" s="878"/>
      <c r="T5019" s="878"/>
      <c r="U5019" s="878"/>
      <c r="V5019" s="878"/>
      <c r="W5019" s="878"/>
      <c r="X5019" s="1015"/>
      <c r="Y5019" s="878"/>
      <c r="Z5019" s="975"/>
    </row>
    <row r="5020" spans="1:26">
      <c r="A5020" s="878"/>
      <c r="B5020" s="878"/>
      <c r="C5020" s="878"/>
      <c r="F5020" s="878"/>
      <c r="H5020" s="878"/>
      <c r="I5020" s="878"/>
      <c r="J5020" s="878"/>
      <c r="K5020" s="990"/>
      <c r="L5020" s="990"/>
      <c r="M5020" s="990"/>
      <c r="N5020" s="990"/>
      <c r="O5020" s="878"/>
      <c r="P5020" s="878"/>
      <c r="Q5020" s="878"/>
      <c r="R5020" s="878"/>
      <c r="S5020" s="878"/>
      <c r="T5020" s="878"/>
      <c r="U5020" s="878"/>
      <c r="V5020" s="878"/>
      <c r="W5020" s="878"/>
      <c r="X5020" s="1015"/>
      <c r="Y5020" s="878"/>
      <c r="Z5020" s="975"/>
    </row>
    <row r="5021" spans="1:26">
      <c r="A5021" s="878"/>
      <c r="B5021" s="878"/>
      <c r="C5021" s="878"/>
      <c r="F5021" s="878"/>
      <c r="H5021" s="878"/>
      <c r="I5021" s="878"/>
      <c r="J5021" s="878"/>
      <c r="K5021" s="990"/>
      <c r="L5021" s="990"/>
      <c r="M5021" s="990"/>
      <c r="N5021" s="990"/>
      <c r="O5021" s="878"/>
      <c r="P5021" s="878"/>
      <c r="Q5021" s="878"/>
      <c r="R5021" s="878"/>
      <c r="S5021" s="878"/>
      <c r="T5021" s="878"/>
      <c r="U5021" s="878"/>
      <c r="V5021" s="878"/>
      <c r="W5021" s="878"/>
      <c r="X5021" s="1015"/>
      <c r="Y5021" s="878"/>
      <c r="Z5021" s="975"/>
    </row>
    <row r="5022" spans="1:26">
      <c r="A5022" s="878"/>
      <c r="B5022" s="878"/>
      <c r="C5022" s="878"/>
      <c r="F5022" s="878"/>
      <c r="H5022" s="878"/>
      <c r="I5022" s="878"/>
      <c r="J5022" s="878"/>
      <c r="K5022" s="990"/>
      <c r="L5022" s="990"/>
      <c r="M5022" s="990"/>
      <c r="N5022" s="990"/>
      <c r="O5022" s="878"/>
      <c r="P5022" s="878"/>
      <c r="Q5022" s="878"/>
      <c r="R5022" s="878"/>
      <c r="S5022" s="878"/>
      <c r="T5022" s="878"/>
      <c r="U5022" s="878"/>
      <c r="V5022" s="878"/>
      <c r="W5022" s="878"/>
      <c r="X5022" s="1015"/>
      <c r="Y5022" s="878"/>
      <c r="Z5022" s="975"/>
    </row>
    <row r="5023" spans="1:26">
      <c r="A5023" s="878"/>
      <c r="B5023" s="878"/>
      <c r="C5023" s="878"/>
      <c r="F5023" s="878"/>
      <c r="H5023" s="878"/>
      <c r="I5023" s="878"/>
      <c r="J5023" s="878"/>
      <c r="K5023" s="990"/>
      <c r="L5023" s="990"/>
      <c r="M5023" s="990"/>
      <c r="N5023" s="990"/>
      <c r="O5023" s="878"/>
      <c r="P5023" s="878"/>
      <c r="Q5023" s="878"/>
      <c r="R5023" s="878"/>
      <c r="S5023" s="878"/>
      <c r="T5023" s="878"/>
      <c r="U5023" s="878"/>
      <c r="V5023" s="878"/>
      <c r="W5023" s="878"/>
      <c r="X5023" s="1015"/>
      <c r="Y5023" s="878"/>
      <c r="Z5023" s="975"/>
    </row>
    <row r="5024" spans="1:26">
      <c r="A5024" s="878"/>
      <c r="B5024" s="878"/>
      <c r="C5024" s="878"/>
      <c r="F5024" s="878"/>
      <c r="H5024" s="878"/>
      <c r="I5024" s="878"/>
      <c r="J5024" s="878"/>
      <c r="K5024" s="990"/>
      <c r="L5024" s="990"/>
      <c r="M5024" s="990"/>
      <c r="N5024" s="990"/>
      <c r="O5024" s="878"/>
      <c r="P5024" s="878"/>
      <c r="Q5024" s="878"/>
      <c r="R5024" s="878"/>
      <c r="S5024" s="878"/>
      <c r="T5024" s="878"/>
      <c r="U5024" s="878"/>
      <c r="V5024" s="878"/>
      <c r="W5024" s="878"/>
      <c r="X5024" s="1015"/>
      <c r="Y5024" s="878"/>
      <c r="Z5024" s="975"/>
    </row>
    <row r="5025" spans="1:26">
      <c r="A5025" s="878"/>
      <c r="B5025" s="878"/>
      <c r="C5025" s="878"/>
      <c r="F5025" s="878"/>
      <c r="H5025" s="878"/>
      <c r="I5025" s="878"/>
      <c r="J5025" s="878"/>
      <c r="K5025" s="990"/>
      <c r="L5025" s="990"/>
      <c r="M5025" s="990"/>
      <c r="N5025" s="990"/>
      <c r="O5025" s="878"/>
      <c r="P5025" s="878"/>
      <c r="Q5025" s="878"/>
      <c r="R5025" s="878"/>
      <c r="S5025" s="878"/>
      <c r="T5025" s="878"/>
      <c r="U5025" s="878"/>
      <c r="V5025" s="878"/>
      <c r="W5025" s="878"/>
      <c r="X5025" s="1015"/>
      <c r="Y5025" s="878"/>
      <c r="Z5025" s="975"/>
    </row>
    <row r="5026" spans="1:26">
      <c r="A5026" s="878"/>
      <c r="B5026" s="878"/>
      <c r="C5026" s="878"/>
      <c r="F5026" s="878"/>
      <c r="H5026" s="878"/>
      <c r="I5026" s="878"/>
      <c r="J5026" s="878"/>
      <c r="K5026" s="990"/>
      <c r="L5026" s="990"/>
      <c r="M5026" s="990"/>
      <c r="N5026" s="990"/>
      <c r="O5026" s="878"/>
      <c r="P5026" s="878"/>
      <c r="Q5026" s="878"/>
      <c r="R5026" s="878"/>
      <c r="S5026" s="878"/>
      <c r="T5026" s="878"/>
      <c r="U5026" s="878"/>
      <c r="V5026" s="878"/>
      <c r="W5026" s="878"/>
      <c r="X5026" s="1015"/>
      <c r="Y5026" s="878"/>
      <c r="Z5026" s="975"/>
    </row>
    <row r="5027" spans="1:26">
      <c r="A5027" s="878"/>
      <c r="B5027" s="878"/>
      <c r="C5027" s="878"/>
      <c r="F5027" s="878"/>
      <c r="H5027" s="878"/>
      <c r="I5027" s="878"/>
      <c r="J5027" s="878"/>
      <c r="K5027" s="990"/>
      <c r="L5027" s="990"/>
      <c r="M5027" s="990"/>
      <c r="N5027" s="990"/>
      <c r="O5027" s="878"/>
      <c r="P5027" s="878"/>
      <c r="Q5027" s="878"/>
      <c r="R5027" s="878"/>
      <c r="S5027" s="878"/>
      <c r="T5027" s="878"/>
      <c r="U5027" s="878"/>
      <c r="V5027" s="878"/>
      <c r="W5027" s="878"/>
      <c r="X5027" s="1015"/>
      <c r="Y5027" s="878"/>
      <c r="Z5027" s="975"/>
    </row>
    <row r="5028" spans="1:26">
      <c r="A5028" s="878"/>
      <c r="B5028" s="878"/>
      <c r="C5028" s="878"/>
      <c r="F5028" s="878"/>
      <c r="H5028" s="878"/>
      <c r="I5028" s="878"/>
      <c r="J5028" s="878"/>
      <c r="K5028" s="990"/>
      <c r="L5028" s="990"/>
      <c r="M5028" s="990"/>
      <c r="N5028" s="990"/>
      <c r="O5028" s="878"/>
      <c r="P5028" s="878"/>
      <c r="Q5028" s="878"/>
      <c r="R5028" s="878"/>
      <c r="S5028" s="878"/>
      <c r="T5028" s="878"/>
      <c r="U5028" s="878"/>
      <c r="V5028" s="878"/>
      <c r="W5028" s="878"/>
      <c r="X5028" s="1015"/>
      <c r="Y5028" s="878"/>
      <c r="Z5028" s="975"/>
    </row>
    <row r="5029" spans="1:26">
      <c r="A5029" s="878"/>
      <c r="B5029" s="878"/>
      <c r="C5029" s="878"/>
      <c r="F5029" s="878"/>
      <c r="H5029" s="878"/>
      <c r="I5029" s="878"/>
      <c r="J5029" s="878"/>
      <c r="K5029" s="990"/>
      <c r="L5029" s="990"/>
      <c r="M5029" s="990"/>
      <c r="N5029" s="990"/>
      <c r="O5029" s="878"/>
      <c r="P5029" s="878"/>
      <c r="Q5029" s="878"/>
      <c r="R5029" s="878"/>
      <c r="S5029" s="878"/>
      <c r="T5029" s="878"/>
      <c r="U5029" s="878"/>
      <c r="V5029" s="878"/>
      <c r="W5029" s="878"/>
      <c r="X5029" s="1015"/>
      <c r="Y5029" s="878"/>
      <c r="Z5029" s="975"/>
    </row>
    <row r="5030" spans="1:26">
      <c r="A5030" s="878"/>
      <c r="B5030" s="878"/>
      <c r="C5030" s="878"/>
      <c r="F5030" s="878"/>
      <c r="H5030" s="878"/>
      <c r="I5030" s="878"/>
      <c r="J5030" s="878"/>
      <c r="K5030" s="990"/>
      <c r="L5030" s="990"/>
      <c r="M5030" s="990"/>
      <c r="N5030" s="990"/>
      <c r="O5030" s="878"/>
      <c r="P5030" s="878"/>
      <c r="Q5030" s="878"/>
      <c r="R5030" s="878"/>
      <c r="S5030" s="878"/>
      <c r="T5030" s="878"/>
      <c r="U5030" s="878"/>
      <c r="V5030" s="878"/>
      <c r="W5030" s="878"/>
      <c r="X5030" s="1015"/>
      <c r="Y5030" s="878"/>
      <c r="Z5030" s="975"/>
    </row>
    <row r="5031" spans="1:26">
      <c r="A5031" s="878"/>
      <c r="B5031" s="878"/>
      <c r="C5031" s="878"/>
      <c r="F5031" s="878"/>
      <c r="H5031" s="878"/>
      <c r="I5031" s="878"/>
      <c r="J5031" s="878"/>
      <c r="K5031" s="990"/>
      <c r="L5031" s="990"/>
      <c r="M5031" s="990"/>
      <c r="N5031" s="990"/>
      <c r="O5031" s="878"/>
      <c r="P5031" s="878"/>
      <c r="Q5031" s="878"/>
      <c r="R5031" s="878"/>
      <c r="S5031" s="878"/>
      <c r="T5031" s="878"/>
      <c r="U5031" s="878"/>
      <c r="V5031" s="878"/>
      <c r="W5031" s="878"/>
      <c r="X5031" s="1015"/>
      <c r="Y5031" s="878"/>
      <c r="Z5031" s="975"/>
    </row>
    <row r="5032" spans="1:26">
      <c r="A5032" s="878"/>
      <c r="B5032" s="878"/>
      <c r="C5032" s="878"/>
      <c r="F5032" s="878"/>
      <c r="H5032" s="878"/>
      <c r="I5032" s="878"/>
      <c r="J5032" s="878"/>
      <c r="K5032" s="990"/>
      <c r="L5032" s="990"/>
      <c r="M5032" s="990"/>
      <c r="N5032" s="990"/>
      <c r="O5032" s="878"/>
      <c r="P5032" s="878"/>
      <c r="Q5032" s="878"/>
      <c r="R5032" s="878"/>
      <c r="S5032" s="878"/>
      <c r="T5032" s="878"/>
      <c r="U5032" s="878"/>
      <c r="V5032" s="878"/>
      <c r="W5032" s="878"/>
      <c r="X5032" s="1015"/>
      <c r="Y5032" s="878"/>
      <c r="Z5032" s="975"/>
    </row>
    <row r="5033" spans="1:26">
      <c r="A5033" s="878"/>
      <c r="B5033" s="878"/>
      <c r="C5033" s="878"/>
      <c r="F5033" s="878"/>
      <c r="H5033" s="878"/>
      <c r="I5033" s="878"/>
      <c r="J5033" s="878"/>
      <c r="K5033" s="990"/>
      <c r="L5033" s="990"/>
      <c r="M5033" s="990"/>
      <c r="N5033" s="990"/>
      <c r="O5033" s="878"/>
      <c r="P5033" s="878"/>
      <c r="Q5033" s="878"/>
      <c r="R5033" s="878"/>
      <c r="S5033" s="878"/>
      <c r="T5033" s="878"/>
      <c r="U5033" s="878"/>
      <c r="V5033" s="878"/>
      <c r="W5033" s="878"/>
      <c r="X5033" s="1015"/>
      <c r="Y5033" s="878"/>
      <c r="Z5033" s="975"/>
    </row>
    <row r="5034" spans="1:26">
      <c r="A5034" s="878"/>
      <c r="B5034" s="878"/>
      <c r="C5034" s="878"/>
      <c r="F5034" s="878"/>
      <c r="H5034" s="878"/>
      <c r="I5034" s="878"/>
      <c r="J5034" s="878"/>
      <c r="K5034" s="990"/>
      <c r="L5034" s="990"/>
      <c r="M5034" s="990"/>
      <c r="N5034" s="990"/>
      <c r="O5034" s="878"/>
      <c r="P5034" s="878"/>
      <c r="Q5034" s="878"/>
      <c r="R5034" s="878"/>
      <c r="S5034" s="878"/>
      <c r="T5034" s="878"/>
      <c r="U5034" s="878"/>
      <c r="V5034" s="878"/>
      <c r="W5034" s="878"/>
      <c r="X5034" s="1015"/>
      <c r="Y5034" s="878"/>
      <c r="Z5034" s="975"/>
    </row>
    <row r="5035" spans="1:26">
      <c r="A5035" s="878"/>
      <c r="B5035" s="878"/>
      <c r="C5035" s="878"/>
      <c r="F5035" s="878"/>
      <c r="H5035" s="878"/>
      <c r="I5035" s="878"/>
      <c r="J5035" s="878"/>
      <c r="K5035" s="990"/>
      <c r="L5035" s="990"/>
      <c r="M5035" s="990"/>
      <c r="N5035" s="990"/>
      <c r="O5035" s="878"/>
      <c r="P5035" s="878"/>
      <c r="Q5035" s="878"/>
      <c r="R5035" s="878"/>
      <c r="S5035" s="878"/>
      <c r="T5035" s="878"/>
      <c r="U5035" s="878"/>
      <c r="V5035" s="878"/>
      <c r="W5035" s="878"/>
      <c r="X5035" s="1015"/>
      <c r="Y5035" s="878"/>
      <c r="Z5035" s="975"/>
    </row>
    <row r="5036" spans="1:26">
      <c r="A5036" s="878"/>
      <c r="B5036" s="878"/>
      <c r="C5036" s="878"/>
      <c r="F5036" s="878"/>
      <c r="H5036" s="878"/>
      <c r="I5036" s="878"/>
      <c r="J5036" s="878"/>
      <c r="K5036" s="990"/>
      <c r="L5036" s="990"/>
      <c r="M5036" s="990"/>
      <c r="N5036" s="990"/>
      <c r="O5036" s="878"/>
      <c r="P5036" s="878"/>
      <c r="Q5036" s="878"/>
      <c r="R5036" s="878"/>
      <c r="S5036" s="878"/>
      <c r="T5036" s="878"/>
      <c r="U5036" s="878"/>
      <c r="V5036" s="878"/>
      <c r="W5036" s="878"/>
      <c r="X5036" s="1015"/>
      <c r="Y5036" s="878"/>
      <c r="Z5036" s="975"/>
    </row>
    <row r="5037" spans="1:26">
      <c r="A5037" s="878"/>
      <c r="B5037" s="878"/>
      <c r="C5037" s="878"/>
      <c r="F5037" s="878"/>
      <c r="H5037" s="878"/>
      <c r="I5037" s="878"/>
      <c r="J5037" s="878"/>
      <c r="K5037" s="990"/>
      <c r="L5037" s="990"/>
      <c r="M5037" s="990"/>
      <c r="N5037" s="990"/>
      <c r="O5037" s="878"/>
      <c r="P5037" s="878"/>
      <c r="Q5037" s="878"/>
      <c r="R5037" s="878"/>
      <c r="S5037" s="878"/>
      <c r="T5037" s="878"/>
      <c r="U5037" s="878"/>
      <c r="V5037" s="878"/>
      <c r="W5037" s="878"/>
      <c r="X5037" s="1015"/>
      <c r="Y5037" s="878"/>
      <c r="Z5037" s="975"/>
    </row>
    <row r="5038" spans="1:26">
      <c r="A5038" s="878"/>
      <c r="B5038" s="878"/>
      <c r="C5038" s="878"/>
      <c r="F5038" s="878"/>
      <c r="H5038" s="878"/>
      <c r="I5038" s="878"/>
      <c r="J5038" s="878"/>
      <c r="K5038" s="990"/>
      <c r="L5038" s="990"/>
      <c r="M5038" s="990"/>
      <c r="N5038" s="990"/>
      <c r="O5038" s="878"/>
      <c r="P5038" s="878"/>
      <c r="Q5038" s="878"/>
      <c r="R5038" s="878"/>
      <c r="S5038" s="878"/>
      <c r="T5038" s="878"/>
      <c r="U5038" s="878"/>
      <c r="V5038" s="878"/>
      <c r="W5038" s="878"/>
      <c r="X5038" s="1015"/>
      <c r="Y5038" s="878"/>
      <c r="Z5038" s="975"/>
    </row>
    <row r="5039" spans="1:26">
      <c r="A5039" s="878"/>
      <c r="B5039" s="878"/>
      <c r="C5039" s="878"/>
      <c r="F5039" s="878"/>
      <c r="H5039" s="878"/>
      <c r="I5039" s="878"/>
      <c r="J5039" s="878"/>
      <c r="K5039" s="990"/>
      <c r="L5039" s="990"/>
      <c r="M5039" s="990"/>
      <c r="N5039" s="990"/>
      <c r="O5039" s="878"/>
      <c r="P5039" s="878"/>
      <c r="Q5039" s="878"/>
      <c r="R5039" s="878"/>
      <c r="S5039" s="878"/>
      <c r="T5039" s="878"/>
      <c r="U5039" s="878"/>
      <c r="V5039" s="878"/>
      <c r="W5039" s="878"/>
      <c r="X5039" s="1015"/>
      <c r="Y5039" s="878"/>
      <c r="Z5039" s="975"/>
    </row>
    <row r="5040" spans="1:26">
      <c r="A5040" s="878"/>
      <c r="B5040" s="878"/>
      <c r="C5040" s="878"/>
      <c r="F5040" s="878"/>
      <c r="H5040" s="878"/>
      <c r="I5040" s="878"/>
      <c r="J5040" s="878"/>
      <c r="K5040" s="990"/>
      <c r="L5040" s="990"/>
      <c r="M5040" s="990"/>
      <c r="N5040" s="990"/>
      <c r="O5040" s="878"/>
      <c r="P5040" s="878"/>
      <c r="Q5040" s="878"/>
      <c r="R5040" s="878"/>
      <c r="S5040" s="878"/>
      <c r="T5040" s="878"/>
      <c r="U5040" s="878"/>
      <c r="V5040" s="878"/>
      <c r="W5040" s="878"/>
      <c r="X5040" s="1015"/>
      <c r="Y5040" s="878"/>
      <c r="Z5040" s="975"/>
    </row>
    <row r="5041" spans="1:26">
      <c r="A5041" s="878"/>
      <c r="B5041" s="878"/>
      <c r="C5041" s="878"/>
      <c r="F5041" s="878"/>
      <c r="H5041" s="878"/>
      <c r="I5041" s="878"/>
      <c r="J5041" s="878"/>
      <c r="K5041" s="990"/>
      <c r="L5041" s="990"/>
      <c r="M5041" s="990"/>
      <c r="N5041" s="990"/>
      <c r="O5041" s="878"/>
      <c r="P5041" s="878"/>
      <c r="Q5041" s="878"/>
      <c r="R5041" s="878"/>
      <c r="S5041" s="878"/>
      <c r="T5041" s="878"/>
      <c r="U5041" s="878"/>
      <c r="V5041" s="878"/>
      <c r="W5041" s="878"/>
      <c r="X5041" s="1015"/>
      <c r="Y5041" s="878"/>
      <c r="Z5041" s="975"/>
    </row>
    <row r="5042" spans="1:26">
      <c r="A5042" s="878"/>
      <c r="B5042" s="878"/>
      <c r="C5042" s="878"/>
      <c r="F5042" s="878"/>
      <c r="H5042" s="878"/>
      <c r="I5042" s="878"/>
      <c r="J5042" s="878"/>
      <c r="K5042" s="990"/>
      <c r="L5042" s="990"/>
      <c r="M5042" s="990"/>
      <c r="N5042" s="990"/>
      <c r="O5042" s="878"/>
      <c r="P5042" s="878"/>
      <c r="Q5042" s="878"/>
      <c r="R5042" s="878"/>
      <c r="S5042" s="878"/>
      <c r="T5042" s="878"/>
      <c r="U5042" s="878"/>
      <c r="V5042" s="878"/>
      <c r="W5042" s="878"/>
      <c r="X5042" s="1015"/>
      <c r="Y5042" s="878"/>
      <c r="Z5042" s="975"/>
    </row>
    <row r="5043" spans="1:26">
      <c r="A5043" s="878"/>
      <c r="B5043" s="878"/>
      <c r="C5043" s="878"/>
      <c r="F5043" s="878"/>
      <c r="H5043" s="878"/>
      <c r="I5043" s="878"/>
      <c r="J5043" s="878"/>
      <c r="K5043" s="990"/>
      <c r="L5043" s="990"/>
      <c r="M5043" s="990"/>
      <c r="N5043" s="990"/>
      <c r="O5043" s="878"/>
      <c r="P5043" s="878"/>
      <c r="Q5043" s="878"/>
      <c r="R5043" s="878"/>
      <c r="S5043" s="878"/>
      <c r="T5043" s="878"/>
      <c r="U5043" s="878"/>
      <c r="V5043" s="878"/>
      <c r="W5043" s="878"/>
      <c r="X5043" s="1015"/>
      <c r="Y5043" s="878"/>
      <c r="Z5043" s="975"/>
    </row>
    <row r="5044" spans="1:26">
      <c r="A5044" s="878"/>
      <c r="B5044" s="878"/>
      <c r="C5044" s="878"/>
      <c r="F5044" s="878"/>
      <c r="H5044" s="878"/>
      <c r="I5044" s="878"/>
      <c r="J5044" s="878"/>
      <c r="K5044" s="990"/>
      <c r="L5044" s="990"/>
      <c r="M5044" s="990"/>
      <c r="N5044" s="990"/>
      <c r="O5044" s="878"/>
      <c r="P5044" s="878"/>
      <c r="Q5044" s="878"/>
      <c r="R5044" s="878"/>
      <c r="S5044" s="878"/>
      <c r="T5044" s="878"/>
      <c r="U5044" s="878"/>
      <c r="V5044" s="878"/>
      <c r="W5044" s="878"/>
      <c r="X5044" s="1015"/>
      <c r="Y5044" s="878"/>
      <c r="Z5044" s="975"/>
    </row>
    <row r="5045" spans="1:26">
      <c r="A5045" s="878"/>
      <c r="B5045" s="878"/>
      <c r="C5045" s="878"/>
      <c r="F5045" s="878"/>
      <c r="H5045" s="878"/>
      <c r="I5045" s="878"/>
      <c r="J5045" s="878"/>
      <c r="K5045" s="990"/>
      <c r="L5045" s="990"/>
      <c r="M5045" s="990"/>
      <c r="N5045" s="990"/>
      <c r="O5045" s="878"/>
      <c r="P5045" s="878"/>
      <c r="Q5045" s="878"/>
      <c r="R5045" s="878"/>
      <c r="S5045" s="878"/>
      <c r="T5045" s="878"/>
      <c r="U5045" s="878"/>
      <c r="V5045" s="878"/>
      <c r="W5045" s="878"/>
      <c r="X5045" s="1015"/>
      <c r="Y5045" s="878"/>
      <c r="Z5045" s="975"/>
    </row>
    <row r="5046" spans="1:26">
      <c r="A5046" s="878"/>
      <c r="B5046" s="878"/>
      <c r="C5046" s="878"/>
      <c r="F5046" s="878"/>
      <c r="H5046" s="878"/>
      <c r="I5046" s="878"/>
      <c r="J5046" s="878"/>
      <c r="K5046" s="990"/>
      <c r="L5046" s="990"/>
      <c r="M5046" s="990"/>
      <c r="N5046" s="990"/>
      <c r="O5046" s="878"/>
      <c r="P5046" s="878"/>
      <c r="Q5046" s="878"/>
      <c r="R5046" s="878"/>
      <c r="S5046" s="878"/>
      <c r="T5046" s="878"/>
      <c r="U5046" s="878"/>
      <c r="V5046" s="878"/>
      <c r="W5046" s="878"/>
      <c r="X5046" s="1015"/>
      <c r="Y5046" s="878"/>
      <c r="Z5046" s="975"/>
    </row>
    <row r="5047" spans="1:26">
      <c r="A5047" s="878"/>
      <c r="B5047" s="878"/>
      <c r="C5047" s="878"/>
      <c r="F5047" s="878"/>
      <c r="H5047" s="878"/>
      <c r="I5047" s="878"/>
      <c r="J5047" s="878"/>
      <c r="K5047" s="990"/>
      <c r="L5047" s="990"/>
      <c r="M5047" s="990"/>
      <c r="N5047" s="990"/>
      <c r="O5047" s="878"/>
      <c r="P5047" s="878"/>
      <c r="Q5047" s="878"/>
      <c r="R5047" s="878"/>
      <c r="S5047" s="878"/>
      <c r="T5047" s="878"/>
      <c r="U5047" s="878"/>
      <c r="V5047" s="878"/>
      <c r="W5047" s="878"/>
      <c r="X5047" s="1015"/>
      <c r="Y5047" s="878"/>
      <c r="Z5047" s="975"/>
    </row>
    <row r="5048" spans="1:26">
      <c r="A5048" s="878"/>
      <c r="B5048" s="878"/>
      <c r="C5048" s="878"/>
      <c r="F5048" s="878"/>
      <c r="H5048" s="878"/>
      <c r="I5048" s="878"/>
      <c r="J5048" s="878"/>
      <c r="K5048" s="990"/>
      <c r="L5048" s="990"/>
      <c r="M5048" s="990"/>
      <c r="N5048" s="990"/>
      <c r="O5048" s="878"/>
      <c r="P5048" s="878"/>
      <c r="Q5048" s="878"/>
      <c r="R5048" s="878"/>
      <c r="S5048" s="878"/>
      <c r="T5048" s="878"/>
      <c r="U5048" s="878"/>
      <c r="V5048" s="878"/>
      <c r="W5048" s="878"/>
      <c r="X5048" s="1015"/>
      <c r="Y5048" s="878"/>
      <c r="Z5048" s="975"/>
    </row>
    <row r="5049" spans="1:26">
      <c r="A5049" s="878"/>
      <c r="B5049" s="878"/>
      <c r="C5049" s="878"/>
      <c r="F5049" s="878"/>
      <c r="H5049" s="878"/>
      <c r="I5049" s="878"/>
      <c r="J5049" s="878"/>
      <c r="K5049" s="990"/>
      <c r="L5049" s="990"/>
      <c r="M5049" s="990"/>
      <c r="N5049" s="990"/>
      <c r="O5049" s="878"/>
      <c r="P5049" s="878"/>
      <c r="Q5049" s="878"/>
      <c r="R5049" s="878"/>
      <c r="S5049" s="878"/>
      <c r="T5049" s="878"/>
      <c r="U5049" s="878"/>
      <c r="V5049" s="878"/>
      <c r="W5049" s="878"/>
      <c r="X5049" s="1015"/>
      <c r="Y5049" s="878"/>
      <c r="Z5049" s="975"/>
    </row>
    <row r="5050" spans="1:26">
      <c r="A5050" s="878"/>
      <c r="B5050" s="878"/>
      <c r="C5050" s="878"/>
      <c r="F5050" s="878"/>
      <c r="H5050" s="878"/>
      <c r="I5050" s="878"/>
      <c r="J5050" s="878"/>
      <c r="K5050" s="990"/>
      <c r="L5050" s="990"/>
      <c r="M5050" s="990"/>
      <c r="N5050" s="990"/>
      <c r="O5050" s="878"/>
      <c r="P5050" s="878"/>
      <c r="Q5050" s="878"/>
      <c r="R5050" s="878"/>
      <c r="S5050" s="878"/>
      <c r="T5050" s="878"/>
      <c r="U5050" s="878"/>
      <c r="V5050" s="878"/>
      <c r="W5050" s="878"/>
      <c r="X5050" s="1015"/>
      <c r="Y5050" s="878"/>
      <c r="Z5050" s="975"/>
    </row>
    <row r="5051" spans="1:26">
      <c r="A5051" s="878"/>
      <c r="B5051" s="878"/>
      <c r="C5051" s="878"/>
      <c r="F5051" s="878"/>
      <c r="H5051" s="878"/>
      <c r="I5051" s="878"/>
      <c r="J5051" s="878"/>
      <c r="K5051" s="990"/>
      <c r="L5051" s="990"/>
      <c r="M5051" s="990"/>
      <c r="N5051" s="990"/>
      <c r="O5051" s="878"/>
      <c r="P5051" s="878"/>
      <c r="Q5051" s="878"/>
      <c r="R5051" s="878"/>
      <c r="S5051" s="878"/>
      <c r="T5051" s="878"/>
      <c r="U5051" s="878"/>
      <c r="V5051" s="878"/>
      <c r="W5051" s="878"/>
      <c r="X5051" s="1015"/>
      <c r="Y5051" s="878"/>
      <c r="Z5051" s="975"/>
    </row>
    <row r="5052" spans="1:26">
      <c r="A5052" s="878"/>
      <c r="B5052" s="878"/>
      <c r="C5052" s="878"/>
      <c r="F5052" s="878"/>
      <c r="H5052" s="878"/>
      <c r="I5052" s="878"/>
      <c r="J5052" s="878"/>
      <c r="K5052" s="990"/>
      <c r="L5052" s="990"/>
      <c r="M5052" s="990"/>
      <c r="N5052" s="990"/>
      <c r="O5052" s="878"/>
      <c r="P5052" s="878"/>
      <c r="Q5052" s="878"/>
      <c r="R5052" s="878"/>
      <c r="S5052" s="878"/>
      <c r="T5052" s="878"/>
      <c r="U5052" s="878"/>
      <c r="V5052" s="878"/>
      <c r="W5052" s="878"/>
      <c r="X5052" s="1015"/>
      <c r="Y5052" s="878"/>
      <c r="Z5052" s="975"/>
    </row>
    <row r="5053" spans="1:26">
      <c r="A5053" s="878"/>
      <c r="B5053" s="878"/>
      <c r="C5053" s="878"/>
      <c r="F5053" s="878"/>
      <c r="H5053" s="878"/>
      <c r="I5053" s="878"/>
      <c r="J5053" s="878"/>
      <c r="K5053" s="990"/>
      <c r="L5053" s="990"/>
      <c r="M5053" s="990"/>
      <c r="N5053" s="990"/>
      <c r="O5053" s="878"/>
      <c r="P5053" s="878"/>
      <c r="Q5053" s="878"/>
      <c r="R5053" s="878"/>
      <c r="S5053" s="878"/>
      <c r="T5053" s="878"/>
      <c r="U5053" s="878"/>
      <c r="V5053" s="878"/>
      <c r="W5053" s="878"/>
      <c r="X5053" s="1015"/>
      <c r="Y5053" s="878"/>
      <c r="Z5053" s="975"/>
    </row>
    <row r="5054" spans="1:26">
      <c r="A5054" s="878"/>
      <c r="B5054" s="878"/>
      <c r="C5054" s="878"/>
      <c r="F5054" s="878"/>
      <c r="H5054" s="878"/>
      <c r="I5054" s="878"/>
      <c r="J5054" s="878"/>
      <c r="K5054" s="990"/>
      <c r="L5054" s="990"/>
      <c r="M5054" s="990"/>
      <c r="N5054" s="990"/>
      <c r="O5054" s="878"/>
      <c r="P5054" s="878"/>
      <c r="Q5054" s="878"/>
      <c r="R5054" s="878"/>
      <c r="S5054" s="878"/>
      <c r="T5054" s="878"/>
      <c r="U5054" s="878"/>
      <c r="V5054" s="878"/>
      <c r="W5054" s="878"/>
      <c r="X5054" s="1015"/>
      <c r="Y5054" s="878"/>
      <c r="Z5054" s="975"/>
    </row>
    <row r="5055" spans="1:26">
      <c r="A5055" s="878"/>
      <c r="B5055" s="878"/>
      <c r="C5055" s="878"/>
      <c r="F5055" s="878"/>
      <c r="H5055" s="878"/>
      <c r="I5055" s="878"/>
      <c r="J5055" s="878"/>
      <c r="K5055" s="990"/>
      <c r="L5055" s="990"/>
      <c r="M5055" s="990"/>
      <c r="N5055" s="990"/>
      <c r="O5055" s="878"/>
      <c r="P5055" s="878"/>
      <c r="Q5055" s="878"/>
      <c r="R5055" s="878"/>
      <c r="S5055" s="878"/>
      <c r="T5055" s="878"/>
      <c r="U5055" s="878"/>
      <c r="V5055" s="878"/>
      <c r="W5055" s="878"/>
      <c r="X5055" s="1015"/>
      <c r="Y5055" s="878"/>
      <c r="Z5055" s="975"/>
    </row>
    <row r="5056" spans="1:26">
      <c r="A5056" s="878"/>
      <c r="B5056" s="878"/>
      <c r="C5056" s="878"/>
      <c r="F5056" s="878"/>
      <c r="H5056" s="878"/>
      <c r="I5056" s="878"/>
      <c r="J5056" s="878"/>
      <c r="K5056" s="990"/>
      <c r="L5056" s="990"/>
      <c r="M5056" s="990"/>
      <c r="N5056" s="990"/>
      <c r="O5056" s="878"/>
      <c r="P5056" s="878"/>
      <c r="Q5056" s="878"/>
      <c r="R5056" s="878"/>
      <c r="S5056" s="878"/>
      <c r="T5056" s="878"/>
      <c r="U5056" s="878"/>
      <c r="V5056" s="878"/>
      <c r="W5056" s="878"/>
      <c r="X5056" s="1015"/>
      <c r="Y5056" s="878"/>
      <c r="Z5056" s="975"/>
    </row>
    <row r="5057" spans="1:26">
      <c r="A5057" s="878"/>
      <c r="B5057" s="878"/>
      <c r="C5057" s="878"/>
      <c r="F5057" s="878"/>
      <c r="H5057" s="878"/>
      <c r="I5057" s="878"/>
      <c r="J5057" s="878"/>
      <c r="K5057" s="990"/>
      <c r="L5057" s="990"/>
      <c r="M5057" s="990"/>
      <c r="N5057" s="990"/>
      <c r="O5057" s="878"/>
      <c r="P5057" s="878"/>
      <c r="Q5057" s="878"/>
      <c r="R5057" s="878"/>
      <c r="S5057" s="878"/>
      <c r="T5057" s="878"/>
      <c r="U5057" s="878"/>
      <c r="V5057" s="878"/>
      <c r="W5057" s="878"/>
      <c r="X5057" s="1015"/>
      <c r="Y5057" s="878"/>
      <c r="Z5057" s="975"/>
    </row>
    <row r="5058" spans="1:26">
      <c r="A5058" s="878"/>
      <c r="B5058" s="878"/>
      <c r="C5058" s="878"/>
      <c r="F5058" s="878"/>
      <c r="H5058" s="878"/>
      <c r="I5058" s="878"/>
      <c r="J5058" s="878"/>
      <c r="K5058" s="990"/>
      <c r="L5058" s="990"/>
      <c r="M5058" s="990"/>
      <c r="N5058" s="990"/>
      <c r="O5058" s="878"/>
      <c r="P5058" s="878"/>
      <c r="Q5058" s="878"/>
      <c r="R5058" s="878"/>
      <c r="S5058" s="878"/>
      <c r="T5058" s="878"/>
      <c r="U5058" s="878"/>
      <c r="V5058" s="878"/>
      <c r="W5058" s="878"/>
      <c r="X5058" s="1015"/>
      <c r="Y5058" s="878"/>
      <c r="Z5058" s="975"/>
    </row>
    <row r="5059" spans="1:26">
      <c r="A5059" s="878"/>
      <c r="B5059" s="878"/>
      <c r="C5059" s="878"/>
      <c r="F5059" s="878"/>
      <c r="H5059" s="878"/>
      <c r="I5059" s="878"/>
      <c r="J5059" s="878"/>
      <c r="K5059" s="990"/>
      <c r="L5059" s="990"/>
      <c r="M5059" s="990"/>
      <c r="N5059" s="990"/>
      <c r="O5059" s="878"/>
      <c r="P5059" s="878"/>
      <c r="Q5059" s="878"/>
      <c r="R5059" s="878"/>
      <c r="S5059" s="878"/>
      <c r="T5059" s="878"/>
      <c r="U5059" s="878"/>
      <c r="V5059" s="878"/>
      <c r="W5059" s="878"/>
      <c r="X5059" s="1015"/>
      <c r="Y5059" s="878"/>
      <c r="Z5059" s="975"/>
    </row>
    <row r="5060" spans="1:26">
      <c r="A5060" s="878"/>
      <c r="B5060" s="878"/>
      <c r="C5060" s="878"/>
      <c r="F5060" s="878"/>
      <c r="H5060" s="878"/>
      <c r="I5060" s="878"/>
      <c r="J5060" s="878"/>
      <c r="K5060" s="990"/>
      <c r="L5060" s="990"/>
      <c r="M5060" s="990"/>
      <c r="N5060" s="990"/>
      <c r="O5060" s="878"/>
      <c r="P5060" s="878"/>
      <c r="Q5060" s="878"/>
      <c r="R5060" s="878"/>
      <c r="S5060" s="878"/>
      <c r="T5060" s="878"/>
      <c r="U5060" s="878"/>
      <c r="V5060" s="878"/>
      <c r="W5060" s="878"/>
      <c r="X5060" s="1015"/>
      <c r="Y5060" s="878"/>
      <c r="Z5060" s="975"/>
    </row>
    <row r="5061" spans="1:26">
      <c r="A5061" s="878"/>
      <c r="B5061" s="878"/>
      <c r="C5061" s="878"/>
      <c r="F5061" s="878"/>
      <c r="H5061" s="878"/>
      <c r="I5061" s="878"/>
      <c r="J5061" s="878"/>
      <c r="K5061" s="990"/>
      <c r="L5061" s="990"/>
      <c r="M5061" s="990"/>
      <c r="N5061" s="990"/>
      <c r="O5061" s="878"/>
      <c r="P5061" s="878"/>
      <c r="Q5061" s="878"/>
      <c r="R5061" s="878"/>
      <c r="S5061" s="878"/>
      <c r="T5061" s="878"/>
      <c r="U5061" s="878"/>
      <c r="V5061" s="878"/>
      <c r="W5061" s="878"/>
      <c r="X5061" s="1015"/>
      <c r="Y5061" s="878"/>
      <c r="Z5061" s="975"/>
    </row>
    <row r="5062" spans="1:26">
      <c r="A5062" s="878"/>
      <c r="B5062" s="878"/>
      <c r="C5062" s="878"/>
      <c r="F5062" s="878"/>
      <c r="H5062" s="878"/>
      <c r="I5062" s="878"/>
      <c r="J5062" s="878"/>
      <c r="K5062" s="990"/>
      <c r="L5062" s="990"/>
      <c r="M5062" s="990"/>
      <c r="N5062" s="990"/>
      <c r="O5062" s="878"/>
      <c r="P5062" s="878"/>
      <c r="Q5062" s="878"/>
      <c r="R5062" s="878"/>
      <c r="S5062" s="878"/>
      <c r="T5062" s="878"/>
      <c r="U5062" s="878"/>
      <c r="V5062" s="878"/>
      <c r="W5062" s="878"/>
      <c r="X5062" s="1015"/>
      <c r="Y5062" s="878"/>
      <c r="Z5062" s="975"/>
    </row>
    <row r="5063" spans="1:26">
      <c r="A5063" s="878"/>
      <c r="B5063" s="878"/>
      <c r="C5063" s="878"/>
      <c r="F5063" s="878"/>
      <c r="H5063" s="878"/>
      <c r="I5063" s="878"/>
      <c r="J5063" s="878"/>
      <c r="K5063" s="990"/>
      <c r="L5063" s="990"/>
      <c r="M5063" s="990"/>
      <c r="N5063" s="990"/>
      <c r="O5063" s="878"/>
      <c r="P5063" s="878"/>
      <c r="Q5063" s="878"/>
      <c r="R5063" s="878"/>
      <c r="S5063" s="878"/>
      <c r="T5063" s="878"/>
      <c r="U5063" s="878"/>
      <c r="V5063" s="878"/>
      <c r="W5063" s="878"/>
      <c r="X5063" s="1015"/>
      <c r="Y5063" s="878"/>
      <c r="Z5063" s="975"/>
    </row>
    <row r="5064" spans="1:26">
      <c r="A5064" s="878"/>
      <c r="B5064" s="878"/>
      <c r="C5064" s="878"/>
      <c r="F5064" s="878"/>
      <c r="H5064" s="878"/>
      <c r="I5064" s="878"/>
      <c r="J5064" s="878"/>
      <c r="K5064" s="990"/>
      <c r="L5064" s="990"/>
      <c r="M5064" s="990"/>
      <c r="N5064" s="990"/>
      <c r="O5064" s="878"/>
      <c r="P5064" s="878"/>
      <c r="Q5064" s="878"/>
      <c r="R5064" s="878"/>
      <c r="S5064" s="878"/>
      <c r="T5064" s="878"/>
      <c r="U5064" s="878"/>
      <c r="V5064" s="878"/>
      <c r="W5064" s="878"/>
      <c r="X5064" s="1015"/>
      <c r="Y5064" s="878"/>
      <c r="Z5064" s="975"/>
    </row>
    <row r="5065" spans="1:26">
      <c r="A5065" s="878"/>
      <c r="B5065" s="878"/>
      <c r="C5065" s="878"/>
      <c r="F5065" s="878"/>
      <c r="H5065" s="878"/>
      <c r="I5065" s="878"/>
      <c r="J5065" s="878"/>
      <c r="K5065" s="990"/>
      <c r="L5065" s="990"/>
      <c r="M5065" s="990"/>
      <c r="N5065" s="990"/>
      <c r="O5065" s="878"/>
      <c r="P5065" s="878"/>
      <c r="Q5065" s="878"/>
      <c r="R5065" s="878"/>
      <c r="S5065" s="878"/>
      <c r="T5065" s="878"/>
      <c r="U5065" s="878"/>
      <c r="V5065" s="878"/>
      <c r="W5065" s="878"/>
      <c r="X5065" s="1015"/>
      <c r="Y5065" s="878"/>
      <c r="Z5065" s="975"/>
    </row>
    <row r="5066" spans="1:26">
      <c r="A5066" s="878"/>
      <c r="B5066" s="878"/>
      <c r="C5066" s="878"/>
      <c r="F5066" s="878"/>
      <c r="H5066" s="878"/>
      <c r="I5066" s="878"/>
      <c r="J5066" s="878"/>
      <c r="K5066" s="990"/>
      <c r="L5066" s="990"/>
      <c r="M5066" s="990"/>
      <c r="N5066" s="990"/>
      <c r="O5066" s="878"/>
      <c r="P5066" s="878"/>
      <c r="Q5066" s="878"/>
      <c r="R5066" s="878"/>
      <c r="S5066" s="878"/>
      <c r="T5066" s="878"/>
      <c r="U5066" s="878"/>
      <c r="V5066" s="878"/>
      <c r="W5066" s="878"/>
      <c r="X5066" s="1015"/>
      <c r="Y5066" s="878"/>
      <c r="Z5066" s="975"/>
    </row>
    <row r="5067" spans="1:26">
      <c r="A5067" s="878"/>
      <c r="B5067" s="878"/>
      <c r="C5067" s="878"/>
      <c r="F5067" s="878"/>
      <c r="H5067" s="878"/>
      <c r="I5067" s="878"/>
      <c r="J5067" s="878"/>
      <c r="K5067" s="990"/>
      <c r="L5067" s="990"/>
      <c r="M5067" s="990"/>
      <c r="N5067" s="990"/>
      <c r="O5067" s="878"/>
      <c r="P5067" s="878"/>
      <c r="Q5067" s="878"/>
      <c r="R5067" s="878"/>
      <c r="S5067" s="878"/>
      <c r="T5067" s="878"/>
      <c r="U5067" s="878"/>
      <c r="V5067" s="878"/>
      <c r="W5067" s="878"/>
      <c r="X5067" s="1015"/>
      <c r="Y5067" s="878"/>
      <c r="Z5067" s="975"/>
    </row>
    <row r="5068" spans="1:26">
      <c r="A5068" s="878"/>
      <c r="B5068" s="878"/>
      <c r="C5068" s="878"/>
      <c r="F5068" s="878"/>
      <c r="H5068" s="878"/>
      <c r="I5068" s="878"/>
      <c r="J5068" s="878"/>
      <c r="K5068" s="990"/>
      <c r="L5068" s="990"/>
      <c r="M5068" s="990"/>
      <c r="N5068" s="990"/>
      <c r="O5068" s="878"/>
      <c r="P5068" s="878"/>
      <c r="Q5068" s="878"/>
      <c r="R5068" s="878"/>
      <c r="S5068" s="878"/>
      <c r="T5068" s="878"/>
      <c r="U5068" s="878"/>
      <c r="V5068" s="878"/>
      <c r="W5068" s="878"/>
      <c r="X5068" s="1015"/>
      <c r="Y5068" s="878"/>
      <c r="Z5068" s="975"/>
    </row>
    <row r="5069" spans="1:26">
      <c r="A5069" s="878"/>
      <c r="B5069" s="878"/>
      <c r="C5069" s="878"/>
      <c r="F5069" s="878"/>
      <c r="H5069" s="878"/>
      <c r="I5069" s="878"/>
      <c r="J5069" s="878"/>
      <c r="K5069" s="990"/>
      <c r="L5069" s="990"/>
      <c r="M5069" s="990"/>
      <c r="N5069" s="990"/>
      <c r="O5069" s="878"/>
      <c r="P5069" s="878"/>
      <c r="Q5069" s="878"/>
      <c r="R5069" s="878"/>
      <c r="S5069" s="878"/>
      <c r="T5069" s="878"/>
      <c r="U5069" s="878"/>
      <c r="V5069" s="878"/>
      <c r="W5069" s="878"/>
      <c r="X5069" s="1015"/>
      <c r="Y5069" s="878"/>
      <c r="Z5069" s="975"/>
    </row>
    <row r="5070" spans="1:26">
      <c r="A5070" s="878"/>
      <c r="B5070" s="878"/>
      <c r="C5070" s="878"/>
      <c r="F5070" s="878"/>
      <c r="H5070" s="878"/>
      <c r="I5070" s="878"/>
      <c r="J5070" s="878"/>
      <c r="K5070" s="990"/>
      <c r="L5070" s="990"/>
      <c r="M5070" s="990"/>
      <c r="N5070" s="990"/>
      <c r="O5070" s="878"/>
      <c r="P5070" s="878"/>
      <c r="Q5070" s="878"/>
      <c r="R5070" s="878"/>
      <c r="S5070" s="878"/>
      <c r="T5070" s="878"/>
      <c r="U5070" s="878"/>
      <c r="V5070" s="878"/>
      <c r="W5070" s="878"/>
      <c r="X5070" s="1015"/>
      <c r="Y5070" s="878"/>
      <c r="Z5070" s="975"/>
    </row>
    <row r="5071" spans="1:26">
      <c r="A5071" s="878"/>
      <c r="B5071" s="878"/>
      <c r="C5071" s="878"/>
      <c r="F5071" s="878"/>
      <c r="H5071" s="878"/>
      <c r="I5071" s="878"/>
      <c r="J5071" s="878"/>
      <c r="K5071" s="990"/>
      <c r="L5071" s="990"/>
      <c r="M5071" s="990"/>
      <c r="N5071" s="990"/>
      <c r="O5071" s="878"/>
      <c r="P5071" s="878"/>
      <c r="Q5071" s="878"/>
      <c r="R5071" s="878"/>
      <c r="S5071" s="878"/>
      <c r="T5071" s="878"/>
      <c r="U5071" s="878"/>
      <c r="V5071" s="878"/>
      <c r="W5071" s="878"/>
      <c r="X5071" s="1015"/>
      <c r="Y5071" s="878"/>
      <c r="Z5071" s="975"/>
    </row>
    <row r="5072" spans="1:26">
      <c r="A5072" s="878"/>
      <c r="B5072" s="878"/>
      <c r="C5072" s="878"/>
      <c r="F5072" s="878"/>
      <c r="H5072" s="878"/>
      <c r="I5072" s="878"/>
      <c r="J5072" s="878"/>
      <c r="K5072" s="990"/>
      <c r="L5072" s="990"/>
      <c r="M5072" s="990"/>
      <c r="N5072" s="990"/>
      <c r="O5072" s="878"/>
      <c r="P5072" s="878"/>
      <c r="Q5072" s="878"/>
      <c r="R5072" s="878"/>
      <c r="S5072" s="878"/>
      <c r="T5072" s="878"/>
      <c r="U5072" s="878"/>
      <c r="V5072" s="878"/>
      <c r="W5072" s="878"/>
      <c r="X5072" s="1015"/>
      <c r="Y5072" s="878"/>
      <c r="Z5072" s="975"/>
    </row>
    <row r="5073" spans="1:26">
      <c r="A5073" s="878"/>
      <c r="B5073" s="878"/>
      <c r="C5073" s="878"/>
      <c r="F5073" s="878"/>
      <c r="H5073" s="878"/>
      <c r="I5073" s="878"/>
      <c r="J5073" s="878"/>
      <c r="K5073" s="990"/>
      <c r="L5073" s="990"/>
      <c r="M5073" s="990"/>
      <c r="N5073" s="990"/>
      <c r="O5073" s="878"/>
      <c r="P5073" s="878"/>
      <c r="Q5073" s="878"/>
      <c r="R5073" s="878"/>
      <c r="S5073" s="878"/>
      <c r="T5073" s="878"/>
      <c r="U5073" s="878"/>
      <c r="V5073" s="878"/>
      <c r="W5073" s="878"/>
      <c r="X5073" s="1015"/>
      <c r="Y5073" s="878"/>
      <c r="Z5073" s="975"/>
    </row>
    <row r="5074" spans="1:26">
      <c r="A5074" s="878"/>
      <c r="B5074" s="878"/>
      <c r="C5074" s="878"/>
      <c r="F5074" s="878"/>
      <c r="H5074" s="878"/>
      <c r="I5074" s="878"/>
      <c r="J5074" s="878"/>
      <c r="K5074" s="990"/>
      <c r="L5074" s="990"/>
      <c r="M5074" s="990"/>
      <c r="N5074" s="990"/>
      <c r="O5074" s="878"/>
      <c r="P5074" s="878"/>
      <c r="Q5074" s="878"/>
      <c r="R5074" s="878"/>
      <c r="S5074" s="878"/>
      <c r="T5074" s="878"/>
      <c r="U5074" s="878"/>
      <c r="V5074" s="878"/>
      <c r="W5074" s="878"/>
      <c r="X5074" s="1015"/>
      <c r="Y5074" s="878"/>
      <c r="Z5074" s="975"/>
    </row>
    <row r="5075" spans="1:26">
      <c r="A5075" s="878"/>
      <c r="B5075" s="878"/>
      <c r="C5075" s="878"/>
      <c r="F5075" s="878"/>
      <c r="H5075" s="878"/>
      <c r="I5075" s="878"/>
      <c r="J5075" s="878"/>
      <c r="K5075" s="990"/>
      <c r="L5075" s="990"/>
      <c r="M5075" s="990"/>
      <c r="N5075" s="990"/>
      <c r="O5075" s="878"/>
      <c r="P5075" s="878"/>
      <c r="Q5075" s="878"/>
      <c r="R5075" s="878"/>
      <c r="S5075" s="878"/>
      <c r="T5075" s="878"/>
      <c r="U5075" s="878"/>
      <c r="V5075" s="878"/>
      <c r="W5075" s="878"/>
      <c r="X5075" s="1015"/>
      <c r="Y5075" s="878"/>
      <c r="Z5075" s="975"/>
    </row>
    <row r="5076" spans="1:26">
      <c r="A5076" s="878"/>
      <c r="B5076" s="878"/>
      <c r="C5076" s="878"/>
      <c r="F5076" s="878"/>
      <c r="H5076" s="878"/>
      <c r="I5076" s="878"/>
      <c r="J5076" s="878"/>
      <c r="K5076" s="990"/>
      <c r="L5076" s="990"/>
      <c r="M5076" s="990"/>
      <c r="N5076" s="990"/>
      <c r="O5076" s="878"/>
      <c r="P5076" s="878"/>
      <c r="Q5076" s="878"/>
      <c r="R5076" s="878"/>
      <c r="S5076" s="878"/>
      <c r="T5076" s="878"/>
      <c r="U5076" s="878"/>
      <c r="V5076" s="878"/>
      <c r="W5076" s="878"/>
      <c r="X5076" s="1015"/>
      <c r="Y5076" s="878"/>
      <c r="Z5076" s="975"/>
    </row>
    <row r="5077" spans="1:26">
      <c r="A5077" s="878"/>
      <c r="B5077" s="878"/>
      <c r="C5077" s="878"/>
      <c r="F5077" s="878"/>
      <c r="H5077" s="878"/>
      <c r="I5077" s="878"/>
      <c r="J5077" s="878"/>
      <c r="K5077" s="990"/>
      <c r="L5077" s="990"/>
      <c r="M5077" s="990"/>
      <c r="N5077" s="990"/>
      <c r="O5077" s="878"/>
      <c r="P5077" s="878"/>
      <c r="Q5077" s="878"/>
      <c r="R5077" s="878"/>
      <c r="S5077" s="878"/>
      <c r="T5077" s="878"/>
      <c r="U5077" s="878"/>
      <c r="V5077" s="878"/>
      <c r="W5077" s="878"/>
      <c r="X5077" s="1015"/>
      <c r="Y5077" s="878"/>
      <c r="Z5077" s="975"/>
    </row>
    <row r="5078" spans="1:26">
      <c r="A5078" s="878"/>
      <c r="B5078" s="878"/>
      <c r="C5078" s="878"/>
      <c r="F5078" s="878"/>
      <c r="H5078" s="878"/>
      <c r="I5078" s="878"/>
      <c r="J5078" s="878"/>
      <c r="K5078" s="990"/>
      <c r="L5078" s="990"/>
      <c r="M5078" s="990"/>
      <c r="N5078" s="990"/>
      <c r="O5078" s="878"/>
      <c r="P5078" s="878"/>
      <c r="Q5078" s="878"/>
      <c r="R5078" s="878"/>
      <c r="S5078" s="878"/>
      <c r="T5078" s="878"/>
      <c r="U5078" s="878"/>
      <c r="V5078" s="878"/>
      <c r="W5078" s="878"/>
      <c r="X5078" s="1015"/>
      <c r="Y5078" s="878"/>
      <c r="Z5078" s="975"/>
    </row>
    <row r="5079" spans="1:26">
      <c r="A5079" s="878"/>
      <c r="B5079" s="878"/>
      <c r="C5079" s="878"/>
      <c r="F5079" s="878"/>
      <c r="H5079" s="878"/>
      <c r="I5079" s="878"/>
      <c r="J5079" s="878"/>
      <c r="K5079" s="990"/>
      <c r="L5079" s="990"/>
      <c r="M5079" s="990"/>
      <c r="N5079" s="990"/>
      <c r="O5079" s="878"/>
      <c r="P5079" s="878"/>
      <c r="Q5079" s="878"/>
      <c r="R5079" s="878"/>
      <c r="S5079" s="878"/>
      <c r="T5079" s="878"/>
      <c r="U5079" s="878"/>
      <c r="V5079" s="878"/>
      <c r="W5079" s="878"/>
      <c r="X5079" s="1015"/>
      <c r="Y5079" s="878"/>
      <c r="Z5079" s="975"/>
    </row>
    <row r="5080" spans="1:26">
      <c r="A5080" s="878"/>
      <c r="B5080" s="878"/>
      <c r="C5080" s="878"/>
      <c r="F5080" s="878"/>
      <c r="H5080" s="878"/>
      <c r="I5080" s="878"/>
      <c r="J5080" s="878"/>
      <c r="K5080" s="990"/>
      <c r="L5080" s="990"/>
      <c r="M5080" s="990"/>
      <c r="N5080" s="990"/>
      <c r="O5080" s="878"/>
      <c r="P5080" s="878"/>
      <c r="Q5080" s="878"/>
      <c r="R5080" s="878"/>
      <c r="S5080" s="878"/>
      <c r="T5080" s="878"/>
      <c r="U5080" s="878"/>
      <c r="V5080" s="878"/>
      <c r="W5080" s="878"/>
      <c r="X5080" s="1015"/>
      <c r="Y5080" s="878"/>
      <c r="Z5080" s="975"/>
    </row>
    <row r="5081" spans="1:26">
      <c r="A5081" s="878"/>
      <c r="B5081" s="878"/>
      <c r="C5081" s="878"/>
      <c r="F5081" s="878"/>
      <c r="H5081" s="878"/>
      <c r="I5081" s="878"/>
      <c r="J5081" s="878"/>
      <c r="K5081" s="990"/>
      <c r="L5081" s="990"/>
      <c r="M5081" s="990"/>
      <c r="N5081" s="990"/>
      <c r="O5081" s="878"/>
      <c r="P5081" s="878"/>
      <c r="Q5081" s="878"/>
      <c r="R5081" s="878"/>
      <c r="S5081" s="878"/>
      <c r="T5081" s="878"/>
      <c r="U5081" s="878"/>
      <c r="V5081" s="878"/>
      <c r="W5081" s="878"/>
      <c r="X5081" s="1015"/>
      <c r="Y5081" s="878"/>
      <c r="Z5081" s="975"/>
    </row>
    <row r="5082" spans="1:26">
      <c r="A5082" s="878"/>
      <c r="B5082" s="878"/>
      <c r="C5082" s="878"/>
      <c r="F5082" s="878"/>
      <c r="H5082" s="878"/>
      <c r="I5082" s="878"/>
      <c r="J5082" s="878"/>
      <c r="K5082" s="990"/>
      <c r="L5082" s="990"/>
      <c r="M5082" s="990"/>
      <c r="N5082" s="990"/>
      <c r="O5082" s="878"/>
      <c r="P5082" s="878"/>
      <c r="Q5082" s="878"/>
      <c r="R5082" s="878"/>
      <c r="S5082" s="878"/>
      <c r="T5082" s="878"/>
      <c r="U5082" s="878"/>
      <c r="V5082" s="878"/>
      <c r="W5082" s="878"/>
      <c r="X5082" s="1015"/>
      <c r="Y5082" s="878"/>
      <c r="Z5082" s="975"/>
    </row>
    <row r="5083" spans="1:26">
      <c r="A5083" s="878"/>
      <c r="B5083" s="878"/>
      <c r="C5083" s="878"/>
      <c r="F5083" s="878"/>
      <c r="H5083" s="878"/>
      <c r="I5083" s="878"/>
      <c r="J5083" s="878"/>
      <c r="K5083" s="990"/>
      <c r="L5083" s="990"/>
      <c r="M5083" s="990"/>
      <c r="N5083" s="990"/>
      <c r="O5083" s="878"/>
      <c r="P5083" s="878"/>
      <c r="Q5083" s="878"/>
      <c r="R5083" s="878"/>
      <c r="S5083" s="878"/>
      <c r="T5083" s="878"/>
      <c r="U5083" s="878"/>
      <c r="V5083" s="878"/>
      <c r="W5083" s="878"/>
      <c r="X5083" s="1015"/>
      <c r="Y5083" s="878"/>
      <c r="Z5083" s="975"/>
    </row>
    <row r="5084" spans="1:26">
      <c r="A5084" s="878"/>
      <c r="B5084" s="878"/>
      <c r="C5084" s="878"/>
      <c r="F5084" s="878"/>
      <c r="H5084" s="878"/>
      <c r="I5084" s="878"/>
      <c r="J5084" s="878"/>
      <c r="K5084" s="990"/>
      <c r="L5084" s="990"/>
      <c r="M5084" s="990"/>
      <c r="N5084" s="990"/>
      <c r="O5084" s="878"/>
      <c r="P5084" s="878"/>
      <c r="Q5084" s="878"/>
      <c r="R5084" s="878"/>
      <c r="S5084" s="878"/>
      <c r="T5084" s="878"/>
      <c r="U5084" s="878"/>
      <c r="V5084" s="878"/>
      <c r="W5084" s="878"/>
      <c r="X5084" s="1015"/>
      <c r="Y5084" s="878"/>
      <c r="Z5084" s="975"/>
    </row>
    <row r="5085" spans="1:26">
      <c r="A5085" s="878"/>
      <c r="B5085" s="878"/>
      <c r="C5085" s="878"/>
      <c r="F5085" s="878"/>
      <c r="H5085" s="878"/>
      <c r="I5085" s="878"/>
      <c r="J5085" s="878"/>
      <c r="K5085" s="990"/>
      <c r="L5085" s="990"/>
      <c r="M5085" s="990"/>
      <c r="N5085" s="990"/>
      <c r="O5085" s="878"/>
      <c r="P5085" s="878"/>
      <c r="Q5085" s="878"/>
      <c r="R5085" s="878"/>
      <c r="S5085" s="878"/>
      <c r="T5085" s="878"/>
      <c r="U5085" s="878"/>
      <c r="V5085" s="878"/>
      <c r="W5085" s="878"/>
      <c r="X5085" s="1015"/>
      <c r="Y5085" s="878"/>
      <c r="Z5085" s="975"/>
    </row>
    <row r="5086" spans="1:26">
      <c r="A5086" s="878"/>
      <c r="B5086" s="878"/>
      <c r="C5086" s="878"/>
      <c r="F5086" s="878"/>
      <c r="H5086" s="878"/>
      <c r="I5086" s="878"/>
      <c r="J5086" s="878"/>
      <c r="K5086" s="990"/>
      <c r="L5086" s="990"/>
      <c r="M5086" s="990"/>
      <c r="N5086" s="990"/>
      <c r="O5086" s="878"/>
      <c r="P5086" s="878"/>
      <c r="Q5086" s="878"/>
      <c r="R5086" s="878"/>
      <c r="S5086" s="878"/>
      <c r="T5086" s="878"/>
      <c r="U5086" s="878"/>
      <c r="V5086" s="878"/>
      <c r="W5086" s="878"/>
      <c r="X5086" s="1015"/>
      <c r="Y5086" s="878"/>
      <c r="Z5086" s="975"/>
    </row>
    <row r="5087" spans="1:26">
      <c r="A5087" s="878"/>
      <c r="B5087" s="878"/>
      <c r="C5087" s="878"/>
      <c r="F5087" s="878"/>
      <c r="H5087" s="878"/>
      <c r="I5087" s="878"/>
      <c r="J5087" s="878"/>
      <c r="K5087" s="990"/>
      <c r="L5087" s="990"/>
      <c r="M5087" s="990"/>
      <c r="N5087" s="990"/>
      <c r="O5087" s="878"/>
      <c r="P5087" s="878"/>
      <c r="Q5087" s="878"/>
      <c r="R5087" s="878"/>
      <c r="S5087" s="878"/>
      <c r="T5087" s="878"/>
      <c r="U5087" s="878"/>
      <c r="V5087" s="878"/>
      <c r="W5087" s="878"/>
      <c r="X5087" s="1015"/>
      <c r="Y5087" s="878"/>
      <c r="Z5087" s="975"/>
    </row>
    <row r="5088" spans="1:26">
      <c r="A5088" s="878"/>
      <c r="B5088" s="878"/>
      <c r="C5088" s="878"/>
      <c r="F5088" s="878"/>
      <c r="H5088" s="878"/>
      <c r="I5088" s="878"/>
      <c r="J5088" s="878"/>
      <c r="K5088" s="990"/>
      <c r="L5088" s="990"/>
      <c r="M5088" s="990"/>
      <c r="N5088" s="990"/>
      <c r="O5088" s="878"/>
      <c r="P5088" s="878"/>
      <c r="Q5088" s="878"/>
      <c r="R5088" s="878"/>
      <c r="S5088" s="878"/>
      <c r="T5088" s="878"/>
      <c r="U5088" s="878"/>
      <c r="V5088" s="878"/>
      <c r="W5088" s="878"/>
      <c r="X5088" s="1015"/>
      <c r="Y5088" s="878"/>
      <c r="Z5088" s="975"/>
    </row>
    <row r="5089" spans="1:26">
      <c r="A5089" s="878"/>
      <c r="B5089" s="878"/>
      <c r="C5089" s="878"/>
      <c r="F5089" s="878"/>
      <c r="H5089" s="878"/>
      <c r="I5089" s="878"/>
      <c r="J5089" s="878"/>
      <c r="K5089" s="990"/>
      <c r="L5089" s="990"/>
      <c r="M5089" s="990"/>
      <c r="N5089" s="990"/>
      <c r="O5089" s="878"/>
      <c r="P5089" s="878"/>
      <c r="Q5089" s="878"/>
      <c r="R5089" s="878"/>
      <c r="S5089" s="878"/>
      <c r="T5089" s="878"/>
      <c r="U5089" s="878"/>
      <c r="V5089" s="878"/>
      <c r="W5089" s="878"/>
      <c r="X5089" s="1015"/>
      <c r="Y5089" s="878"/>
      <c r="Z5089" s="975"/>
    </row>
    <row r="5090" spans="1:26">
      <c r="A5090" s="878"/>
      <c r="B5090" s="878"/>
      <c r="C5090" s="878"/>
      <c r="F5090" s="878"/>
      <c r="H5090" s="878"/>
      <c r="I5090" s="878"/>
      <c r="J5090" s="878"/>
      <c r="K5090" s="990"/>
      <c r="L5090" s="990"/>
      <c r="M5090" s="990"/>
      <c r="N5090" s="990"/>
      <c r="O5090" s="878"/>
      <c r="P5090" s="878"/>
      <c r="Q5090" s="878"/>
      <c r="R5090" s="878"/>
      <c r="S5090" s="878"/>
      <c r="T5090" s="878"/>
      <c r="U5090" s="878"/>
      <c r="V5090" s="878"/>
      <c r="W5090" s="878"/>
      <c r="X5090" s="1015"/>
      <c r="Y5090" s="878"/>
      <c r="Z5090" s="975"/>
    </row>
    <row r="5091" spans="1:26">
      <c r="A5091" s="878"/>
      <c r="B5091" s="878"/>
      <c r="C5091" s="878"/>
      <c r="F5091" s="878"/>
      <c r="H5091" s="878"/>
      <c r="I5091" s="878"/>
      <c r="J5091" s="878"/>
      <c r="K5091" s="990"/>
      <c r="L5091" s="990"/>
      <c r="M5091" s="990"/>
      <c r="N5091" s="990"/>
      <c r="O5091" s="878"/>
      <c r="P5091" s="878"/>
      <c r="Q5091" s="878"/>
      <c r="R5091" s="878"/>
      <c r="S5091" s="878"/>
      <c r="T5091" s="878"/>
      <c r="U5091" s="878"/>
      <c r="V5091" s="878"/>
      <c r="W5091" s="878"/>
      <c r="X5091" s="1015"/>
      <c r="Y5091" s="878"/>
      <c r="Z5091" s="975"/>
    </row>
    <row r="5092" spans="1:26">
      <c r="A5092" s="878"/>
      <c r="B5092" s="878"/>
      <c r="C5092" s="878"/>
      <c r="F5092" s="878"/>
      <c r="H5092" s="878"/>
      <c r="I5092" s="878"/>
      <c r="J5092" s="878"/>
      <c r="K5092" s="990"/>
      <c r="L5092" s="990"/>
      <c r="M5092" s="990"/>
      <c r="N5092" s="990"/>
      <c r="O5092" s="878"/>
      <c r="P5092" s="878"/>
      <c r="Q5092" s="878"/>
      <c r="R5092" s="878"/>
      <c r="S5092" s="878"/>
      <c r="T5092" s="878"/>
      <c r="U5092" s="878"/>
      <c r="V5092" s="878"/>
      <c r="W5092" s="878"/>
      <c r="X5092" s="1015"/>
      <c r="Y5092" s="878"/>
      <c r="Z5092" s="975"/>
    </row>
    <row r="5093" spans="1:26">
      <c r="A5093" s="878"/>
      <c r="B5093" s="878"/>
      <c r="C5093" s="878"/>
      <c r="F5093" s="878"/>
      <c r="H5093" s="878"/>
      <c r="I5093" s="878"/>
      <c r="J5093" s="878"/>
      <c r="K5093" s="990"/>
      <c r="L5093" s="990"/>
      <c r="M5093" s="990"/>
      <c r="N5093" s="990"/>
      <c r="O5093" s="878"/>
      <c r="P5093" s="878"/>
      <c r="Q5093" s="878"/>
      <c r="R5093" s="878"/>
      <c r="S5093" s="878"/>
      <c r="T5093" s="878"/>
      <c r="U5093" s="878"/>
      <c r="V5093" s="878"/>
      <c r="W5093" s="878"/>
      <c r="X5093" s="1015"/>
      <c r="Y5093" s="878"/>
      <c r="Z5093" s="975"/>
    </row>
    <row r="5094" spans="1:26">
      <c r="A5094" s="878"/>
      <c r="B5094" s="878"/>
      <c r="C5094" s="878"/>
      <c r="F5094" s="878"/>
      <c r="H5094" s="878"/>
      <c r="I5094" s="878"/>
      <c r="J5094" s="878"/>
      <c r="K5094" s="990"/>
      <c r="L5094" s="990"/>
      <c r="M5094" s="990"/>
      <c r="N5094" s="990"/>
      <c r="O5094" s="878"/>
      <c r="P5094" s="878"/>
      <c r="Q5094" s="878"/>
      <c r="R5094" s="878"/>
      <c r="S5094" s="878"/>
      <c r="T5094" s="878"/>
      <c r="U5094" s="878"/>
      <c r="V5094" s="878"/>
      <c r="W5094" s="878"/>
      <c r="X5094" s="1015"/>
      <c r="Y5094" s="878"/>
      <c r="Z5094" s="975"/>
    </row>
    <row r="5095" spans="1:26">
      <c r="A5095" s="878"/>
      <c r="B5095" s="878"/>
      <c r="C5095" s="878"/>
      <c r="F5095" s="878"/>
      <c r="H5095" s="878"/>
      <c r="I5095" s="878"/>
      <c r="J5095" s="878"/>
      <c r="K5095" s="990"/>
      <c r="L5095" s="990"/>
      <c r="M5095" s="990"/>
      <c r="N5095" s="990"/>
      <c r="O5095" s="878"/>
      <c r="P5095" s="878"/>
      <c r="Q5095" s="878"/>
      <c r="R5095" s="878"/>
      <c r="S5095" s="878"/>
      <c r="T5095" s="878"/>
      <c r="U5095" s="878"/>
      <c r="V5095" s="878"/>
      <c r="W5095" s="878"/>
      <c r="X5095" s="1015"/>
      <c r="Y5095" s="878"/>
      <c r="Z5095" s="975"/>
    </row>
    <row r="5096" spans="1:26">
      <c r="A5096" s="878"/>
      <c r="B5096" s="878"/>
      <c r="C5096" s="878"/>
      <c r="F5096" s="878"/>
      <c r="H5096" s="878"/>
      <c r="I5096" s="878"/>
      <c r="J5096" s="878"/>
      <c r="K5096" s="990"/>
      <c r="L5096" s="990"/>
      <c r="M5096" s="990"/>
      <c r="N5096" s="990"/>
      <c r="O5096" s="878"/>
      <c r="P5096" s="878"/>
      <c r="Q5096" s="878"/>
      <c r="R5096" s="878"/>
      <c r="S5096" s="878"/>
      <c r="T5096" s="878"/>
      <c r="U5096" s="878"/>
      <c r="V5096" s="878"/>
      <c r="W5096" s="878"/>
      <c r="X5096" s="1015"/>
      <c r="Y5096" s="878"/>
      <c r="Z5096" s="975"/>
    </row>
    <row r="5097" spans="1:26">
      <c r="A5097" s="878"/>
      <c r="B5097" s="878"/>
      <c r="C5097" s="878"/>
      <c r="F5097" s="878"/>
      <c r="H5097" s="878"/>
      <c r="I5097" s="878"/>
      <c r="J5097" s="878"/>
      <c r="K5097" s="990"/>
      <c r="L5097" s="990"/>
      <c r="M5097" s="990"/>
      <c r="N5097" s="990"/>
      <c r="O5097" s="878"/>
      <c r="P5097" s="878"/>
      <c r="Q5097" s="878"/>
      <c r="R5097" s="878"/>
      <c r="S5097" s="878"/>
      <c r="T5097" s="878"/>
      <c r="U5097" s="878"/>
      <c r="V5097" s="878"/>
      <c r="W5097" s="878"/>
      <c r="X5097" s="1015"/>
      <c r="Y5097" s="878"/>
      <c r="Z5097" s="975"/>
    </row>
    <row r="5098" spans="1:26">
      <c r="A5098" s="878"/>
      <c r="B5098" s="878"/>
      <c r="C5098" s="878"/>
      <c r="F5098" s="878"/>
      <c r="H5098" s="878"/>
      <c r="I5098" s="878"/>
      <c r="J5098" s="878"/>
      <c r="K5098" s="990"/>
      <c r="L5098" s="990"/>
      <c r="M5098" s="990"/>
      <c r="N5098" s="990"/>
      <c r="O5098" s="878"/>
      <c r="P5098" s="878"/>
      <c r="Q5098" s="878"/>
      <c r="R5098" s="878"/>
      <c r="S5098" s="878"/>
      <c r="T5098" s="878"/>
      <c r="U5098" s="878"/>
      <c r="V5098" s="878"/>
      <c r="W5098" s="878"/>
      <c r="X5098" s="1015"/>
      <c r="Y5098" s="878"/>
      <c r="Z5098" s="975"/>
    </row>
    <row r="5099" spans="1:26">
      <c r="A5099" s="878"/>
      <c r="B5099" s="878"/>
      <c r="C5099" s="878"/>
      <c r="F5099" s="878"/>
      <c r="H5099" s="878"/>
      <c r="I5099" s="878"/>
      <c r="J5099" s="878"/>
      <c r="K5099" s="990"/>
      <c r="L5099" s="990"/>
      <c r="M5099" s="990"/>
      <c r="N5099" s="990"/>
      <c r="O5099" s="878"/>
      <c r="P5099" s="878"/>
      <c r="Q5099" s="878"/>
      <c r="R5099" s="878"/>
      <c r="S5099" s="878"/>
      <c r="T5099" s="878"/>
      <c r="U5099" s="878"/>
      <c r="V5099" s="878"/>
      <c r="W5099" s="878"/>
      <c r="X5099" s="1015"/>
      <c r="Y5099" s="878"/>
      <c r="Z5099" s="975"/>
    </row>
    <row r="5100" spans="1:26">
      <c r="A5100" s="878"/>
      <c r="B5100" s="878"/>
      <c r="C5100" s="878"/>
      <c r="F5100" s="878"/>
      <c r="H5100" s="878"/>
      <c r="I5100" s="878"/>
      <c r="J5100" s="878"/>
      <c r="K5100" s="990"/>
      <c r="L5100" s="990"/>
      <c r="M5100" s="990"/>
      <c r="N5100" s="990"/>
      <c r="O5100" s="878"/>
      <c r="P5100" s="878"/>
      <c r="Q5100" s="878"/>
      <c r="R5100" s="878"/>
      <c r="S5100" s="878"/>
      <c r="T5100" s="878"/>
      <c r="U5100" s="878"/>
      <c r="V5100" s="878"/>
      <c r="W5100" s="878"/>
      <c r="X5100" s="1015"/>
      <c r="Y5100" s="878"/>
      <c r="Z5100" s="975"/>
    </row>
    <row r="5101" spans="1:26">
      <c r="A5101" s="878"/>
      <c r="B5101" s="878"/>
      <c r="C5101" s="878"/>
      <c r="F5101" s="878"/>
      <c r="H5101" s="878"/>
      <c r="I5101" s="878"/>
      <c r="J5101" s="878"/>
      <c r="K5101" s="990"/>
      <c r="L5101" s="990"/>
      <c r="M5101" s="990"/>
      <c r="N5101" s="990"/>
      <c r="O5101" s="878"/>
      <c r="P5101" s="878"/>
      <c r="Q5101" s="878"/>
      <c r="R5101" s="878"/>
      <c r="S5101" s="878"/>
      <c r="T5101" s="878"/>
      <c r="U5101" s="878"/>
      <c r="V5101" s="878"/>
      <c r="W5101" s="878"/>
      <c r="X5101" s="1015"/>
      <c r="Y5101" s="878"/>
      <c r="Z5101" s="975"/>
    </row>
    <row r="5102" spans="1:26">
      <c r="A5102" s="878"/>
      <c r="B5102" s="878"/>
      <c r="C5102" s="878"/>
      <c r="F5102" s="878"/>
      <c r="H5102" s="878"/>
      <c r="I5102" s="878"/>
      <c r="J5102" s="878"/>
      <c r="K5102" s="990"/>
      <c r="L5102" s="990"/>
      <c r="M5102" s="990"/>
      <c r="N5102" s="990"/>
      <c r="O5102" s="878"/>
      <c r="P5102" s="878"/>
      <c r="Q5102" s="878"/>
      <c r="R5102" s="878"/>
      <c r="S5102" s="878"/>
      <c r="T5102" s="878"/>
      <c r="U5102" s="878"/>
      <c r="V5102" s="878"/>
      <c r="W5102" s="878"/>
      <c r="X5102" s="1015"/>
      <c r="Y5102" s="878"/>
      <c r="Z5102" s="975"/>
    </row>
    <row r="5103" spans="1:26">
      <c r="A5103" s="878"/>
      <c r="B5103" s="878"/>
      <c r="C5103" s="878"/>
      <c r="F5103" s="878"/>
      <c r="H5103" s="878"/>
      <c r="I5103" s="878"/>
      <c r="J5103" s="878"/>
      <c r="K5103" s="990"/>
      <c r="L5103" s="990"/>
      <c r="M5103" s="990"/>
      <c r="N5103" s="990"/>
      <c r="O5103" s="878"/>
      <c r="P5103" s="878"/>
      <c r="Q5103" s="878"/>
      <c r="R5103" s="878"/>
      <c r="S5103" s="878"/>
      <c r="T5103" s="878"/>
      <c r="U5103" s="878"/>
      <c r="V5103" s="878"/>
      <c r="W5103" s="878"/>
      <c r="X5103" s="1015"/>
      <c r="Y5103" s="878"/>
      <c r="Z5103" s="975"/>
    </row>
    <row r="5104" spans="1:26">
      <c r="A5104" s="878"/>
      <c r="B5104" s="878"/>
      <c r="C5104" s="878"/>
      <c r="F5104" s="878"/>
      <c r="H5104" s="878"/>
      <c r="I5104" s="878"/>
      <c r="J5104" s="878"/>
      <c r="K5104" s="990"/>
      <c r="L5104" s="990"/>
      <c r="M5104" s="990"/>
      <c r="N5104" s="990"/>
      <c r="O5104" s="878"/>
      <c r="P5104" s="878"/>
      <c r="Q5104" s="878"/>
      <c r="R5104" s="878"/>
      <c r="S5104" s="878"/>
      <c r="T5104" s="878"/>
      <c r="U5104" s="878"/>
      <c r="V5104" s="878"/>
      <c r="W5104" s="878"/>
      <c r="X5104" s="1015"/>
      <c r="Y5104" s="878"/>
      <c r="Z5104" s="975"/>
    </row>
    <row r="5105" spans="1:26">
      <c r="A5105" s="878"/>
      <c r="B5105" s="878"/>
      <c r="C5105" s="878"/>
      <c r="F5105" s="878"/>
      <c r="H5105" s="878"/>
      <c r="I5105" s="878"/>
      <c r="J5105" s="878"/>
      <c r="K5105" s="990"/>
      <c r="L5105" s="990"/>
      <c r="M5105" s="990"/>
      <c r="N5105" s="990"/>
      <c r="O5105" s="878"/>
      <c r="P5105" s="878"/>
      <c r="Q5105" s="878"/>
      <c r="R5105" s="878"/>
      <c r="S5105" s="878"/>
      <c r="T5105" s="878"/>
      <c r="U5105" s="878"/>
      <c r="V5105" s="878"/>
      <c r="W5105" s="878"/>
      <c r="X5105" s="1015"/>
      <c r="Y5105" s="878"/>
      <c r="Z5105" s="975"/>
    </row>
    <row r="5106" spans="1:26">
      <c r="A5106" s="878"/>
      <c r="B5106" s="878"/>
      <c r="C5106" s="878"/>
      <c r="F5106" s="878"/>
      <c r="H5106" s="878"/>
      <c r="I5106" s="878"/>
      <c r="J5106" s="878"/>
      <c r="K5106" s="990"/>
      <c r="L5106" s="990"/>
      <c r="M5106" s="990"/>
      <c r="N5106" s="990"/>
      <c r="O5106" s="878"/>
      <c r="P5106" s="878"/>
      <c r="Q5106" s="878"/>
      <c r="R5106" s="878"/>
      <c r="S5106" s="878"/>
      <c r="T5106" s="878"/>
      <c r="U5106" s="878"/>
      <c r="V5106" s="878"/>
      <c r="W5106" s="878"/>
      <c r="X5106" s="1015"/>
      <c r="Y5106" s="878"/>
      <c r="Z5106" s="975"/>
    </row>
    <row r="5107" spans="1:26">
      <c r="A5107" s="878"/>
      <c r="B5107" s="878"/>
      <c r="C5107" s="878"/>
      <c r="F5107" s="878"/>
      <c r="H5107" s="878"/>
      <c r="I5107" s="878"/>
      <c r="J5107" s="878"/>
      <c r="K5107" s="990"/>
      <c r="L5107" s="990"/>
      <c r="M5107" s="990"/>
      <c r="N5107" s="990"/>
      <c r="O5107" s="878"/>
      <c r="P5107" s="878"/>
      <c r="Q5107" s="878"/>
      <c r="R5107" s="878"/>
      <c r="S5107" s="878"/>
      <c r="T5107" s="878"/>
      <c r="U5107" s="878"/>
      <c r="V5107" s="878"/>
      <c r="W5107" s="878"/>
      <c r="X5107" s="1015"/>
      <c r="Y5107" s="878"/>
      <c r="Z5107" s="975"/>
    </row>
    <row r="5108" spans="1:26">
      <c r="A5108" s="878"/>
      <c r="B5108" s="878"/>
      <c r="C5108" s="878"/>
      <c r="F5108" s="878"/>
      <c r="H5108" s="878"/>
      <c r="I5108" s="878"/>
      <c r="J5108" s="878"/>
      <c r="K5108" s="990"/>
      <c r="L5108" s="990"/>
      <c r="M5108" s="990"/>
      <c r="N5108" s="990"/>
      <c r="O5108" s="878"/>
      <c r="P5108" s="878"/>
      <c r="Q5108" s="878"/>
      <c r="R5108" s="878"/>
      <c r="S5108" s="878"/>
      <c r="T5108" s="878"/>
      <c r="U5108" s="878"/>
      <c r="V5108" s="878"/>
      <c r="W5108" s="878"/>
      <c r="X5108" s="1015"/>
      <c r="Y5108" s="878"/>
      <c r="Z5108" s="975"/>
    </row>
    <row r="5109" spans="1:26">
      <c r="A5109" s="878"/>
      <c r="B5109" s="878"/>
      <c r="C5109" s="878"/>
      <c r="F5109" s="878"/>
      <c r="H5109" s="878"/>
      <c r="I5109" s="878"/>
      <c r="J5109" s="878"/>
      <c r="K5109" s="990"/>
      <c r="L5109" s="990"/>
      <c r="M5109" s="990"/>
      <c r="N5109" s="990"/>
      <c r="O5109" s="878"/>
      <c r="P5109" s="878"/>
      <c r="Q5109" s="878"/>
      <c r="R5109" s="878"/>
      <c r="S5109" s="878"/>
      <c r="T5109" s="878"/>
      <c r="U5109" s="878"/>
      <c r="V5109" s="878"/>
      <c r="W5109" s="878"/>
      <c r="X5109" s="1015"/>
      <c r="Y5109" s="878"/>
      <c r="Z5109" s="975"/>
    </row>
    <row r="5110" spans="1:26">
      <c r="A5110" s="878"/>
      <c r="B5110" s="878"/>
      <c r="C5110" s="878"/>
      <c r="F5110" s="878"/>
      <c r="H5110" s="878"/>
      <c r="I5110" s="878"/>
      <c r="J5110" s="878"/>
      <c r="K5110" s="990"/>
      <c r="L5110" s="990"/>
      <c r="M5110" s="990"/>
      <c r="N5110" s="990"/>
      <c r="O5110" s="878"/>
      <c r="P5110" s="878"/>
      <c r="Q5110" s="878"/>
      <c r="R5110" s="878"/>
      <c r="S5110" s="878"/>
      <c r="T5110" s="878"/>
      <c r="U5110" s="878"/>
      <c r="V5110" s="878"/>
      <c r="W5110" s="878"/>
      <c r="X5110" s="1015"/>
      <c r="Y5110" s="878"/>
      <c r="Z5110" s="975"/>
    </row>
    <row r="5111" spans="1:26">
      <c r="A5111" s="878"/>
      <c r="B5111" s="878"/>
      <c r="C5111" s="878"/>
      <c r="F5111" s="878"/>
      <c r="H5111" s="878"/>
      <c r="I5111" s="878"/>
      <c r="J5111" s="878"/>
      <c r="K5111" s="990"/>
      <c r="L5111" s="990"/>
      <c r="M5111" s="990"/>
      <c r="N5111" s="990"/>
      <c r="O5111" s="878"/>
      <c r="P5111" s="878"/>
      <c r="Q5111" s="878"/>
      <c r="R5111" s="878"/>
      <c r="S5111" s="878"/>
      <c r="T5111" s="878"/>
      <c r="U5111" s="878"/>
      <c r="V5111" s="878"/>
      <c r="W5111" s="878"/>
      <c r="X5111" s="1015"/>
      <c r="Y5111" s="878"/>
      <c r="Z5111" s="975"/>
    </row>
    <row r="5112" spans="1:26">
      <c r="A5112" s="878"/>
      <c r="B5112" s="878"/>
      <c r="C5112" s="878"/>
      <c r="F5112" s="878"/>
      <c r="H5112" s="878"/>
      <c r="I5112" s="878"/>
      <c r="J5112" s="878"/>
      <c r="K5112" s="990"/>
      <c r="L5112" s="990"/>
      <c r="M5112" s="990"/>
      <c r="N5112" s="990"/>
      <c r="O5112" s="878"/>
      <c r="P5112" s="878"/>
      <c r="Q5112" s="878"/>
      <c r="R5112" s="878"/>
      <c r="S5112" s="878"/>
      <c r="T5112" s="878"/>
      <c r="U5112" s="878"/>
      <c r="V5112" s="878"/>
      <c r="W5112" s="878"/>
      <c r="X5112" s="1015"/>
      <c r="Y5112" s="878"/>
      <c r="Z5112" s="975"/>
    </row>
    <row r="5113" spans="1:26">
      <c r="A5113" s="878"/>
      <c r="B5113" s="878"/>
      <c r="C5113" s="878"/>
      <c r="F5113" s="878"/>
      <c r="H5113" s="878"/>
      <c r="I5113" s="878"/>
      <c r="J5113" s="878"/>
      <c r="K5113" s="990"/>
      <c r="L5113" s="990"/>
      <c r="M5113" s="990"/>
      <c r="N5113" s="990"/>
      <c r="O5113" s="878"/>
      <c r="P5113" s="878"/>
      <c r="Q5113" s="878"/>
      <c r="R5113" s="878"/>
      <c r="S5113" s="878"/>
      <c r="T5113" s="878"/>
      <c r="U5113" s="878"/>
      <c r="V5113" s="878"/>
      <c r="W5113" s="878"/>
      <c r="X5113" s="1015"/>
      <c r="Y5113" s="878"/>
      <c r="Z5113" s="975"/>
    </row>
    <row r="5114" spans="1:26">
      <c r="A5114" s="878"/>
      <c r="B5114" s="878"/>
      <c r="C5114" s="878"/>
      <c r="F5114" s="878"/>
      <c r="H5114" s="878"/>
      <c r="I5114" s="878"/>
      <c r="J5114" s="878"/>
      <c r="K5114" s="990"/>
      <c r="L5114" s="990"/>
      <c r="M5114" s="990"/>
      <c r="N5114" s="990"/>
      <c r="O5114" s="878"/>
      <c r="P5114" s="878"/>
      <c r="Q5114" s="878"/>
      <c r="R5114" s="878"/>
      <c r="S5114" s="878"/>
      <c r="T5114" s="878"/>
      <c r="U5114" s="878"/>
      <c r="V5114" s="878"/>
      <c r="W5114" s="878"/>
      <c r="X5114" s="1015"/>
      <c r="Y5114" s="878"/>
      <c r="Z5114" s="975"/>
    </row>
    <row r="5115" spans="1:26">
      <c r="A5115" s="878"/>
      <c r="B5115" s="878"/>
      <c r="C5115" s="878"/>
      <c r="F5115" s="878"/>
      <c r="H5115" s="878"/>
      <c r="I5115" s="878"/>
      <c r="J5115" s="878"/>
      <c r="K5115" s="990"/>
      <c r="L5115" s="990"/>
      <c r="M5115" s="990"/>
      <c r="N5115" s="990"/>
      <c r="O5115" s="878"/>
      <c r="P5115" s="878"/>
      <c r="Q5115" s="878"/>
      <c r="R5115" s="878"/>
      <c r="S5115" s="878"/>
      <c r="T5115" s="878"/>
      <c r="U5115" s="878"/>
      <c r="V5115" s="878"/>
      <c r="W5115" s="878"/>
      <c r="X5115" s="1015"/>
      <c r="Y5115" s="878"/>
      <c r="Z5115" s="975"/>
    </row>
    <row r="5116" spans="1:26">
      <c r="A5116" s="878"/>
      <c r="B5116" s="878"/>
      <c r="C5116" s="878"/>
      <c r="F5116" s="878"/>
      <c r="H5116" s="878"/>
      <c r="I5116" s="878"/>
      <c r="J5116" s="878"/>
      <c r="K5116" s="990"/>
      <c r="L5116" s="990"/>
      <c r="M5116" s="990"/>
      <c r="N5116" s="990"/>
      <c r="O5116" s="878"/>
      <c r="P5116" s="878"/>
      <c r="Q5116" s="878"/>
      <c r="R5116" s="878"/>
      <c r="S5116" s="878"/>
      <c r="T5116" s="878"/>
      <c r="U5116" s="878"/>
      <c r="V5116" s="878"/>
      <c r="W5116" s="878"/>
      <c r="X5116" s="1015"/>
      <c r="Y5116" s="878"/>
      <c r="Z5116" s="975"/>
    </row>
    <row r="5117" spans="1:26">
      <c r="A5117" s="878"/>
      <c r="B5117" s="878"/>
      <c r="C5117" s="878"/>
      <c r="F5117" s="878"/>
      <c r="H5117" s="878"/>
      <c r="I5117" s="878"/>
      <c r="J5117" s="878"/>
      <c r="K5117" s="990"/>
      <c r="L5117" s="990"/>
      <c r="M5117" s="990"/>
      <c r="N5117" s="990"/>
      <c r="O5117" s="878"/>
      <c r="P5117" s="878"/>
      <c r="Q5117" s="878"/>
      <c r="R5117" s="878"/>
      <c r="S5117" s="878"/>
      <c r="T5117" s="878"/>
      <c r="U5117" s="878"/>
      <c r="V5117" s="878"/>
      <c r="W5117" s="878"/>
      <c r="X5117" s="1015"/>
      <c r="Y5117" s="878"/>
      <c r="Z5117" s="975"/>
    </row>
    <row r="5118" spans="1:26">
      <c r="A5118" s="878"/>
      <c r="B5118" s="878"/>
      <c r="C5118" s="878"/>
      <c r="F5118" s="878"/>
      <c r="H5118" s="878"/>
      <c r="I5118" s="878"/>
      <c r="J5118" s="878"/>
      <c r="K5118" s="990"/>
      <c r="L5118" s="990"/>
      <c r="M5118" s="990"/>
      <c r="N5118" s="990"/>
      <c r="O5118" s="878"/>
      <c r="P5118" s="878"/>
      <c r="Q5118" s="878"/>
      <c r="R5118" s="878"/>
      <c r="S5118" s="878"/>
      <c r="T5118" s="878"/>
      <c r="U5118" s="878"/>
      <c r="V5118" s="878"/>
      <c r="W5118" s="878"/>
      <c r="X5118" s="1015"/>
      <c r="Y5118" s="878"/>
      <c r="Z5118" s="975"/>
    </row>
    <row r="5119" spans="1:26">
      <c r="A5119" s="878"/>
      <c r="B5119" s="878"/>
      <c r="C5119" s="878"/>
      <c r="F5119" s="878"/>
      <c r="H5119" s="878"/>
      <c r="I5119" s="878"/>
      <c r="J5119" s="878"/>
      <c r="K5119" s="990"/>
      <c r="L5119" s="990"/>
      <c r="M5119" s="990"/>
      <c r="N5119" s="990"/>
      <c r="O5119" s="878"/>
      <c r="P5119" s="878"/>
      <c r="Q5119" s="878"/>
      <c r="R5119" s="878"/>
      <c r="S5119" s="878"/>
      <c r="T5119" s="878"/>
      <c r="U5119" s="878"/>
      <c r="V5119" s="878"/>
      <c r="W5119" s="878"/>
      <c r="X5119" s="1015"/>
      <c r="Y5119" s="878"/>
      <c r="Z5119" s="975"/>
    </row>
    <row r="5120" spans="1:26">
      <c r="A5120" s="878"/>
      <c r="B5120" s="878"/>
      <c r="C5120" s="878"/>
      <c r="F5120" s="878"/>
      <c r="H5120" s="878"/>
      <c r="I5120" s="878"/>
      <c r="J5120" s="878"/>
      <c r="K5120" s="990"/>
      <c r="L5120" s="990"/>
      <c r="M5120" s="990"/>
      <c r="N5120" s="990"/>
      <c r="O5120" s="878"/>
      <c r="P5120" s="878"/>
      <c r="Q5120" s="878"/>
      <c r="R5120" s="878"/>
      <c r="S5120" s="878"/>
      <c r="T5120" s="878"/>
      <c r="U5120" s="878"/>
      <c r="V5120" s="878"/>
      <c r="W5120" s="878"/>
      <c r="X5120" s="1015"/>
      <c r="Y5120" s="878"/>
      <c r="Z5120" s="975"/>
    </row>
    <row r="5121" spans="1:26">
      <c r="A5121" s="878"/>
      <c r="B5121" s="878"/>
      <c r="C5121" s="878"/>
      <c r="F5121" s="878"/>
      <c r="H5121" s="878"/>
      <c r="I5121" s="878"/>
      <c r="J5121" s="878"/>
      <c r="K5121" s="990"/>
      <c r="L5121" s="990"/>
      <c r="M5121" s="990"/>
      <c r="N5121" s="990"/>
      <c r="O5121" s="878"/>
      <c r="P5121" s="878"/>
      <c r="Q5121" s="878"/>
      <c r="R5121" s="878"/>
      <c r="S5121" s="878"/>
      <c r="T5121" s="878"/>
      <c r="U5121" s="878"/>
      <c r="V5121" s="878"/>
      <c r="W5121" s="878"/>
      <c r="X5121" s="1015"/>
      <c r="Y5121" s="878"/>
      <c r="Z5121" s="975"/>
    </row>
    <row r="5122" spans="1:26">
      <c r="A5122" s="878"/>
      <c r="B5122" s="878"/>
      <c r="C5122" s="878"/>
      <c r="F5122" s="878"/>
      <c r="H5122" s="878"/>
      <c r="I5122" s="878"/>
      <c r="J5122" s="878"/>
      <c r="K5122" s="990"/>
      <c r="L5122" s="990"/>
      <c r="M5122" s="990"/>
      <c r="N5122" s="990"/>
      <c r="O5122" s="878"/>
      <c r="P5122" s="878"/>
      <c r="Q5122" s="878"/>
      <c r="R5122" s="878"/>
      <c r="S5122" s="878"/>
      <c r="T5122" s="878"/>
      <c r="U5122" s="878"/>
      <c r="V5122" s="878"/>
      <c r="W5122" s="878"/>
      <c r="X5122" s="1015"/>
      <c r="Y5122" s="878"/>
      <c r="Z5122" s="975"/>
    </row>
    <row r="5123" spans="1:26">
      <c r="A5123" s="878"/>
      <c r="B5123" s="878"/>
      <c r="C5123" s="878"/>
      <c r="F5123" s="878"/>
      <c r="H5123" s="878"/>
      <c r="I5123" s="878"/>
      <c r="J5123" s="878"/>
      <c r="K5123" s="990"/>
      <c r="L5123" s="990"/>
      <c r="M5123" s="990"/>
      <c r="N5123" s="990"/>
      <c r="O5123" s="878"/>
      <c r="P5123" s="878"/>
      <c r="Q5123" s="878"/>
      <c r="R5123" s="878"/>
      <c r="S5123" s="878"/>
      <c r="T5123" s="878"/>
      <c r="U5123" s="878"/>
      <c r="V5123" s="878"/>
      <c r="W5123" s="878"/>
      <c r="X5123" s="1015"/>
      <c r="Y5123" s="878"/>
      <c r="Z5123" s="975"/>
    </row>
    <row r="5124" spans="1:26">
      <c r="A5124" s="878"/>
      <c r="B5124" s="878"/>
      <c r="C5124" s="878"/>
      <c r="F5124" s="878"/>
      <c r="H5124" s="878"/>
      <c r="I5124" s="878"/>
      <c r="J5124" s="878"/>
      <c r="K5124" s="990"/>
      <c r="L5124" s="990"/>
      <c r="M5124" s="990"/>
      <c r="N5124" s="990"/>
      <c r="O5124" s="878"/>
      <c r="P5124" s="878"/>
      <c r="Q5124" s="878"/>
      <c r="R5124" s="878"/>
      <c r="S5124" s="878"/>
      <c r="T5124" s="878"/>
      <c r="U5124" s="878"/>
      <c r="V5124" s="878"/>
      <c r="W5124" s="878"/>
      <c r="X5124" s="1015"/>
      <c r="Y5124" s="878"/>
      <c r="Z5124" s="975"/>
    </row>
    <row r="5125" spans="1:26">
      <c r="A5125" s="878"/>
      <c r="B5125" s="878"/>
      <c r="C5125" s="878"/>
      <c r="F5125" s="878"/>
      <c r="H5125" s="878"/>
      <c r="I5125" s="878"/>
      <c r="J5125" s="878"/>
      <c r="K5125" s="990"/>
      <c r="L5125" s="990"/>
      <c r="M5125" s="990"/>
      <c r="N5125" s="990"/>
      <c r="O5125" s="878"/>
      <c r="P5125" s="878"/>
      <c r="Q5125" s="878"/>
      <c r="R5125" s="878"/>
      <c r="S5125" s="878"/>
      <c r="T5125" s="878"/>
      <c r="U5125" s="878"/>
      <c r="V5125" s="878"/>
      <c r="W5125" s="878"/>
      <c r="X5125" s="1015"/>
      <c r="Y5125" s="878"/>
      <c r="Z5125" s="975"/>
    </row>
    <row r="5126" spans="1:26">
      <c r="A5126" s="878"/>
      <c r="B5126" s="878"/>
      <c r="C5126" s="878"/>
      <c r="F5126" s="878"/>
      <c r="H5126" s="878"/>
      <c r="I5126" s="878"/>
      <c r="J5126" s="878"/>
      <c r="K5126" s="990"/>
      <c r="L5126" s="990"/>
      <c r="M5126" s="990"/>
      <c r="N5126" s="990"/>
      <c r="O5126" s="878"/>
      <c r="P5126" s="878"/>
      <c r="Q5126" s="878"/>
      <c r="R5126" s="878"/>
      <c r="S5126" s="878"/>
      <c r="T5126" s="878"/>
      <c r="U5126" s="878"/>
      <c r="V5126" s="878"/>
      <c r="W5126" s="878"/>
      <c r="X5126" s="1015"/>
      <c r="Y5126" s="878"/>
      <c r="Z5126" s="975"/>
    </row>
    <row r="5127" spans="1:26">
      <c r="A5127" s="878"/>
      <c r="B5127" s="878"/>
      <c r="C5127" s="878"/>
      <c r="F5127" s="878"/>
      <c r="H5127" s="878"/>
      <c r="I5127" s="878"/>
      <c r="J5127" s="878"/>
      <c r="K5127" s="990"/>
      <c r="L5127" s="990"/>
      <c r="M5127" s="990"/>
      <c r="N5127" s="990"/>
      <c r="O5127" s="878"/>
      <c r="P5127" s="878"/>
      <c r="Q5127" s="878"/>
      <c r="R5127" s="878"/>
      <c r="S5127" s="878"/>
      <c r="T5127" s="878"/>
      <c r="U5127" s="878"/>
      <c r="V5127" s="878"/>
      <c r="W5127" s="878"/>
      <c r="X5127" s="1015"/>
      <c r="Y5127" s="878"/>
      <c r="Z5127" s="975"/>
    </row>
    <row r="5128" spans="1:26">
      <c r="A5128" s="878"/>
      <c r="B5128" s="878"/>
      <c r="C5128" s="878"/>
      <c r="F5128" s="878"/>
      <c r="H5128" s="878"/>
      <c r="I5128" s="878"/>
      <c r="J5128" s="878"/>
      <c r="K5128" s="990"/>
      <c r="L5128" s="990"/>
      <c r="M5128" s="990"/>
      <c r="N5128" s="990"/>
      <c r="O5128" s="878"/>
      <c r="P5128" s="878"/>
      <c r="Q5128" s="878"/>
      <c r="R5128" s="878"/>
      <c r="S5128" s="878"/>
      <c r="T5128" s="878"/>
      <c r="U5128" s="878"/>
      <c r="V5128" s="878"/>
      <c r="W5128" s="878"/>
      <c r="X5128" s="1015"/>
      <c r="Y5128" s="878"/>
      <c r="Z5128" s="975"/>
    </row>
    <row r="5129" spans="1:26">
      <c r="A5129" s="878"/>
      <c r="B5129" s="878"/>
      <c r="C5129" s="878"/>
      <c r="F5129" s="878"/>
      <c r="H5129" s="878"/>
      <c r="I5129" s="878"/>
      <c r="J5129" s="878"/>
      <c r="K5129" s="990"/>
      <c r="L5129" s="990"/>
      <c r="M5129" s="990"/>
      <c r="N5129" s="990"/>
      <c r="O5129" s="878"/>
      <c r="P5129" s="878"/>
      <c r="Q5129" s="878"/>
      <c r="R5129" s="878"/>
      <c r="S5129" s="878"/>
      <c r="T5129" s="878"/>
      <c r="U5129" s="878"/>
      <c r="V5129" s="878"/>
      <c r="W5129" s="878"/>
      <c r="X5129" s="1015"/>
      <c r="Y5129" s="878"/>
      <c r="Z5129" s="975"/>
    </row>
    <row r="5130" spans="1:26">
      <c r="A5130" s="878"/>
      <c r="B5130" s="878"/>
      <c r="C5130" s="878"/>
      <c r="F5130" s="878"/>
      <c r="H5130" s="878"/>
      <c r="I5130" s="878"/>
      <c r="J5130" s="878"/>
      <c r="K5130" s="990"/>
      <c r="L5130" s="990"/>
      <c r="M5130" s="990"/>
      <c r="N5130" s="990"/>
      <c r="O5130" s="878"/>
      <c r="P5130" s="878"/>
      <c r="Q5130" s="878"/>
      <c r="R5130" s="878"/>
      <c r="S5130" s="878"/>
      <c r="T5130" s="878"/>
      <c r="U5130" s="878"/>
      <c r="V5130" s="878"/>
      <c r="W5130" s="878"/>
      <c r="X5130" s="1015"/>
      <c r="Y5130" s="878"/>
      <c r="Z5130" s="975"/>
    </row>
    <row r="5131" spans="1:26">
      <c r="A5131" s="878"/>
      <c r="B5131" s="878"/>
      <c r="C5131" s="878"/>
      <c r="F5131" s="878"/>
      <c r="H5131" s="878"/>
      <c r="I5131" s="878"/>
      <c r="J5131" s="878"/>
      <c r="K5131" s="990"/>
      <c r="L5131" s="990"/>
      <c r="M5131" s="990"/>
      <c r="N5131" s="990"/>
      <c r="O5131" s="878"/>
      <c r="P5131" s="878"/>
      <c r="Q5131" s="878"/>
      <c r="R5131" s="878"/>
      <c r="S5131" s="878"/>
      <c r="T5131" s="878"/>
      <c r="U5131" s="878"/>
      <c r="V5131" s="878"/>
      <c r="W5131" s="878"/>
      <c r="X5131" s="1015"/>
      <c r="Y5131" s="878"/>
      <c r="Z5131" s="975"/>
    </row>
    <row r="5132" spans="1:26">
      <c r="A5132" s="878"/>
      <c r="B5132" s="878"/>
      <c r="C5132" s="878"/>
      <c r="F5132" s="878"/>
      <c r="H5132" s="878"/>
      <c r="I5132" s="878"/>
      <c r="J5132" s="878"/>
      <c r="K5132" s="990"/>
      <c r="L5132" s="990"/>
      <c r="M5132" s="990"/>
      <c r="N5132" s="990"/>
      <c r="O5132" s="878"/>
      <c r="P5132" s="878"/>
      <c r="Q5132" s="878"/>
      <c r="R5132" s="878"/>
      <c r="S5132" s="878"/>
      <c r="T5132" s="878"/>
      <c r="U5132" s="878"/>
      <c r="V5132" s="878"/>
      <c r="W5132" s="878"/>
      <c r="X5132" s="1015"/>
      <c r="Y5132" s="878"/>
      <c r="Z5132" s="975"/>
    </row>
    <row r="5133" spans="1:26">
      <c r="A5133" s="878"/>
      <c r="B5133" s="878"/>
      <c r="C5133" s="878"/>
      <c r="F5133" s="878"/>
      <c r="H5133" s="878"/>
      <c r="I5133" s="878"/>
      <c r="J5133" s="878"/>
      <c r="K5133" s="990"/>
      <c r="L5133" s="990"/>
      <c r="M5133" s="990"/>
      <c r="N5133" s="990"/>
      <c r="O5133" s="878"/>
      <c r="P5133" s="878"/>
      <c r="Q5133" s="878"/>
      <c r="R5133" s="878"/>
      <c r="S5133" s="878"/>
      <c r="T5133" s="878"/>
      <c r="U5133" s="878"/>
      <c r="V5133" s="878"/>
      <c r="W5133" s="878"/>
      <c r="X5133" s="1015"/>
      <c r="Y5133" s="878"/>
      <c r="Z5133" s="975"/>
    </row>
    <row r="5134" spans="1:26">
      <c r="A5134" s="878"/>
      <c r="B5134" s="878"/>
      <c r="C5134" s="878"/>
      <c r="F5134" s="878"/>
      <c r="H5134" s="878"/>
      <c r="I5134" s="878"/>
      <c r="J5134" s="878"/>
      <c r="K5134" s="990"/>
      <c r="L5134" s="990"/>
      <c r="M5134" s="990"/>
      <c r="N5134" s="990"/>
      <c r="O5134" s="878"/>
      <c r="P5134" s="878"/>
      <c r="Q5134" s="878"/>
      <c r="R5134" s="878"/>
      <c r="S5134" s="878"/>
      <c r="T5134" s="878"/>
      <c r="U5134" s="878"/>
      <c r="V5134" s="878"/>
      <c r="W5134" s="878"/>
      <c r="X5134" s="1015"/>
      <c r="Y5134" s="878"/>
      <c r="Z5134" s="975"/>
    </row>
    <row r="5135" spans="1:26">
      <c r="A5135" s="878"/>
      <c r="B5135" s="878"/>
      <c r="C5135" s="878"/>
      <c r="F5135" s="878"/>
      <c r="H5135" s="878"/>
      <c r="I5135" s="878"/>
      <c r="J5135" s="878"/>
      <c r="K5135" s="990"/>
      <c r="L5135" s="990"/>
      <c r="M5135" s="990"/>
      <c r="N5135" s="990"/>
      <c r="O5135" s="878"/>
      <c r="P5135" s="878"/>
      <c r="Q5135" s="878"/>
      <c r="R5135" s="878"/>
      <c r="S5135" s="878"/>
      <c r="T5135" s="878"/>
      <c r="U5135" s="878"/>
      <c r="V5135" s="878"/>
      <c r="W5135" s="878"/>
      <c r="X5135" s="1015"/>
      <c r="Y5135" s="878"/>
      <c r="Z5135" s="975"/>
    </row>
    <row r="5136" spans="1:26">
      <c r="A5136" s="878"/>
      <c r="B5136" s="878"/>
      <c r="C5136" s="878"/>
      <c r="F5136" s="878"/>
      <c r="H5136" s="878"/>
      <c r="I5136" s="878"/>
      <c r="J5136" s="878"/>
      <c r="K5136" s="990"/>
      <c r="L5136" s="990"/>
      <c r="M5136" s="990"/>
      <c r="N5136" s="990"/>
      <c r="O5136" s="878"/>
      <c r="P5136" s="878"/>
      <c r="Q5136" s="878"/>
      <c r="R5136" s="878"/>
      <c r="S5136" s="878"/>
      <c r="T5136" s="878"/>
      <c r="U5136" s="878"/>
      <c r="V5136" s="878"/>
      <c r="W5136" s="878"/>
      <c r="X5136" s="1015"/>
      <c r="Y5136" s="878"/>
      <c r="Z5136" s="975"/>
    </row>
    <row r="5137" spans="1:26">
      <c r="A5137" s="878"/>
      <c r="B5137" s="878"/>
      <c r="C5137" s="878"/>
      <c r="F5137" s="878"/>
      <c r="H5137" s="878"/>
      <c r="I5137" s="878"/>
      <c r="J5137" s="878"/>
      <c r="K5137" s="990"/>
      <c r="L5137" s="990"/>
      <c r="M5137" s="990"/>
      <c r="N5137" s="990"/>
      <c r="O5137" s="878"/>
      <c r="P5137" s="878"/>
      <c r="Q5137" s="878"/>
      <c r="R5137" s="878"/>
      <c r="S5137" s="878"/>
      <c r="T5137" s="878"/>
      <c r="U5137" s="878"/>
      <c r="V5137" s="878"/>
      <c r="W5137" s="878"/>
      <c r="X5137" s="1015"/>
      <c r="Y5137" s="878"/>
      <c r="Z5137" s="975"/>
    </row>
    <row r="5138" spans="1:26">
      <c r="A5138" s="878"/>
      <c r="B5138" s="878"/>
      <c r="C5138" s="878"/>
      <c r="F5138" s="878"/>
      <c r="H5138" s="878"/>
      <c r="I5138" s="878"/>
      <c r="J5138" s="878"/>
      <c r="K5138" s="990"/>
      <c r="L5138" s="990"/>
      <c r="M5138" s="990"/>
      <c r="N5138" s="990"/>
      <c r="O5138" s="878"/>
      <c r="P5138" s="878"/>
      <c r="Q5138" s="878"/>
      <c r="R5138" s="878"/>
      <c r="S5138" s="878"/>
      <c r="T5138" s="878"/>
      <c r="U5138" s="878"/>
      <c r="V5138" s="878"/>
      <c r="W5138" s="878"/>
      <c r="X5138" s="1015"/>
      <c r="Y5138" s="878"/>
      <c r="Z5138" s="975"/>
    </row>
    <row r="5139" spans="1:26">
      <c r="A5139" s="878"/>
      <c r="B5139" s="878"/>
      <c r="C5139" s="878"/>
      <c r="F5139" s="878"/>
      <c r="H5139" s="878"/>
      <c r="I5139" s="878"/>
      <c r="J5139" s="878"/>
      <c r="K5139" s="990"/>
      <c r="L5139" s="990"/>
      <c r="M5139" s="990"/>
      <c r="N5139" s="990"/>
      <c r="O5139" s="878"/>
      <c r="P5139" s="878"/>
      <c r="Q5139" s="878"/>
      <c r="R5139" s="878"/>
      <c r="S5139" s="878"/>
      <c r="T5139" s="878"/>
      <c r="U5139" s="878"/>
      <c r="V5139" s="878"/>
      <c r="W5139" s="878"/>
      <c r="X5139" s="1015"/>
      <c r="Y5139" s="878"/>
      <c r="Z5139" s="975"/>
    </row>
    <row r="5140" spans="1:26">
      <c r="A5140" s="878"/>
      <c r="B5140" s="878"/>
      <c r="C5140" s="878"/>
      <c r="F5140" s="878"/>
      <c r="H5140" s="878"/>
      <c r="I5140" s="878"/>
      <c r="J5140" s="878"/>
      <c r="K5140" s="990"/>
      <c r="L5140" s="990"/>
      <c r="M5140" s="990"/>
      <c r="N5140" s="990"/>
      <c r="O5140" s="878"/>
      <c r="P5140" s="878"/>
      <c r="Q5140" s="878"/>
      <c r="R5140" s="878"/>
      <c r="S5140" s="878"/>
      <c r="T5140" s="878"/>
      <c r="U5140" s="878"/>
      <c r="V5140" s="878"/>
      <c r="W5140" s="878"/>
      <c r="X5140" s="1015"/>
      <c r="Y5140" s="878"/>
      <c r="Z5140" s="975"/>
    </row>
    <row r="5141" spans="1:26">
      <c r="A5141" s="878"/>
      <c r="B5141" s="878"/>
      <c r="C5141" s="878"/>
      <c r="F5141" s="878"/>
      <c r="H5141" s="878"/>
      <c r="I5141" s="878"/>
      <c r="J5141" s="878"/>
      <c r="K5141" s="990"/>
      <c r="L5141" s="990"/>
      <c r="M5141" s="990"/>
      <c r="N5141" s="990"/>
      <c r="O5141" s="878"/>
      <c r="P5141" s="878"/>
      <c r="Q5141" s="878"/>
      <c r="R5141" s="878"/>
      <c r="S5141" s="878"/>
      <c r="T5141" s="878"/>
      <c r="U5141" s="878"/>
      <c r="V5141" s="878"/>
      <c r="W5141" s="878"/>
      <c r="X5141" s="1015"/>
      <c r="Y5141" s="878"/>
      <c r="Z5141" s="975"/>
    </row>
    <row r="5142" spans="1:26">
      <c r="A5142" s="878"/>
      <c r="B5142" s="878"/>
      <c r="C5142" s="878"/>
      <c r="F5142" s="878"/>
      <c r="H5142" s="878"/>
      <c r="I5142" s="878"/>
      <c r="J5142" s="878"/>
      <c r="K5142" s="990"/>
      <c r="L5142" s="990"/>
      <c r="M5142" s="990"/>
      <c r="N5142" s="990"/>
      <c r="O5142" s="878"/>
      <c r="P5142" s="878"/>
      <c r="Q5142" s="878"/>
      <c r="R5142" s="878"/>
      <c r="S5142" s="878"/>
      <c r="T5142" s="878"/>
      <c r="U5142" s="878"/>
      <c r="V5142" s="878"/>
      <c r="W5142" s="878"/>
      <c r="X5142" s="1015"/>
      <c r="Y5142" s="878"/>
      <c r="Z5142" s="975"/>
    </row>
    <row r="5143" spans="1:26">
      <c r="A5143" s="878"/>
      <c r="B5143" s="878"/>
      <c r="C5143" s="878"/>
      <c r="F5143" s="878"/>
      <c r="H5143" s="878"/>
      <c r="I5143" s="878"/>
      <c r="J5143" s="878"/>
      <c r="K5143" s="990"/>
      <c r="L5143" s="990"/>
      <c r="M5143" s="990"/>
      <c r="N5143" s="990"/>
      <c r="O5143" s="878"/>
      <c r="P5143" s="878"/>
      <c r="Q5143" s="878"/>
      <c r="R5143" s="878"/>
      <c r="S5143" s="878"/>
      <c r="T5143" s="878"/>
      <c r="U5143" s="878"/>
      <c r="V5143" s="878"/>
      <c r="W5143" s="878"/>
      <c r="X5143" s="1015"/>
      <c r="Y5143" s="878"/>
      <c r="Z5143" s="975"/>
    </row>
    <row r="5144" spans="1:26">
      <c r="A5144" s="878"/>
      <c r="B5144" s="878"/>
      <c r="C5144" s="878"/>
      <c r="F5144" s="878"/>
      <c r="H5144" s="878"/>
      <c r="I5144" s="878"/>
      <c r="J5144" s="878"/>
      <c r="K5144" s="990"/>
      <c r="L5144" s="990"/>
      <c r="M5144" s="990"/>
      <c r="N5144" s="990"/>
      <c r="O5144" s="878"/>
      <c r="P5144" s="878"/>
      <c r="Q5144" s="878"/>
      <c r="R5144" s="878"/>
      <c r="S5144" s="878"/>
      <c r="T5144" s="878"/>
      <c r="U5144" s="878"/>
      <c r="V5144" s="878"/>
      <c r="W5144" s="878"/>
      <c r="X5144" s="1015"/>
      <c r="Y5144" s="878"/>
      <c r="Z5144" s="975"/>
    </row>
    <row r="5145" spans="1:26">
      <c r="A5145" s="878"/>
      <c r="B5145" s="878"/>
      <c r="C5145" s="878"/>
      <c r="F5145" s="878"/>
      <c r="H5145" s="878"/>
      <c r="I5145" s="878"/>
      <c r="J5145" s="878"/>
      <c r="K5145" s="990"/>
      <c r="L5145" s="990"/>
      <c r="M5145" s="990"/>
      <c r="N5145" s="990"/>
      <c r="O5145" s="878"/>
      <c r="P5145" s="878"/>
      <c r="Q5145" s="878"/>
      <c r="R5145" s="878"/>
      <c r="S5145" s="878"/>
      <c r="T5145" s="878"/>
      <c r="U5145" s="878"/>
      <c r="V5145" s="878"/>
      <c r="W5145" s="878"/>
      <c r="X5145" s="1015"/>
      <c r="Y5145" s="878"/>
      <c r="Z5145" s="975"/>
    </row>
    <row r="5146" spans="1:26">
      <c r="A5146" s="878"/>
      <c r="B5146" s="878"/>
      <c r="C5146" s="878"/>
      <c r="F5146" s="878"/>
      <c r="H5146" s="878"/>
      <c r="I5146" s="878"/>
      <c r="J5146" s="878"/>
      <c r="K5146" s="990"/>
      <c r="L5146" s="990"/>
      <c r="M5146" s="990"/>
      <c r="N5146" s="990"/>
      <c r="O5146" s="878"/>
      <c r="P5146" s="878"/>
      <c r="Q5146" s="878"/>
      <c r="R5146" s="878"/>
      <c r="S5146" s="878"/>
      <c r="T5146" s="878"/>
      <c r="U5146" s="878"/>
      <c r="V5146" s="878"/>
      <c r="W5146" s="878"/>
      <c r="X5146" s="1015"/>
      <c r="Y5146" s="878"/>
      <c r="Z5146" s="975"/>
    </row>
    <row r="5147" spans="1:26">
      <c r="A5147" s="878"/>
      <c r="B5147" s="878"/>
      <c r="C5147" s="878"/>
      <c r="F5147" s="878"/>
      <c r="H5147" s="878"/>
      <c r="I5147" s="878"/>
      <c r="J5147" s="878"/>
      <c r="K5147" s="990"/>
      <c r="L5147" s="990"/>
      <c r="M5147" s="990"/>
      <c r="N5147" s="990"/>
      <c r="O5147" s="878"/>
      <c r="P5147" s="878"/>
      <c r="Q5147" s="878"/>
      <c r="R5147" s="878"/>
      <c r="S5147" s="878"/>
      <c r="T5147" s="878"/>
      <c r="U5147" s="878"/>
      <c r="V5147" s="878"/>
      <c r="W5147" s="878"/>
      <c r="X5147" s="1015"/>
      <c r="Y5147" s="878"/>
      <c r="Z5147" s="975"/>
    </row>
    <row r="5148" spans="1:26">
      <c r="A5148" s="878"/>
      <c r="B5148" s="878"/>
      <c r="C5148" s="878"/>
      <c r="F5148" s="878"/>
      <c r="H5148" s="878"/>
      <c r="I5148" s="878"/>
      <c r="J5148" s="878"/>
      <c r="K5148" s="990"/>
      <c r="L5148" s="990"/>
      <c r="M5148" s="990"/>
      <c r="N5148" s="990"/>
      <c r="O5148" s="878"/>
      <c r="P5148" s="878"/>
      <c r="Q5148" s="878"/>
      <c r="R5148" s="878"/>
      <c r="S5148" s="878"/>
      <c r="T5148" s="878"/>
      <c r="U5148" s="878"/>
      <c r="V5148" s="878"/>
      <c r="W5148" s="878"/>
      <c r="X5148" s="1015"/>
      <c r="Y5148" s="878"/>
      <c r="Z5148" s="975"/>
    </row>
    <row r="5149" spans="1:26">
      <c r="A5149" s="878"/>
      <c r="B5149" s="878"/>
      <c r="C5149" s="878"/>
      <c r="F5149" s="878"/>
      <c r="H5149" s="878"/>
      <c r="I5149" s="878"/>
      <c r="J5149" s="878"/>
      <c r="K5149" s="990"/>
      <c r="L5149" s="990"/>
      <c r="M5149" s="990"/>
      <c r="N5149" s="990"/>
      <c r="O5149" s="878"/>
      <c r="P5149" s="878"/>
      <c r="Q5149" s="878"/>
      <c r="R5149" s="878"/>
      <c r="S5149" s="878"/>
      <c r="T5149" s="878"/>
      <c r="U5149" s="878"/>
      <c r="V5149" s="878"/>
      <c r="W5149" s="878"/>
      <c r="X5149" s="1015"/>
      <c r="Y5149" s="878"/>
      <c r="Z5149" s="975"/>
    </row>
    <row r="5150" spans="1:26">
      <c r="A5150" s="878"/>
      <c r="B5150" s="878"/>
      <c r="C5150" s="878"/>
      <c r="F5150" s="878"/>
      <c r="H5150" s="878"/>
      <c r="I5150" s="878"/>
      <c r="J5150" s="878"/>
      <c r="K5150" s="990"/>
      <c r="L5150" s="990"/>
      <c r="M5150" s="990"/>
      <c r="N5150" s="990"/>
      <c r="O5150" s="878"/>
      <c r="P5150" s="878"/>
      <c r="Q5150" s="878"/>
      <c r="R5150" s="878"/>
      <c r="S5150" s="878"/>
      <c r="T5150" s="878"/>
      <c r="U5150" s="878"/>
      <c r="V5150" s="878"/>
      <c r="W5150" s="878"/>
      <c r="X5150" s="1015"/>
      <c r="Y5150" s="878"/>
      <c r="Z5150" s="975"/>
    </row>
    <row r="5151" spans="1:26">
      <c r="A5151" s="878"/>
      <c r="B5151" s="878"/>
      <c r="C5151" s="878"/>
      <c r="F5151" s="878"/>
      <c r="H5151" s="878"/>
      <c r="I5151" s="878"/>
      <c r="J5151" s="878"/>
      <c r="K5151" s="990"/>
      <c r="L5151" s="990"/>
      <c r="M5151" s="990"/>
      <c r="N5151" s="990"/>
      <c r="O5151" s="878"/>
      <c r="P5151" s="878"/>
      <c r="Q5151" s="878"/>
      <c r="R5151" s="878"/>
      <c r="S5151" s="878"/>
      <c r="T5151" s="878"/>
      <c r="U5151" s="878"/>
      <c r="V5151" s="878"/>
      <c r="W5151" s="878"/>
      <c r="X5151" s="1015"/>
      <c r="Y5151" s="878"/>
      <c r="Z5151" s="975"/>
    </row>
    <row r="5152" spans="1:26">
      <c r="A5152" s="878"/>
      <c r="B5152" s="878"/>
      <c r="C5152" s="878"/>
      <c r="F5152" s="878"/>
      <c r="H5152" s="878"/>
      <c r="I5152" s="878"/>
      <c r="J5152" s="878"/>
      <c r="K5152" s="990"/>
      <c r="L5152" s="990"/>
      <c r="M5152" s="990"/>
      <c r="N5152" s="990"/>
      <c r="O5152" s="878"/>
      <c r="P5152" s="878"/>
      <c r="Q5152" s="878"/>
      <c r="R5152" s="878"/>
      <c r="S5152" s="878"/>
      <c r="T5152" s="878"/>
      <c r="U5152" s="878"/>
      <c r="V5152" s="878"/>
      <c r="W5152" s="878"/>
      <c r="X5152" s="1015"/>
      <c r="Y5152" s="878"/>
      <c r="Z5152" s="975"/>
    </row>
    <row r="5153" spans="1:26">
      <c r="A5153" s="878"/>
      <c r="B5153" s="878"/>
      <c r="C5153" s="878"/>
      <c r="F5153" s="878"/>
      <c r="H5153" s="878"/>
      <c r="I5153" s="878"/>
      <c r="J5153" s="878"/>
      <c r="K5153" s="990"/>
      <c r="L5153" s="990"/>
      <c r="M5153" s="990"/>
      <c r="N5153" s="990"/>
      <c r="O5153" s="878"/>
      <c r="P5153" s="878"/>
      <c r="Q5153" s="878"/>
      <c r="R5153" s="878"/>
      <c r="S5153" s="878"/>
      <c r="T5153" s="878"/>
      <c r="U5153" s="878"/>
      <c r="V5153" s="878"/>
      <c r="W5153" s="878"/>
      <c r="X5153" s="1015"/>
      <c r="Y5153" s="878"/>
      <c r="Z5153" s="975"/>
    </row>
    <row r="5154" spans="1:26">
      <c r="A5154" s="878"/>
      <c r="B5154" s="878"/>
      <c r="C5154" s="878"/>
      <c r="F5154" s="878"/>
      <c r="H5154" s="878"/>
      <c r="I5154" s="878"/>
      <c r="J5154" s="878"/>
      <c r="K5154" s="990"/>
      <c r="L5154" s="990"/>
      <c r="M5154" s="990"/>
      <c r="N5154" s="990"/>
      <c r="O5154" s="878"/>
      <c r="P5154" s="878"/>
      <c r="Q5154" s="878"/>
      <c r="R5154" s="878"/>
      <c r="S5154" s="878"/>
      <c r="T5154" s="878"/>
      <c r="U5154" s="878"/>
      <c r="V5154" s="878"/>
      <c r="W5154" s="878"/>
      <c r="X5154" s="1015"/>
      <c r="Y5154" s="878"/>
      <c r="Z5154" s="975"/>
    </row>
    <row r="5155" spans="1:26">
      <c r="A5155" s="878"/>
      <c r="B5155" s="878"/>
      <c r="C5155" s="878"/>
      <c r="F5155" s="878"/>
      <c r="H5155" s="878"/>
      <c r="I5155" s="878"/>
      <c r="J5155" s="878"/>
      <c r="K5155" s="990"/>
      <c r="L5155" s="990"/>
      <c r="M5155" s="990"/>
      <c r="N5155" s="990"/>
      <c r="O5155" s="878"/>
      <c r="P5155" s="878"/>
      <c r="Q5155" s="878"/>
      <c r="R5155" s="878"/>
      <c r="S5155" s="878"/>
      <c r="T5155" s="878"/>
      <c r="U5155" s="878"/>
      <c r="V5155" s="878"/>
      <c r="W5155" s="878"/>
      <c r="X5155" s="1015"/>
      <c r="Y5155" s="878"/>
      <c r="Z5155" s="975"/>
    </row>
    <row r="5156" spans="1:26">
      <c r="A5156" s="878"/>
      <c r="B5156" s="878"/>
      <c r="C5156" s="878"/>
      <c r="F5156" s="878"/>
      <c r="H5156" s="878"/>
      <c r="I5156" s="878"/>
      <c r="J5156" s="878"/>
      <c r="K5156" s="990"/>
      <c r="L5156" s="990"/>
      <c r="M5156" s="990"/>
      <c r="N5156" s="990"/>
      <c r="O5156" s="878"/>
      <c r="P5156" s="878"/>
      <c r="Q5156" s="878"/>
      <c r="R5156" s="878"/>
      <c r="S5156" s="878"/>
      <c r="T5156" s="878"/>
      <c r="U5156" s="878"/>
      <c r="V5156" s="878"/>
      <c r="W5156" s="878"/>
      <c r="X5156" s="1015"/>
      <c r="Y5156" s="878"/>
      <c r="Z5156" s="975"/>
    </row>
    <row r="5157" spans="1:26">
      <c r="A5157" s="878"/>
      <c r="B5157" s="878"/>
      <c r="C5157" s="878"/>
      <c r="F5157" s="878"/>
      <c r="H5157" s="878"/>
      <c r="I5157" s="878"/>
      <c r="J5157" s="878"/>
      <c r="K5157" s="990"/>
      <c r="L5157" s="990"/>
      <c r="M5157" s="990"/>
      <c r="N5157" s="990"/>
      <c r="O5157" s="878"/>
      <c r="P5157" s="878"/>
      <c r="Q5157" s="878"/>
      <c r="R5157" s="878"/>
      <c r="S5157" s="878"/>
      <c r="T5157" s="878"/>
      <c r="U5157" s="878"/>
      <c r="V5157" s="878"/>
      <c r="W5157" s="878"/>
      <c r="X5157" s="1015"/>
      <c r="Y5157" s="878"/>
      <c r="Z5157" s="975"/>
    </row>
    <row r="5158" spans="1:26">
      <c r="A5158" s="878"/>
      <c r="B5158" s="878"/>
      <c r="C5158" s="878"/>
      <c r="F5158" s="878"/>
      <c r="H5158" s="878"/>
      <c r="I5158" s="878"/>
      <c r="J5158" s="878"/>
      <c r="K5158" s="990"/>
      <c r="L5158" s="990"/>
      <c r="M5158" s="990"/>
      <c r="N5158" s="990"/>
      <c r="O5158" s="878"/>
      <c r="P5158" s="878"/>
      <c r="Q5158" s="878"/>
      <c r="R5158" s="878"/>
      <c r="S5158" s="878"/>
      <c r="T5158" s="878"/>
      <c r="U5158" s="878"/>
      <c r="V5158" s="878"/>
      <c r="W5158" s="878"/>
      <c r="X5158" s="1015"/>
      <c r="Y5158" s="878"/>
      <c r="Z5158" s="975"/>
    </row>
    <row r="5159" spans="1:26">
      <c r="A5159" s="878"/>
      <c r="B5159" s="878"/>
      <c r="C5159" s="878"/>
      <c r="F5159" s="878"/>
      <c r="H5159" s="878"/>
      <c r="I5159" s="878"/>
      <c r="J5159" s="878"/>
      <c r="K5159" s="990"/>
      <c r="L5159" s="990"/>
      <c r="M5159" s="990"/>
      <c r="N5159" s="990"/>
      <c r="O5159" s="878"/>
      <c r="P5159" s="878"/>
      <c r="Q5159" s="878"/>
      <c r="R5159" s="878"/>
      <c r="S5159" s="878"/>
      <c r="T5159" s="878"/>
      <c r="U5159" s="878"/>
      <c r="V5159" s="878"/>
      <c r="W5159" s="878"/>
      <c r="X5159" s="1015"/>
      <c r="Y5159" s="878"/>
      <c r="Z5159" s="975"/>
    </row>
    <row r="5160" spans="1:26">
      <c r="A5160" s="878"/>
      <c r="B5160" s="878"/>
      <c r="C5160" s="878"/>
      <c r="F5160" s="878"/>
      <c r="H5160" s="878"/>
      <c r="I5160" s="878"/>
      <c r="J5160" s="878"/>
      <c r="K5160" s="990"/>
      <c r="L5160" s="990"/>
      <c r="M5160" s="990"/>
      <c r="N5160" s="990"/>
      <c r="O5160" s="878"/>
      <c r="P5160" s="878"/>
      <c r="Q5160" s="878"/>
      <c r="R5160" s="878"/>
      <c r="S5160" s="878"/>
      <c r="T5160" s="878"/>
      <c r="U5160" s="878"/>
      <c r="V5160" s="878"/>
      <c r="W5160" s="878"/>
      <c r="X5160" s="1015"/>
      <c r="Y5160" s="878"/>
      <c r="Z5160" s="975"/>
    </row>
    <row r="5161" spans="1:26">
      <c r="A5161" s="878"/>
      <c r="B5161" s="878"/>
      <c r="C5161" s="878"/>
      <c r="F5161" s="878"/>
      <c r="H5161" s="878"/>
      <c r="I5161" s="878"/>
      <c r="J5161" s="878"/>
      <c r="K5161" s="990"/>
      <c r="L5161" s="990"/>
      <c r="M5161" s="990"/>
      <c r="N5161" s="990"/>
      <c r="O5161" s="878"/>
      <c r="P5161" s="878"/>
      <c r="Q5161" s="878"/>
      <c r="R5161" s="878"/>
      <c r="S5161" s="878"/>
      <c r="T5161" s="878"/>
      <c r="U5161" s="878"/>
      <c r="V5161" s="878"/>
      <c r="W5161" s="878"/>
      <c r="X5161" s="1015"/>
      <c r="Y5161" s="878"/>
      <c r="Z5161" s="975"/>
    </row>
    <row r="5162" spans="1:26">
      <c r="A5162" s="878"/>
      <c r="B5162" s="878"/>
      <c r="C5162" s="878"/>
      <c r="F5162" s="878"/>
      <c r="H5162" s="878"/>
      <c r="I5162" s="878"/>
      <c r="J5162" s="878"/>
      <c r="K5162" s="990"/>
      <c r="L5162" s="990"/>
      <c r="M5162" s="990"/>
      <c r="N5162" s="990"/>
      <c r="O5162" s="878"/>
      <c r="P5162" s="878"/>
      <c r="Q5162" s="878"/>
      <c r="R5162" s="878"/>
      <c r="S5162" s="878"/>
      <c r="T5162" s="878"/>
      <c r="U5162" s="878"/>
      <c r="V5162" s="878"/>
      <c r="W5162" s="878"/>
      <c r="X5162" s="1015"/>
      <c r="Y5162" s="878"/>
      <c r="Z5162" s="975"/>
    </row>
    <row r="5163" spans="1:26">
      <c r="A5163" s="878"/>
      <c r="B5163" s="878"/>
      <c r="C5163" s="878"/>
      <c r="F5163" s="878"/>
      <c r="H5163" s="878"/>
      <c r="I5163" s="878"/>
      <c r="J5163" s="878"/>
      <c r="K5163" s="990"/>
      <c r="L5163" s="990"/>
      <c r="M5163" s="990"/>
      <c r="N5163" s="990"/>
      <c r="O5163" s="878"/>
      <c r="P5163" s="878"/>
      <c r="Q5163" s="878"/>
      <c r="R5163" s="878"/>
      <c r="S5163" s="878"/>
      <c r="T5163" s="878"/>
      <c r="U5163" s="878"/>
      <c r="V5163" s="878"/>
      <c r="W5163" s="878"/>
      <c r="X5163" s="1015"/>
      <c r="Y5163" s="878"/>
      <c r="Z5163" s="975"/>
    </row>
    <row r="5164" spans="1:26">
      <c r="A5164" s="878"/>
      <c r="B5164" s="878"/>
      <c r="C5164" s="878"/>
      <c r="F5164" s="878"/>
      <c r="H5164" s="878"/>
      <c r="I5164" s="878"/>
      <c r="J5164" s="878"/>
      <c r="K5164" s="990"/>
      <c r="L5164" s="990"/>
      <c r="M5164" s="990"/>
      <c r="N5164" s="990"/>
      <c r="O5164" s="878"/>
      <c r="P5164" s="878"/>
      <c r="Q5164" s="878"/>
      <c r="R5164" s="878"/>
      <c r="S5164" s="878"/>
      <c r="T5164" s="878"/>
      <c r="U5164" s="878"/>
      <c r="V5164" s="878"/>
      <c r="W5164" s="878"/>
      <c r="X5164" s="1015"/>
      <c r="Y5164" s="878"/>
      <c r="Z5164" s="975"/>
    </row>
    <row r="5165" spans="1:26">
      <c r="A5165" s="878"/>
      <c r="B5165" s="878"/>
      <c r="C5165" s="878"/>
      <c r="F5165" s="878"/>
      <c r="H5165" s="878"/>
      <c r="I5165" s="878"/>
      <c r="J5165" s="878"/>
      <c r="K5165" s="990"/>
      <c r="L5165" s="990"/>
      <c r="M5165" s="990"/>
      <c r="N5165" s="990"/>
      <c r="O5165" s="878"/>
      <c r="P5165" s="878"/>
      <c r="Q5165" s="878"/>
      <c r="R5165" s="878"/>
      <c r="S5165" s="878"/>
      <c r="T5165" s="878"/>
      <c r="U5165" s="878"/>
      <c r="V5165" s="878"/>
      <c r="W5165" s="878"/>
      <c r="X5165" s="1015"/>
      <c r="Y5165" s="878"/>
      <c r="Z5165" s="975"/>
    </row>
    <row r="5166" spans="1:26">
      <c r="A5166" s="878"/>
      <c r="B5166" s="878"/>
      <c r="C5166" s="878"/>
      <c r="F5166" s="878"/>
      <c r="H5166" s="878"/>
      <c r="I5166" s="878"/>
      <c r="J5166" s="878"/>
      <c r="K5166" s="990"/>
      <c r="L5166" s="990"/>
      <c r="M5166" s="990"/>
      <c r="N5166" s="990"/>
      <c r="O5166" s="878"/>
      <c r="P5166" s="878"/>
      <c r="Q5166" s="878"/>
      <c r="R5166" s="878"/>
      <c r="S5166" s="878"/>
      <c r="T5166" s="878"/>
      <c r="U5166" s="878"/>
      <c r="V5166" s="878"/>
      <c r="W5166" s="878"/>
      <c r="X5166" s="1015"/>
      <c r="Y5166" s="878"/>
      <c r="Z5166" s="975"/>
    </row>
    <row r="5167" spans="1:26">
      <c r="A5167" s="878"/>
      <c r="B5167" s="878"/>
      <c r="C5167" s="878"/>
      <c r="F5167" s="878"/>
      <c r="H5167" s="878"/>
      <c r="I5167" s="878"/>
      <c r="J5167" s="878"/>
      <c r="K5167" s="990"/>
      <c r="L5167" s="990"/>
      <c r="M5167" s="990"/>
      <c r="N5167" s="990"/>
      <c r="O5167" s="878"/>
      <c r="P5167" s="878"/>
      <c r="Q5167" s="878"/>
      <c r="R5167" s="878"/>
      <c r="S5167" s="878"/>
      <c r="T5167" s="878"/>
      <c r="U5167" s="878"/>
      <c r="V5167" s="878"/>
      <c r="W5167" s="878"/>
      <c r="X5167" s="1015"/>
      <c r="Y5167" s="878"/>
      <c r="Z5167" s="975"/>
    </row>
    <row r="5168" spans="1:26">
      <c r="A5168" s="878"/>
      <c r="B5168" s="878"/>
      <c r="C5168" s="878"/>
      <c r="F5168" s="878"/>
      <c r="H5168" s="878"/>
      <c r="I5168" s="878"/>
      <c r="J5168" s="878"/>
      <c r="K5168" s="990"/>
      <c r="L5168" s="990"/>
      <c r="M5168" s="990"/>
      <c r="N5168" s="990"/>
      <c r="O5168" s="878"/>
      <c r="P5168" s="878"/>
      <c r="Q5168" s="878"/>
      <c r="R5168" s="878"/>
      <c r="S5168" s="878"/>
      <c r="T5168" s="878"/>
      <c r="U5168" s="878"/>
      <c r="V5168" s="878"/>
      <c r="W5168" s="878"/>
      <c r="X5168" s="1015"/>
      <c r="Y5168" s="878"/>
      <c r="Z5168" s="975"/>
    </row>
    <row r="5169" spans="1:26">
      <c r="A5169" s="878"/>
      <c r="B5169" s="878"/>
      <c r="C5169" s="878"/>
      <c r="F5169" s="878"/>
      <c r="H5169" s="878"/>
      <c r="I5169" s="878"/>
      <c r="J5169" s="878"/>
      <c r="K5169" s="990"/>
      <c r="L5169" s="990"/>
      <c r="M5169" s="990"/>
      <c r="N5169" s="990"/>
      <c r="O5169" s="878"/>
      <c r="P5169" s="878"/>
      <c r="Q5169" s="878"/>
      <c r="R5169" s="878"/>
      <c r="S5169" s="878"/>
      <c r="T5169" s="878"/>
      <c r="U5169" s="878"/>
      <c r="V5169" s="878"/>
      <c r="W5169" s="878"/>
      <c r="X5169" s="1015"/>
      <c r="Y5169" s="878"/>
      <c r="Z5169" s="975"/>
    </row>
    <row r="5170" spans="1:26">
      <c r="A5170" s="878"/>
      <c r="B5170" s="878"/>
      <c r="C5170" s="878"/>
      <c r="F5170" s="878"/>
      <c r="H5170" s="878"/>
      <c r="I5170" s="878"/>
      <c r="J5170" s="878"/>
      <c r="K5170" s="990"/>
      <c r="L5170" s="990"/>
      <c r="M5170" s="990"/>
      <c r="N5170" s="990"/>
      <c r="O5170" s="878"/>
      <c r="P5170" s="878"/>
      <c r="Q5170" s="878"/>
      <c r="R5170" s="878"/>
      <c r="S5170" s="878"/>
      <c r="T5170" s="878"/>
      <c r="U5170" s="878"/>
      <c r="V5170" s="878"/>
      <c r="W5170" s="878"/>
      <c r="X5170" s="1015"/>
      <c r="Y5170" s="878"/>
      <c r="Z5170" s="975"/>
    </row>
    <row r="5171" spans="1:26">
      <c r="A5171" s="878"/>
      <c r="B5171" s="878"/>
      <c r="C5171" s="878"/>
      <c r="F5171" s="878"/>
      <c r="H5171" s="878"/>
      <c r="I5171" s="878"/>
      <c r="J5171" s="878"/>
      <c r="K5171" s="990"/>
      <c r="L5171" s="990"/>
      <c r="M5171" s="990"/>
      <c r="N5171" s="990"/>
      <c r="O5171" s="878"/>
      <c r="P5171" s="878"/>
      <c r="Q5171" s="878"/>
      <c r="R5171" s="878"/>
      <c r="S5171" s="878"/>
      <c r="T5171" s="878"/>
      <c r="U5171" s="878"/>
      <c r="V5171" s="878"/>
      <c r="W5171" s="878"/>
      <c r="X5171" s="1015"/>
      <c r="Y5171" s="878"/>
      <c r="Z5171" s="975"/>
    </row>
    <row r="5172" spans="1:26">
      <c r="A5172" s="878"/>
      <c r="B5172" s="878"/>
      <c r="C5172" s="878"/>
      <c r="F5172" s="878"/>
      <c r="H5172" s="878"/>
      <c r="I5172" s="878"/>
      <c r="J5172" s="878"/>
      <c r="K5172" s="990"/>
      <c r="L5172" s="990"/>
      <c r="M5172" s="990"/>
      <c r="N5172" s="990"/>
      <c r="O5172" s="878"/>
      <c r="P5172" s="878"/>
      <c r="Q5172" s="878"/>
      <c r="R5172" s="878"/>
      <c r="S5172" s="878"/>
      <c r="T5172" s="878"/>
      <c r="U5172" s="878"/>
      <c r="V5172" s="878"/>
      <c r="W5172" s="878"/>
      <c r="X5172" s="1015"/>
      <c r="Y5172" s="878"/>
      <c r="Z5172" s="975"/>
    </row>
    <row r="5173" spans="1:26">
      <c r="A5173" s="878"/>
      <c r="B5173" s="878"/>
      <c r="C5173" s="878"/>
      <c r="F5173" s="878"/>
      <c r="H5173" s="878"/>
      <c r="I5173" s="878"/>
      <c r="J5173" s="878"/>
      <c r="K5173" s="990"/>
      <c r="L5173" s="990"/>
      <c r="M5173" s="990"/>
      <c r="N5173" s="990"/>
      <c r="O5173" s="878"/>
      <c r="P5173" s="878"/>
      <c r="Q5173" s="878"/>
      <c r="R5173" s="878"/>
      <c r="S5173" s="878"/>
      <c r="T5173" s="878"/>
      <c r="U5173" s="878"/>
      <c r="V5173" s="878"/>
      <c r="W5173" s="878"/>
      <c r="X5173" s="1015"/>
      <c r="Y5173" s="878"/>
      <c r="Z5173" s="975"/>
    </row>
    <row r="5174" spans="1:26">
      <c r="A5174" s="878"/>
      <c r="B5174" s="878"/>
      <c r="C5174" s="878"/>
      <c r="F5174" s="878"/>
      <c r="H5174" s="878"/>
      <c r="I5174" s="878"/>
      <c r="J5174" s="878"/>
      <c r="K5174" s="990"/>
      <c r="L5174" s="990"/>
      <c r="M5174" s="990"/>
      <c r="N5174" s="990"/>
      <c r="O5174" s="878"/>
      <c r="P5174" s="878"/>
      <c r="Q5174" s="878"/>
      <c r="R5174" s="878"/>
      <c r="S5174" s="878"/>
      <c r="T5174" s="878"/>
      <c r="U5174" s="878"/>
      <c r="V5174" s="878"/>
      <c r="W5174" s="878"/>
      <c r="X5174" s="1015"/>
      <c r="Y5174" s="878"/>
      <c r="Z5174" s="975"/>
    </row>
    <row r="5175" spans="1:26">
      <c r="A5175" s="878"/>
      <c r="B5175" s="878"/>
      <c r="C5175" s="878"/>
      <c r="F5175" s="878"/>
      <c r="H5175" s="878"/>
      <c r="I5175" s="878"/>
      <c r="J5175" s="878"/>
      <c r="K5175" s="990"/>
      <c r="L5175" s="990"/>
      <c r="M5175" s="990"/>
      <c r="N5175" s="990"/>
      <c r="O5175" s="878"/>
      <c r="P5175" s="878"/>
      <c r="Q5175" s="878"/>
      <c r="R5175" s="878"/>
      <c r="S5175" s="878"/>
      <c r="T5175" s="878"/>
      <c r="U5175" s="878"/>
      <c r="V5175" s="878"/>
      <c r="W5175" s="878"/>
      <c r="X5175" s="1015"/>
      <c r="Y5175" s="878"/>
      <c r="Z5175" s="975"/>
    </row>
    <row r="5176" spans="1:26">
      <c r="A5176" s="878"/>
      <c r="B5176" s="878"/>
      <c r="C5176" s="878"/>
      <c r="F5176" s="878"/>
      <c r="H5176" s="878"/>
      <c r="I5176" s="878"/>
      <c r="J5176" s="878"/>
      <c r="K5176" s="990"/>
      <c r="L5176" s="990"/>
      <c r="M5176" s="990"/>
      <c r="N5176" s="990"/>
      <c r="O5176" s="878"/>
      <c r="P5176" s="878"/>
      <c r="Q5176" s="878"/>
      <c r="R5176" s="878"/>
      <c r="S5176" s="878"/>
      <c r="T5176" s="878"/>
      <c r="U5176" s="878"/>
      <c r="V5176" s="878"/>
      <c r="W5176" s="878"/>
      <c r="X5176" s="1015"/>
      <c r="Y5176" s="878"/>
      <c r="Z5176" s="975"/>
    </row>
    <row r="5177" spans="1:26">
      <c r="A5177" s="878"/>
      <c r="B5177" s="878"/>
      <c r="C5177" s="878"/>
      <c r="F5177" s="878"/>
      <c r="H5177" s="878"/>
      <c r="I5177" s="878"/>
      <c r="J5177" s="878"/>
      <c r="K5177" s="990"/>
      <c r="L5177" s="990"/>
      <c r="M5177" s="990"/>
      <c r="N5177" s="990"/>
      <c r="O5177" s="878"/>
      <c r="P5177" s="878"/>
      <c r="Q5177" s="878"/>
      <c r="R5177" s="878"/>
      <c r="S5177" s="878"/>
      <c r="T5177" s="878"/>
      <c r="U5177" s="878"/>
      <c r="V5177" s="878"/>
      <c r="W5177" s="878"/>
      <c r="X5177" s="1015"/>
      <c r="Y5177" s="878"/>
      <c r="Z5177" s="975"/>
    </row>
    <row r="5178" spans="1:26">
      <c r="A5178" s="878"/>
      <c r="B5178" s="878"/>
      <c r="C5178" s="878"/>
      <c r="F5178" s="878"/>
      <c r="H5178" s="878"/>
      <c r="I5178" s="878"/>
      <c r="J5178" s="878"/>
      <c r="K5178" s="990"/>
      <c r="L5178" s="990"/>
      <c r="M5178" s="990"/>
      <c r="N5178" s="990"/>
      <c r="O5178" s="878"/>
      <c r="P5178" s="878"/>
      <c r="Q5178" s="878"/>
      <c r="R5178" s="878"/>
      <c r="S5178" s="878"/>
      <c r="T5178" s="878"/>
      <c r="U5178" s="878"/>
      <c r="V5178" s="878"/>
      <c r="W5178" s="878"/>
      <c r="X5178" s="1015"/>
      <c r="Y5178" s="878"/>
      <c r="Z5178" s="975"/>
    </row>
    <row r="5179" spans="1:26">
      <c r="A5179" s="878"/>
      <c r="B5179" s="878"/>
      <c r="C5179" s="878"/>
      <c r="F5179" s="878"/>
      <c r="H5179" s="878"/>
      <c r="I5179" s="878"/>
      <c r="J5179" s="878"/>
      <c r="K5179" s="990"/>
      <c r="L5179" s="990"/>
      <c r="M5179" s="990"/>
      <c r="N5179" s="990"/>
      <c r="O5179" s="878"/>
      <c r="P5179" s="878"/>
      <c r="Q5179" s="878"/>
      <c r="R5179" s="878"/>
      <c r="S5179" s="878"/>
      <c r="T5179" s="878"/>
      <c r="U5179" s="878"/>
      <c r="V5179" s="878"/>
      <c r="W5179" s="878"/>
      <c r="X5179" s="1015"/>
      <c r="Y5179" s="878"/>
      <c r="Z5179" s="975"/>
    </row>
    <row r="5180" spans="1:26">
      <c r="A5180" s="878"/>
      <c r="B5180" s="878"/>
      <c r="C5180" s="878"/>
      <c r="F5180" s="878"/>
      <c r="H5180" s="878"/>
      <c r="I5180" s="878"/>
      <c r="J5180" s="878"/>
      <c r="K5180" s="990"/>
      <c r="L5180" s="990"/>
      <c r="M5180" s="990"/>
      <c r="N5180" s="990"/>
      <c r="O5180" s="878"/>
      <c r="P5180" s="878"/>
      <c r="Q5180" s="878"/>
      <c r="R5180" s="878"/>
      <c r="S5180" s="878"/>
      <c r="T5180" s="878"/>
      <c r="U5180" s="878"/>
      <c r="V5180" s="878"/>
      <c r="W5180" s="878"/>
      <c r="X5180" s="1015"/>
      <c r="Y5180" s="878"/>
      <c r="Z5180" s="975"/>
    </row>
    <row r="5181" spans="1:26">
      <c r="A5181" s="878"/>
      <c r="B5181" s="878"/>
      <c r="C5181" s="878"/>
      <c r="F5181" s="878"/>
      <c r="H5181" s="878"/>
      <c r="I5181" s="878"/>
      <c r="J5181" s="878"/>
      <c r="K5181" s="990"/>
      <c r="L5181" s="990"/>
      <c r="M5181" s="990"/>
      <c r="N5181" s="990"/>
      <c r="O5181" s="878"/>
      <c r="P5181" s="878"/>
      <c r="Q5181" s="878"/>
      <c r="R5181" s="878"/>
      <c r="S5181" s="878"/>
      <c r="T5181" s="878"/>
      <c r="U5181" s="878"/>
      <c r="V5181" s="878"/>
      <c r="W5181" s="878"/>
      <c r="X5181" s="1015"/>
      <c r="Y5181" s="878"/>
      <c r="Z5181" s="975"/>
    </row>
    <row r="5182" spans="1:26">
      <c r="A5182" s="878"/>
      <c r="B5182" s="878"/>
      <c r="C5182" s="878"/>
      <c r="F5182" s="878"/>
      <c r="H5182" s="878"/>
      <c r="I5182" s="878"/>
      <c r="J5182" s="878"/>
      <c r="K5182" s="990"/>
      <c r="L5182" s="990"/>
      <c r="M5182" s="990"/>
      <c r="N5182" s="990"/>
      <c r="O5182" s="878"/>
      <c r="P5182" s="878"/>
      <c r="Q5182" s="878"/>
      <c r="R5182" s="878"/>
      <c r="S5182" s="878"/>
      <c r="T5182" s="878"/>
      <c r="U5182" s="878"/>
      <c r="V5182" s="878"/>
      <c r="W5182" s="878"/>
      <c r="X5182" s="1015"/>
      <c r="Y5182" s="878"/>
      <c r="Z5182" s="975"/>
    </row>
    <row r="5183" spans="1:26">
      <c r="A5183" s="878"/>
      <c r="B5183" s="878"/>
      <c r="C5183" s="878"/>
      <c r="F5183" s="878"/>
      <c r="H5183" s="878"/>
      <c r="I5183" s="878"/>
      <c r="J5183" s="878"/>
      <c r="K5183" s="990"/>
      <c r="L5183" s="990"/>
      <c r="M5183" s="990"/>
      <c r="N5183" s="990"/>
      <c r="O5183" s="878"/>
      <c r="P5183" s="878"/>
      <c r="Q5183" s="878"/>
      <c r="R5183" s="878"/>
      <c r="S5183" s="878"/>
      <c r="T5183" s="878"/>
      <c r="U5183" s="878"/>
      <c r="V5183" s="878"/>
      <c r="W5183" s="878"/>
      <c r="X5183" s="1015"/>
      <c r="Y5183" s="878"/>
      <c r="Z5183" s="975"/>
    </row>
    <row r="5184" spans="1:26">
      <c r="A5184" s="878"/>
      <c r="B5184" s="878"/>
      <c r="C5184" s="878"/>
      <c r="F5184" s="878"/>
      <c r="H5184" s="878"/>
      <c r="I5184" s="878"/>
      <c r="J5184" s="878"/>
      <c r="K5184" s="990"/>
      <c r="L5184" s="990"/>
      <c r="M5184" s="990"/>
      <c r="N5184" s="990"/>
      <c r="O5184" s="878"/>
      <c r="P5184" s="878"/>
      <c r="Q5184" s="878"/>
      <c r="R5184" s="878"/>
      <c r="S5184" s="878"/>
      <c r="T5184" s="878"/>
      <c r="U5184" s="878"/>
      <c r="V5184" s="878"/>
      <c r="W5184" s="878"/>
      <c r="X5184" s="1015"/>
      <c r="Y5184" s="878"/>
      <c r="Z5184" s="975"/>
    </row>
    <row r="5185" spans="1:26">
      <c r="A5185" s="878"/>
      <c r="B5185" s="878"/>
      <c r="C5185" s="878"/>
      <c r="F5185" s="878"/>
      <c r="H5185" s="878"/>
      <c r="I5185" s="878"/>
      <c r="J5185" s="878"/>
      <c r="K5185" s="990"/>
      <c r="L5185" s="990"/>
      <c r="M5185" s="990"/>
      <c r="N5185" s="990"/>
      <c r="O5185" s="878"/>
      <c r="P5185" s="878"/>
      <c r="Q5185" s="878"/>
      <c r="R5185" s="878"/>
      <c r="S5185" s="878"/>
      <c r="T5185" s="878"/>
      <c r="U5185" s="878"/>
      <c r="V5185" s="878"/>
      <c r="W5185" s="878"/>
      <c r="X5185" s="1015"/>
      <c r="Y5185" s="878"/>
      <c r="Z5185" s="975"/>
    </row>
    <row r="5186" spans="1:26">
      <c r="A5186" s="878"/>
      <c r="B5186" s="878"/>
      <c r="C5186" s="878"/>
      <c r="F5186" s="878"/>
      <c r="H5186" s="878"/>
      <c r="I5186" s="878"/>
      <c r="J5186" s="878"/>
      <c r="K5186" s="990"/>
      <c r="L5186" s="990"/>
      <c r="M5186" s="990"/>
      <c r="N5186" s="990"/>
      <c r="O5186" s="878"/>
      <c r="P5186" s="878"/>
      <c r="Q5186" s="878"/>
      <c r="R5186" s="878"/>
      <c r="S5186" s="878"/>
      <c r="T5186" s="878"/>
      <c r="U5186" s="878"/>
      <c r="V5186" s="878"/>
      <c r="W5186" s="878"/>
      <c r="X5186" s="1015"/>
      <c r="Y5186" s="878"/>
      <c r="Z5186" s="975"/>
    </row>
    <row r="5187" spans="1:26">
      <c r="A5187" s="878"/>
      <c r="B5187" s="878"/>
      <c r="C5187" s="878"/>
      <c r="F5187" s="878"/>
      <c r="H5187" s="878"/>
      <c r="I5187" s="878"/>
      <c r="J5187" s="878"/>
      <c r="K5187" s="990"/>
      <c r="L5187" s="990"/>
      <c r="M5187" s="990"/>
      <c r="N5187" s="990"/>
      <c r="O5187" s="878"/>
      <c r="P5187" s="878"/>
      <c r="Q5187" s="878"/>
      <c r="R5187" s="878"/>
      <c r="S5187" s="878"/>
      <c r="T5187" s="878"/>
      <c r="U5187" s="878"/>
      <c r="V5187" s="878"/>
      <c r="W5187" s="878"/>
      <c r="X5187" s="1015"/>
      <c r="Y5187" s="878"/>
      <c r="Z5187" s="975"/>
    </row>
    <row r="5188" spans="1:26">
      <c r="A5188" s="878"/>
      <c r="B5188" s="878"/>
      <c r="C5188" s="878"/>
      <c r="F5188" s="878"/>
      <c r="H5188" s="878"/>
      <c r="I5188" s="878"/>
      <c r="J5188" s="878"/>
      <c r="K5188" s="990"/>
      <c r="L5188" s="990"/>
      <c r="M5188" s="990"/>
      <c r="N5188" s="990"/>
      <c r="O5188" s="878"/>
      <c r="P5188" s="878"/>
      <c r="Q5188" s="878"/>
      <c r="R5188" s="878"/>
      <c r="S5188" s="878"/>
      <c r="T5188" s="878"/>
      <c r="U5188" s="878"/>
      <c r="V5188" s="878"/>
      <c r="W5188" s="878"/>
      <c r="X5188" s="1015"/>
      <c r="Y5188" s="878"/>
      <c r="Z5188" s="975"/>
    </row>
    <row r="5189" spans="1:26">
      <c r="A5189" s="878"/>
      <c r="B5189" s="878"/>
      <c r="C5189" s="878"/>
      <c r="F5189" s="878"/>
      <c r="H5189" s="878"/>
      <c r="I5189" s="878"/>
      <c r="J5189" s="878"/>
      <c r="K5189" s="990"/>
      <c r="L5189" s="990"/>
      <c r="M5189" s="990"/>
      <c r="N5189" s="990"/>
      <c r="O5189" s="878"/>
      <c r="P5189" s="878"/>
      <c r="Q5189" s="878"/>
      <c r="R5189" s="878"/>
      <c r="S5189" s="878"/>
      <c r="T5189" s="878"/>
      <c r="U5189" s="878"/>
      <c r="V5189" s="878"/>
      <c r="W5189" s="878"/>
      <c r="X5189" s="1015"/>
      <c r="Y5189" s="878"/>
      <c r="Z5189" s="975"/>
    </row>
    <row r="5190" spans="1:26">
      <c r="A5190" s="878"/>
      <c r="B5190" s="878"/>
      <c r="C5190" s="878"/>
      <c r="F5190" s="878"/>
      <c r="H5190" s="878"/>
      <c r="I5190" s="878"/>
      <c r="J5190" s="878"/>
      <c r="K5190" s="990"/>
      <c r="L5190" s="990"/>
      <c r="M5190" s="990"/>
      <c r="N5190" s="990"/>
      <c r="O5190" s="878"/>
      <c r="P5190" s="878"/>
      <c r="Q5190" s="878"/>
      <c r="R5190" s="878"/>
      <c r="S5190" s="878"/>
      <c r="T5190" s="878"/>
      <c r="U5190" s="878"/>
      <c r="V5190" s="878"/>
      <c r="W5190" s="878"/>
      <c r="X5190" s="1015"/>
      <c r="Y5190" s="878"/>
      <c r="Z5190" s="975"/>
    </row>
    <row r="5191" spans="1:26">
      <c r="A5191" s="878"/>
      <c r="B5191" s="878"/>
      <c r="C5191" s="878"/>
      <c r="F5191" s="878"/>
      <c r="H5191" s="878"/>
      <c r="I5191" s="878"/>
      <c r="J5191" s="878"/>
      <c r="K5191" s="990"/>
      <c r="L5191" s="990"/>
      <c r="M5191" s="990"/>
      <c r="N5191" s="990"/>
      <c r="O5191" s="878"/>
      <c r="P5191" s="878"/>
      <c r="Q5191" s="878"/>
      <c r="R5191" s="878"/>
      <c r="S5191" s="878"/>
      <c r="T5191" s="878"/>
      <c r="U5191" s="878"/>
      <c r="V5191" s="878"/>
      <c r="W5191" s="878"/>
      <c r="X5191" s="1015"/>
      <c r="Y5191" s="878"/>
      <c r="Z5191" s="975"/>
    </row>
    <row r="5192" spans="1:26">
      <c r="A5192" s="878"/>
      <c r="B5192" s="878"/>
      <c r="C5192" s="878"/>
      <c r="F5192" s="878"/>
      <c r="H5192" s="878"/>
      <c r="I5192" s="878"/>
      <c r="J5192" s="878"/>
      <c r="K5192" s="990"/>
      <c r="L5192" s="990"/>
      <c r="M5192" s="990"/>
      <c r="N5192" s="990"/>
      <c r="O5192" s="878"/>
      <c r="P5192" s="878"/>
      <c r="Q5192" s="878"/>
      <c r="R5192" s="878"/>
      <c r="S5192" s="878"/>
      <c r="T5192" s="878"/>
      <c r="U5192" s="878"/>
      <c r="V5192" s="878"/>
      <c r="W5192" s="878"/>
      <c r="X5192" s="1015"/>
      <c r="Y5192" s="878"/>
      <c r="Z5192" s="975"/>
    </row>
    <row r="5193" spans="1:26">
      <c r="A5193" s="878"/>
      <c r="B5193" s="878"/>
      <c r="C5193" s="878"/>
      <c r="F5193" s="878"/>
      <c r="H5193" s="878"/>
      <c r="I5193" s="878"/>
      <c r="J5193" s="878"/>
      <c r="K5193" s="990"/>
      <c r="L5193" s="990"/>
      <c r="M5193" s="990"/>
      <c r="N5193" s="990"/>
      <c r="O5193" s="878"/>
      <c r="P5193" s="878"/>
      <c r="Q5193" s="878"/>
      <c r="R5193" s="878"/>
      <c r="S5193" s="878"/>
      <c r="T5193" s="878"/>
      <c r="U5193" s="878"/>
      <c r="V5193" s="878"/>
      <c r="W5193" s="878"/>
      <c r="X5193" s="1015"/>
      <c r="Y5193" s="878"/>
      <c r="Z5193" s="975"/>
    </row>
    <row r="5194" spans="1:26">
      <c r="A5194" s="878"/>
      <c r="B5194" s="878"/>
      <c r="C5194" s="878"/>
      <c r="F5194" s="878"/>
      <c r="H5194" s="878"/>
      <c r="I5194" s="878"/>
      <c r="J5194" s="878"/>
      <c r="K5194" s="990"/>
      <c r="L5194" s="990"/>
      <c r="M5194" s="990"/>
      <c r="N5194" s="990"/>
      <c r="O5194" s="878"/>
      <c r="P5194" s="878"/>
      <c r="Q5194" s="878"/>
      <c r="R5194" s="878"/>
      <c r="S5194" s="878"/>
      <c r="T5194" s="878"/>
      <c r="U5194" s="878"/>
      <c r="V5194" s="878"/>
      <c r="W5194" s="878"/>
      <c r="X5194" s="1015"/>
      <c r="Y5194" s="878"/>
      <c r="Z5194" s="975"/>
    </row>
    <row r="5195" spans="1:26">
      <c r="A5195" s="878"/>
      <c r="B5195" s="878"/>
      <c r="C5195" s="878"/>
      <c r="F5195" s="878"/>
      <c r="H5195" s="878"/>
      <c r="I5195" s="878"/>
      <c r="J5195" s="878"/>
      <c r="K5195" s="990"/>
      <c r="L5195" s="990"/>
      <c r="M5195" s="990"/>
      <c r="N5195" s="990"/>
      <c r="O5195" s="878"/>
      <c r="P5195" s="878"/>
      <c r="Q5195" s="878"/>
      <c r="R5195" s="878"/>
      <c r="S5195" s="878"/>
      <c r="T5195" s="878"/>
      <c r="U5195" s="878"/>
      <c r="V5195" s="878"/>
      <c r="W5195" s="878"/>
      <c r="X5195" s="1015"/>
      <c r="Y5195" s="878"/>
      <c r="Z5195" s="975"/>
    </row>
    <row r="5196" spans="1:26">
      <c r="A5196" s="878"/>
      <c r="B5196" s="878"/>
      <c r="C5196" s="878"/>
      <c r="F5196" s="878"/>
      <c r="H5196" s="878"/>
      <c r="I5196" s="878"/>
      <c r="J5196" s="878"/>
      <c r="K5196" s="990"/>
      <c r="L5196" s="990"/>
      <c r="M5196" s="990"/>
      <c r="N5196" s="990"/>
      <c r="O5196" s="878"/>
      <c r="P5196" s="878"/>
      <c r="Q5196" s="878"/>
      <c r="R5196" s="878"/>
      <c r="S5196" s="878"/>
      <c r="T5196" s="878"/>
      <c r="U5196" s="878"/>
      <c r="V5196" s="878"/>
      <c r="W5196" s="878"/>
      <c r="X5196" s="1015"/>
      <c r="Y5196" s="878"/>
      <c r="Z5196" s="975"/>
    </row>
    <row r="5197" spans="1:26">
      <c r="A5197" s="878"/>
      <c r="B5197" s="878"/>
      <c r="C5197" s="878"/>
      <c r="F5197" s="878"/>
      <c r="H5197" s="878"/>
      <c r="I5197" s="878"/>
      <c r="J5197" s="878"/>
      <c r="K5197" s="990"/>
      <c r="L5197" s="990"/>
      <c r="M5197" s="990"/>
      <c r="N5197" s="990"/>
      <c r="O5197" s="878"/>
      <c r="P5197" s="878"/>
      <c r="Q5197" s="878"/>
      <c r="R5197" s="878"/>
      <c r="S5197" s="878"/>
      <c r="T5197" s="878"/>
      <c r="U5197" s="878"/>
      <c r="V5197" s="878"/>
      <c r="W5197" s="878"/>
      <c r="X5197" s="1015"/>
      <c r="Y5197" s="878"/>
      <c r="Z5197" s="975"/>
    </row>
    <row r="5198" spans="1:26">
      <c r="A5198" s="878"/>
      <c r="B5198" s="878"/>
      <c r="C5198" s="878"/>
      <c r="F5198" s="878"/>
      <c r="H5198" s="878"/>
      <c r="I5198" s="878"/>
      <c r="J5198" s="878"/>
      <c r="K5198" s="990"/>
      <c r="L5198" s="990"/>
      <c r="M5198" s="990"/>
      <c r="N5198" s="990"/>
      <c r="O5198" s="878"/>
      <c r="P5198" s="878"/>
      <c r="Q5198" s="878"/>
      <c r="R5198" s="878"/>
      <c r="S5198" s="878"/>
      <c r="T5198" s="878"/>
      <c r="U5198" s="878"/>
      <c r="V5198" s="878"/>
      <c r="W5198" s="878"/>
      <c r="X5198" s="1015"/>
      <c r="Y5198" s="878"/>
      <c r="Z5198" s="975"/>
    </row>
    <row r="5199" spans="1:26">
      <c r="A5199" s="878"/>
      <c r="B5199" s="878"/>
      <c r="C5199" s="878"/>
      <c r="F5199" s="878"/>
      <c r="H5199" s="878"/>
      <c r="I5199" s="878"/>
      <c r="J5199" s="878"/>
      <c r="K5199" s="990"/>
      <c r="L5199" s="990"/>
      <c r="M5199" s="990"/>
      <c r="N5199" s="990"/>
      <c r="O5199" s="878"/>
      <c r="P5199" s="878"/>
      <c r="Q5199" s="878"/>
      <c r="R5199" s="878"/>
      <c r="S5199" s="878"/>
      <c r="T5199" s="878"/>
      <c r="U5199" s="878"/>
      <c r="V5199" s="878"/>
      <c r="W5199" s="878"/>
      <c r="X5199" s="1015"/>
      <c r="Y5199" s="878"/>
      <c r="Z5199" s="975"/>
    </row>
    <row r="5200" spans="1:26">
      <c r="A5200" s="878"/>
      <c r="B5200" s="878"/>
      <c r="C5200" s="878"/>
      <c r="F5200" s="878"/>
      <c r="H5200" s="878"/>
      <c r="I5200" s="878"/>
      <c r="J5200" s="878"/>
      <c r="K5200" s="990"/>
      <c r="L5200" s="990"/>
      <c r="M5200" s="990"/>
      <c r="N5200" s="990"/>
      <c r="O5200" s="878"/>
      <c r="P5200" s="878"/>
      <c r="Q5200" s="878"/>
      <c r="R5200" s="878"/>
      <c r="S5200" s="878"/>
      <c r="T5200" s="878"/>
      <c r="U5200" s="878"/>
      <c r="V5200" s="878"/>
      <c r="W5200" s="878"/>
      <c r="X5200" s="1015"/>
      <c r="Y5200" s="878"/>
      <c r="Z5200" s="975"/>
    </row>
    <row r="5201" spans="1:26">
      <c r="A5201" s="878"/>
      <c r="B5201" s="878"/>
      <c r="C5201" s="878"/>
      <c r="F5201" s="878"/>
      <c r="H5201" s="878"/>
      <c r="I5201" s="878"/>
      <c r="J5201" s="878"/>
      <c r="K5201" s="990"/>
      <c r="L5201" s="990"/>
      <c r="M5201" s="990"/>
      <c r="N5201" s="990"/>
      <c r="O5201" s="878"/>
      <c r="P5201" s="878"/>
      <c r="Q5201" s="878"/>
      <c r="R5201" s="878"/>
      <c r="S5201" s="878"/>
      <c r="T5201" s="878"/>
      <c r="U5201" s="878"/>
      <c r="V5201" s="878"/>
      <c r="W5201" s="878"/>
      <c r="X5201" s="1015"/>
      <c r="Y5201" s="878"/>
      <c r="Z5201" s="975"/>
    </row>
    <row r="5202" spans="1:26">
      <c r="A5202" s="878"/>
      <c r="B5202" s="878"/>
      <c r="C5202" s="878"/>
      <c r="F5202" s="878"/>
      <c r="H5202" s="878"/>
      <c r="I5202" s="878"/>
      <c r="J5202" s="878"/>
      <c r="K5202" s="990"/>
      <c r="L5202" s="990"/>
      <c r="M5202" s="990"/>
      <c r="N5202" s="990"/>
      <c r="O5202" s="878"/>
      <c r="P5202" s="878"/>
      <c r="Q5202" s="878"/>
      <c r="R5202" s="878"/>
      <c r="S5202" s="878"/>
      <c r="T5202" s="878"/>
      <c r="U5202" s="878"/>
      <c r="V5202" s="878"/>
      <c r="W5202" s="878"/>
      <c r="X5202" s="1015"/>
      <c r="Y5202" s="878"/>
      <c r="Z5202" s="975"/>
    </row>
    <row r="5203" spans="1:26">
      <c r="A5203" s="878"/>
      <c r="B5203" s="878"/>
      <c r="C5203" s="878"/>
      <c r="F5203" s="878"/>
      <c r="H5203" s="878"/>
      <c r="I5203" s="878"/>
      <c r="J5203" s="878"/>
      <c r="K5203" s="990"/>
      <c r="L5203" s="990"/>
      <c r="M5203" s="990"/>
      <c r="N5203" s="990"/>
      <c r="O5203" s="878"/>
      <c r="P5203" s="878"/>
      <c r="Q5203" s="878"/>
      <c r="R5203" s="878"/>
      <c r="S5203" s="878"/>
      <c r="T5203" s="878"/>
      <c r="U5203" s="878"/>
      <c r="V5203" s="878"/>
      <c r="W5203" s="878"/>
      <c r="X5203" s="1015"/>
      <c r="Y5203" s="878"/>
      <c r="Z5203" s="975"/>
    </row>
    <row r="5204" spans="1:26">
      <c r="A5204" s="878"/>
      <c r="B5204" s="878"/>
      <c r="C5204" s="878"/>
      <c r="F5204" s="878"/>
      <c r="H5204" s="878"/>
      <c r="I5204" s="878"/>
      <c r="J5204" s="878"/>
      <c r="K5204" s="990"/>
      <c r="L5204" s="990"/>
      <c r="M5204" s="990"/>
      <c r="N5204" s="990"/>
      <c r="O5204" s="878"/>
      <c r="P5204" s="878"/>
      <c r="Q5204" s="878"/>
      <c r="R5204" s="878"/>
      <c r="S5204" s="878"/>
      <c r="T5204" s="878"/>
      <c r="U5204" s="878"/>
      <c r="V5204" s="878"/>
      <c r="W5204" s="878"/>
      <c r="X5204" s="1015"/>
      <c r="Y5204" s="878"/>
      <c r="Z5204" s="975"/>
    </row>
    <row r="5205" spans="1:26">
      <c r="A5205" s="878"/>
      <c r="B5205" s="878"/>
      <c r="C5205" s="878"/>
      <c r="F5205" s="878"/>
      <c r="H5205" s="878"/>
      <c r="I5205" s="878"/>
      <c r="J5205" s="878"/>
      <c r="K5205" s="990"/>
      <c r="L5205" s="990"/>
      <c r="M5205" s="990"/>
      <c r="N5205" s="990"/>
      <c r="O5205" s="878"/>
      <c r="P5205" s="878"/>
      <c r="Q5205" s="878"/>
      <c r="R5205" s="878"/>
      <c r="S5205" s="878"/>
      <c r="T5205" s="878"/>
      <c r="U5205" s="878"/>
      <c r="V5205" s="878"/>
      <c r="W5205" s="878"/>
      <c r="X5205" s="1015"/>
      <c r="Y5205" s="878"/>
      <c r="Z5205" s="975"/>
    </row>
    <row r="5206" spans="1:26">
      <c r="A5206" s="878"/>
      <c r="B5206" s="878"/>
      <c r="C5206" s="878"/>
      <c r="F5206" s="878"/>
      <c r="H5206" s="878"/>
      <c r="I5206" s="878"/>
      <c r="J5206" s="878"/>
      <c r="K5206" s="990"/>
      <c r="L5206" s="990"/>
      <c r="M5206" s="990"/>
      <c r="N5206" s="990"/>
      <c r="O5206" s="878"/>
      <c r="P5206" s="878"/>
      <c r="Q5206" s="878"/>
      <c r="R5206" s="878"/>
      <c r="S5206" s="878"/>
      <c r="T5206" s="878"/>
      <c r="U5206" s="878"/>
      <c r="V5206" s="878"/>
      <c r="W5206" s="878"/>
      <c r="X5206" s="1015"/>
      <c r="Y5206" s="878"/>
      <c r="Z5206" s="975"/>
    </row>
    <row r="5207" spans="1:26">
      <c r="A5207" s="878"/>
      <c r="B5207" s="878"/>
      <c r="C5207" s="878"/>
      <c r="F5207" s="878"/>
      <c r="H5207" s="878"/>
      <c r="I5207" s="878"/>
      <c r="J5207" s="878"/>
      <c r="K5207" s="990"/>
      <c r="L5207" s="990"/>
      <c r="M5207" s="990"/>
      <c r="N5207" s="990"/>
      <c r="O5207" s="878"/>
      <c r="P5207" s="878"/>
      <c r="Q5207" s="878"/>
      <c r="R5207" s="878"/>
      <c r="S5207" s="878"/>
      <c r="T5207" s="878"/>
      <c r="U5207" s="878"/>
      <c r="V5207" s="878"/>
      <c r="W5207" s="878"/>
      <c r="X5207" s="1015"/>
      <c r="Y5207" s="878"/>
      <c r="Z5207" s="975"/>
    </row>
    <row r="5208" spans="1:26">
      <c r="A5208" s="878"/>
      <c r="B5208" s="878"/>
      <c r="C5208" s="878"/>
      <c r="F5208" s="878"/>
      <c r="H5208" s="878"/>
      <c r="I5208" s="878"/>
      <c r="J5208" s="878"/>
      <c r="K5208" s="990"/>
      <c r="L5208" s="990"/>
      <c r="M5208" s="990"/>
      <c r="N5208" s="990"/>
      <c r="O5208" s="878"/>
      <c r="P5208" s="878"/>
      <c r="Q5208" s="878"/>
      <c r="R5208" s="878"/>
      <c r="S5208" s="878"/>
      <c r="T5208" s="878"/>
      <c r="U5208" s="878"/>
      <c r="V5208" s="878"/>
      <c r="W5208" s="878"/>
      <c r="X5208" s="1015"/>
      <c r="Y5208" s="878"/>
      <c r="Z5208" s="975"/>
    </row>
    <row r="5209" spans="1:26">
      <c r="A5209" s="878"/>
      <c r="B5209" s="878"/>
      <c r="C5209" s="878"/>
      <c r="F5209" s="878"/>
      <c r="H5209" s="878"/>
      <c r="I5209" s="878"/>
      <c r="J5209" s="878"/>
      <c r="K5209" s="990"/>
      <c r="L5209" s="990"/>
      <c r="M5209" s="990"/>
      <c r="N5209" s="990"/>
      <c r="O5209" s="878"/>
      <c r="P5209" s="878"/>
      <c r="Q5209" s="878"/>
      <c r="R5209" s="878"/>
      <c r="S5209" s="878"/>
      <c r="T5209" s="878"/>
      <c r="U5209" s="878"/>
      <c r="V5209" s="878"/>
      <c r="W5209" s="878"/>
      <c r="X5209" s="1015"/>
      <c r="Y5209" s="878"/>
      <c r="Z5209" s="975"/>
    </row>
    <row r="5210" spans="1:26">
      <c r="A5210" s="878"/>
      <c r="B5210" s="878"/>
      <c r="C5210" s="878"/>
      <c r="F5210" s="878"/>
      <c r="H5210" s="878"/>
      <c r="I5210" s="878"/>
      <c r="J5210" s="878"/>
      <c r="K5210" s="990"/>
      <c r="L5210" s="990"/>
      <c r="M5210" s="990"/>
      <c r="N5210" s="990"/>
      <c r="O5210" s="878"/>
      <c r="P5210" s="878"/>
      <c r="Q5210" s="878"/>
      <c r="R5210" s="878"/>
      <c r="S5210" s="878"/>
      <c r="T5210" s="878"/>
      <c r="U5210" s="878"/>
      <c r="V5210" s="878"/>
      <c r="W5210" s="878"/>
      <c r="X5210" s="1015"/>
      <c r="Y5210" s="878"/>
      <c r="Z5210" s="975"/>
    </row>
    <row r="5211" spans="1:26">
      <c r="A5211" s="878"/>
      <c r="B5211" s="878"/>
      <c r="C5211" s="878"/>
      <c r="F5211" s="878"/>
      <c r="H5211" s="878"/>
      <c r="I5211" s="878"/>
      <c r="J5211" s="878"/>
      <c r="K5211" s="990"/>
      <c r="L5211" s="990"/>
      <c r="M5211" s="990"/>
      <c r="N5211" s="990"/>
      <c r="O5211" s="878"/>
      <c r="P5211" s="878"/>
      <c r="Q5211" s="878"/>
      <c r="R5211" s="878"/>
      <c r="S5211" s="878"/>
      <c r="T5211" s="878"/>
      <c r="U5211" s="878"/>
      <c r="V5211" s="878"/>
      <c r="W5211" s="878"/>
      <c r="X5211" s="1015"/>
      <c r="Y5211" s="878"/>
      <c r="Z5211" s="975"/>
    </row>
    <row r="5212" spans="1:26">
      <c r="A5212" s="878"/>
      <c r="B5212" s="878"/>
      <c r="C5212" s="878"/>
      <c r="F5212" s="878"/>
      <c r="H5212" s="878"/>
      <c r="I5212" s="878"/>
      <c r="J5212" s="878"/>
      <c r="K5212" s="990"/>
      <c r="L5212" s="990"/>
      <c r="M5212" s="990"/>
      <c r="N5212" s="990"/>
      <c r="O5212" s="878"/>
      <c r="P5212" s="878"/>
      <c r="Q5212" s="878"/>
      <c r="R5212" s="878"/>
      <c r="S5212" s="878"/>
      <c r="T5212" s="878"/>
      <c r="U5212" s="878"/>
      <c r="V5212" s="878"/>
      <c r="W5212" s="878"/>
      <c r="X5212" s="1015"/>
      <c r="Y5212" s="878"/>
      <c r="Z5212" s="975"/>
    </row>
    <row r="5213" spans="1:26">
      <c r="A5213" s="878"/>
      <c r="B5213" s="878"/>
      <c r="C5213" s="878"/>
      <c r="F5213" s="878"/>
      <c r="H5213" s="878"/>
      <c r="I5213" s="878"/>
      <c r="J5213" s="878"/>
      <c r="K5213" s="990"/>
      <c r="L5213" s="990"/>
      <c r="M5213" s="990"/>
      <c r="N5213" s="990"/>
      <c r="O5213" s="878"/>
      <c r="P5213" s="878"/>
      <c r="Q5213" s="878"/>
      <c r="R5213" s="878"/>
      <c r="S5213" s="878"/>
      <c r="T5213" s="878"/>
      <c r="U5213" s="878"/>
      <c r="V5213" s="878"/>
      <c r="W5213" s="878"/>
      <c r="X5213" s="1015"/>
      <c r="Y5213" s="878"/>
      <c r="Z5213" s="975"/>
    </row>
    <row r="5214" spans="1:26">
      <c r="A5214" s="878"/>
      <c r="B5214" s="878"/>
      <c r="C5214" s="878"/>
      <c r="F5214" s="878"/>
      <c r="H5214" s="878"/>
      <c r="I5214" s="878"/>
      <c r="J5214" s="878"/>
      <c r="K5214" s="990"/>
      <c r="L5214" s="990"/>
      <c r="M5214" s="990"/>
      <c r="N5214" s="990"/>
      <c r="O5214" s="878"/>
      <c r="P5214" s="878"/>
      <c r="Q5214" s="878"/>
      <c r="R5214" s="878"/>
      <c r="S5214" s="878"/>
      <c r="T5214" s="878"/>
      <c r="U5214" s="878"/>
      <c r="V5214" s="878"/>
      <c r="W5214" s="878"/>
      <c r="X5214" s="1015"/>
      <c r="Y5214" s="878"/>
      <c r="Z5214" s="975"/>
    </row>
    <row r="5215" spans="1:26">
      <c r="A5215" s="878"/>
      <c r="B5215" s="878"/>
      <c r="C5215" s="878"/>
      <c r="F5215" s="878"/>
      <c r="H5215" s="878"/>
      <c r="I5215" s="878"/>
      <c r="J5215" s="878"/>
      <c r="K5215" s="990"/>
      <c r="L5215" s="990"/>
      <c r="M5215" s="990"/>
      <c r="N5215" s="990"/>
      <c r="O5215" s="878"/>
      <c r="P5215" s="878"/>
      <c r="Q5215" s="878"/>
      <c r="R5215" s="878"/>
      <c r="S5215" s="878"/>
      <c r="T5215" s="878"/>
      <c r="U5215" s="878"/>
      <c r="V5215" s="878"/>
      <c r="W5215" s="878"/>
      <c r="X5215" s="1015"/>
      <c r="Y5215" s="878"/>
      <c r="Z5215" s="975"/>
    </row>
    <row r="5216" spans="1:26">
      <c r="A5216" s="878"/>
      <c r="B5216" s="878"/>
      <c r="C5216" s="878"/>
      <c r="F5216" s="878"/>
      <c r="H5216" s="878"/>
      <c r="I5216" s="878"/>
      <c r="J5216" s="878"/>
      <c r="K5216" s="990"/>
      <c r="L5216" s="990"/>
      <c r="M5216" s="990"/>
      <c r="N5216" s="990"/>
      <c r="O5216" s="878"/>
      <c r="P5216" s="878"/>
      <c r="Q5216" s="878"/>
      <c r="R5216" s="878"/>
      <c r="S5216" s="878"/>
      <c r="T5216" s="878"/>
      <c r="U5216" s="878"/>
      <c r="V5216" s="878"/>
      <c r="W5216" s="878"/>
      <c r="X5216" s="1015"/>
      <c r="Y5216" s="878"/>
      <c r="Z5216" s="975"/>
    </row>
    <row r="5217" spans="1:26">
      <c r="A5217" s="878"/>
      <c r="B5217" s="878"/>
      <c r="C5217" s="878"/>
      <c r="F5217" s="878"/>
      <c r="H5217" s="878"/>
      <c r="I5217" s="878"/>
      <c r="J5217" s="878"/>
      <c r="K5217" s="990"/>
      <c r="L5217" s="990"/>
      <c r="M5217" s="990"/>
      <c r="N5217" s="990"/>
      <c r="O5217" s="878"/>
      <c r="P5217" s="878"/>
      <c r="Q5217" s="878"/>
      <c r="R5217" s="878"/>
      <c r="S5217" s="878"/>
      <c r="T5217" s="878"/>
      <c r="U5217" s="878"/>
      <c r="V5217" s="878"/>
      <c r="W5217" s="878"/>
      <c r="X5217" s="1015"/>
      <c r="Y5217" s="878"/>
      <c r="Z5217" s="975"/>
    </row>
    <row r="5218" spans="1:26">
      <c r="A5218" s="878"/>
      <c r="B5218" s="878"/>
      <c r="C5218" s="878"/>
      <c r="F5218" s="878"/>
      <c r="H5218" s="878"/>
      <c r="I5218" s="878"/>
      <c r="J5218" s="878"/>
      <c r="K5218" s="990"/>
      <c r="L5218" s="990"/>
      <c r="M5218" s="990"/>
      <c r="N5218" s="990"/>
      <c r="O5218" s="878"/>
      <c r="P5218" s="878"/>
      <c r="Q5218" s="878"/>
      <c r="R5218" s="878"/>
      <c r="S5218" s="878"/>
      <c r="T5218" s="878"/>
      <c r="U5218" s="878"/>
      <c r="V5218" s="878"/>
      <c r="W5218" s="878"/>
      <c r="X5218" s="1015"/>
      <c r="Y5218" s="878"/>
      <c r="Z5218" s="975"/>
    </row>
    <row r="5219" spans="1:26">
      <c r="A5219" s="878"/>
      <c r="B5219" s="878"/>
      <c r="C5219" s="878"/>
      <c r="F5219" s="878"/>
      <c r="H5219" s="878"/>
      <c r="I5219" s="878"/>
      <c r="J5219" s="878"/>
      <c r="K5219" s="990"/>
      <c r="L5219" s="990"/>
      <c r="M5219" s="990"/>
      <c r="N5219" s="990"/>
      <c r="O5219" s="878"/>
      <c r="P5219" s="878"/>
      <c r="Q5219" s="878"/>
      <c r="R5219" s="878"/>
      <c r="S5219" s="878"/>
      <c r="T5219" s="878"/>
      <c r="U5219" s="878"/>
      <c r="V5219" s="878"/>
      <c r="W5219" s="878"/>
      <c r="X5219" s="1015"/>
      <c r="Y5219" s="878"/>
      <c r="Z5219" s="975"/>
    </row>
    <row r="5220" spans="1:26">
      <c r="A5220" s="878"/>
      <c r="B5220" s="878"/>
      <c r="C5220" s="878"/>
      <c r="F5220" s="878"/>
      <c r="H5220" s="878"/>
      <c r="I5220" s="878"/>
      <c r="J5220" s="878"/>
      <c r="K5220" s="990"/>
      <c r="L5220" s="990"/>
      <c r="M5220" s="990"/>
      <c r="N5220" s="990"/>
      <c r="O5220" s="878"/>
      <c r="P5220" s="878"/>
      <c r="Q5220" s="878"/>
      <c r="R5220" s="878"/>
      <c r="S5220" s="878"/>
      <c r="T5220" s="878"/>
      <c r="U5220" s="878"/>
      <c r="V5220" s="878"/>
      <c r="W5220" s="878"/>
      <c r="X5220" s="1015"/>
      <c r="Y5220" s="878"/>
      <c r="Z5220" s="975"/>
    </row>
    <row r="5221" spans="1:26">
      <c r="A5221" s="878"/>
      <c r="B5221" s="878"/>
      <c r="C5221" s="878"/>
      <c r="F5221" s="878"/>
      <c r="H5221" s="878"/>
      <c r="I5221" s="878"/>
      <c r="J5221" s="878"/>
      <c r="K5221" s="990"/>
      <c r="L5221" s="990"/>
      <c r="M5221" s="990"/>
      <c r="N5221" s="990"/>
      <c r="O5221" s="878"/>
      <c r="P5221" s="878"/>
      <c r="Q5221" s="878"/>
      <c r="R5221" s="878"/>
      <c r="S5221" s="878"/>
      <c r="T5221" s="878"/>
      <c r="U5221" s="878"/>
      <c r="V5221" s="878"/>
      <c r="W5221" s="878"/>
      <c r="X5221" s="1015"/>
      <c r="Y5221" s="878"/>
      <c r="Z5221" s="975"/>
    </row>
    <row r="5222" spans="1:26">
      <c r="A5222" s="878"/>
      <c r="B5222" s="878"/>
      <c r="C5222" s="878"/>
      <c r="F5222" s="878"/>
      <c r="H5222" s="878"/>
      <c r="I5222" s="878"/>
      <c r="J5222" s="878"/>
      <c r="K5222" s="990"/>
      <c r="L5222" s="990"/>
      <c r="M5222" s="990"/>
      <c r="N5222" s="990"/>
      <c r="O5222" s="878"/>
      <c r="P5222" s="878"/>
      <c r="Q5222" s="878"/>
      <c r="R5222" s="878"/>
      <c r="S5222" s="878"/>
      <c r="T5222" s="878"/>
      <c r="U5222" s="878"/>
      <c r="V5222" s="878"/>
      <c r="W5222" s="878"/>
      <c r="X5222" s="1015"/>
      <c r="Y5222" s="878"/>
      <c r="Z5222" s="975"/>
    </row>
    <row r="5223" spans="1:26">
      <c r="A5223" s="878"/>
      <c r="B5223" s="878"/>
      <c r="C5223" s="878"/>
      <c r="F5223" s="878"/>
      <c r="H5223" s="878"/>
      <c r="I5223" s="878"/>
      <c r="J5223" s="878"/>
      <c r="K5223" s="990"/>
      <c r="L5223" s="990"/>
      <c r="M5223" s="990"/>
      <c r="N5223" s="990"/>
      <c r="O5223" s="878"/>
      <c r="P5223" s="878"/>
      <c r="Q5223" s="878"/>
      <c r="R5223" s="878"/>
      <c r="S5223" s="878"/>
      <c r="T5223" s="878"/>
      <c r="U5223" s="878"/>
      <c r="V5223" s="878"/>
      <c r="W5223" s="878"/>
      <c r="X5223" s="1015"/>
      <c r="Y5223" s="878"/>
      <c r="Z5223" s="975"/>
    </row>
    <row r="5224" spans="1:26">
      <c r="A5224" s="878"/>
      <c r="B5224" s="878"/>
      <c r="C5224" s="878"/>
      <c r="F5224" s="878"/>
      <c r="H5224" s="878"/>
      <c r="I5224" s="878"/>
      <c r="J5224" s="878"/>
      <c r="K5224" s="990"/>
      <c r="L5224" s="990"/>
      <c r="M5224" s="990"/>
      <c r="N5224" s="990"/>
      <c r="O5224" s="878"/>
      <c r="P5224" s="878"/>
      <c r="Q5224" s="878"/>
      <c r="R5224" s="878"/>
      <c r="S5224" s="878"/>
      <c r="T5224" s="878"/>
      <c r="U5224" s="878"/>
      <c r="V5224" s="878"/>
      <c r="W5224" s="878"/>
      <c r="X5224" s="1015"/>
      <c r="Y5224" s="878"/>
      <c r="Z5224" s="975"/>
    </row>
    <row r="5225" spans="1:26">
      <c r="A5225" s="878"/>
      <c r="B5225" s="878"/>
      <c r="C5225" s="878"/>
      <c r="F5225" s="878"/>
      <c r="H5225" s="878"/>
      <c r="I5225" s="878"/>
      <c r="J5225" s="878"/>
      <c r="K5225" s="990"/>
      <c r="L5225" s="990"/>
      <c r="M5225" s="990"/>
      <c r="N5225" s="990"/>
      <c r="O5225" s="878"/>
      <c r="P5225" s="878"/>
      <c r="Q5225" s="878"/>
      <c r="R5225" s="878"/>
      <c r="S5225" s="878"/>
      <c r="T5225" s="878"/>
      <c r="U5225" s="878"/>
      <c r="V5225" s="878"/>
      <c r="W5225" s="878"/>
      <c r="X5225" s="1015"/>
      <c r="Y5225" s="878"/>
      <c r="Z5225" s="975"/>
    </row>
    <row r="5226" spans="1:26">
      <c r="A5226" s="878"/>
      <c r="B5226" s="878"/>
      <c r="C5226" s="878"/>
      <c r="F5226" s="878"/>
      <c r="H5226" s="878"/>
      <c r="I5226" s="878"/>
      <c r="J5226" s="878"/>
      <c r="K5226" s="990"/>
      <c r="L5226" s="990"/>
      <c r="M5226" s="990"/>
      <c r="N5226" s="990"/>
      <c r="O5226" s="878"/>
      <c r="P5226" s="878"/>
      <c r="Q5226" s="878"/>
      <c r="R5226" s="878"/>
      <c r="S5226" s="878"/>
      <c r="T5226" s="878"/>
      <c r="U5226" s="878"/>
      <c r="V5226" s="878"/>
      <c r="W5226" s="878"/>
      <c r="X5226" s="1015"/>
      <c r="Y5226" s="878"/>
      <c r="Z5226" s="975"/>
    </row>
    <row r="5227" spans="1:26">
      <c r="A5227" s="878"/>
      <c r="B5227" s="878"/>
      <c r="C5227" s="878"/>
      <c r="F5227" s="878"/>
      <c r="H5227" s="878"/>
      <c r="I5227" s="878"/>
      <c r="J5227" s="878"/>
      <c r="K5227" s="990"/>
      <c r="L5227" s="990"/>
      <c r="M5227" s="990"/>
      <c r="N5227" s="990"/>
      <c r="O5227" s="878"/>
      <c r="P5227" s="878"/>
      <c r="Q5227" s="878"/>
      <c r="R5227" s="878"/>
      <c r="S5227" s="878"/>
      <c r="T5227" s="878"/>
      <c r="U5227" s="878"/>
      <c r="V5227" s="878"/>
      <c r="W5227" s="878"/>
      <c r="X5227" s="1015"/>
      <c r="Y5227" s="878"/>
      <c r="Z5227" s="975"/>
    </row>
    <row r="5228" spans="1:26">
      <c r="A5228" s="878"/>
      <c r="B5228" s="878"/>
      <c r="C5228" s="878"/>
      <c r="F5228" s="878"/>
      <c r="H5228" s="878"/>
      <c r="I5228" s="878"/>
      <c r="J5228" s="878"/>
      <c r="K5228" s="990"/>
      <c r="L5228" s="990"/>
      <c r="M5228" s="990"/>
      <c r="N5228" s="990"/>
      <c r="O5228" s="878"/>
      <c r="P5228" s="878"/>
      <c r="Q5228" s="878"/>
      <c r="R5228" s="878"/>
      <c r="S5228" s="878"/>
      <c r="T5228" s="878"/>
      <c r="U5228" s="878"/>
      <c r="V5228" s="878"/>
      <c r="W5228" s="878"/>
      <c r="X5228" s="1015"/>
      <c r="Y5228" s="878"/>
      <c r="Z5228" s="975"/>
    </row>
    <row r="5229" spans="1:26">
      <c r="A5229" s="878"/>
      <c r="B5229" s="878"/>
      <c r="C5229" s="878"/>
      <c r="F5229" s="878"/>
      <c r="H5229" s="878"/>
      <c r="I5229" s="878"/>
      <c r="J5229" s="878"/>
      <c r="K5229" s="990"/>
      <c r="L5229" s="990"/>
      <c r="M5229" s="990"/>
      <c r="N5229" s="990"/>
      <c r="O5229" s="878"/>
      <c r="P5229" s="878"/>
      <c r="Q5229" s="878"/>
      <c r="R5229" s="878"/>
      <c r="S5229" s="878"/>
      <c r="T5229" s="878"/>
      <c r="U5229" s="878"/>
      <c r="V5229" s="878"/>
      <c r="W5229" s="878"/>
      <c r="X5229" s="1015"/>
      <c r="Y5229" s="878"/>
      <c r="Z5229" s="975"/>
    </row>
    <row r="5230" spans="1:26">
      <c r="A5230" s="878"/>
      <c r="B5230" s="878"/>
      <c r="C5230" s="878"/>
      <c r="F5230" s="878"/>
      <c r="H5230" s="878"/>
      <c r="I5230" s="878"/>
      <c r="J5230" s="878"/>
      <c r="K5230" s="990"/>
      <c r="L5230" s="990"/>
      <c r="M5230" s="990"/>
      <c r="N5230" s="990"/>
      <c r="O5230" s="878"/>
      <c r="P5230" s="878"/>
      <c r="Q5230" s="878"/>
      <c r="R5230" s="878"/>
      <c r="S5230" s="878"/>
      <c r="T5230" s="878"/>
      <c r="U5230" s="878"/>
      <c r="V5230" s="878"/>
      <c r="W5230" s="878"/>
      <c r="X5230" s="1015"/>
      <c r="Y5230" s="878"/>
      <c r="Z5230" s="975"/>
    </row>
    <row r="5231" spans="1:26">
      <c r="A5231" s="878"/>
      <c r="B5231" s="878"/>
      <c r="C5231" s="878"/>
      <c r="F5231" s="878"/>
      <c r="H5231" s="878"/>
      <c r="I5231" s="878"/>
      <c r="J5231" s="878"/>
      <c r="K5231" s="990"/>
      <c r="L5231" s="990"/>
      <c r="M5231" s="990"/>
      <c r="N5231" s="990"/>
      <c r="O5231" s="878"/>
      <c r="P5231" s="878"/>
      <c r="Q5231" s="878"/>
      <c r="R5231" s="878"/>
      <c r="S5231" s="878"/>
      <c r="T5231" s="878"/>
      <c r="U5231" s="878"/>
      <c r="V5231" s="878"/>
      <c r="W5231" s="878"/>
      <c r="X5231" s="1015"/>
      <c r="Y5231" s="878"/>
      <c r="Z5231" s="975"/>
    </row>
    <row r="5232" spans="1:26">
      <c r="A5232" s="878"/>
      <c r="B5232" s="878"/>
      <c r="C5232" s="878"/>
      <c r="F5232" s="878"/>
      <c r="H5232" s="878"/>
      <c r="I5232" s="878"/>
      <c r="J5232" s="878"/>
      <c r="K5232" s="990"/>
      <c r="L5232" s="990"/>
      <c r="M5232" s="990"/>
      <c r="N5232" s="990"/>
      <c r="O5232" s="878"/>
      <c r="P5232" s="878"/>
      <c r="Q5232" s="878"/>
      <c r="R5232" s="878"/>
      <c r="S5232" s="878"/>
      <c r="T5232" s="878"/>
      <c r="U5232" s="878"/>
      <c r="V5232" s="878"/>
      <c r="W5232" s="878"/>
      <c r="X5232" s="1015"/>
      <c r="Y5232" s="878"/>
      <c r="Z5232" s="975"/>
    </row>
    <row r="5233" spans="1:26">
      <c r="A5233" s="878"/>
      <c r="B5233" s="878"/>
      <c r="C5233" s="878"/>
      <c r="F5233" s="878"/>
      <c r="H5233" s="878"/>
      <c r="I5233" s="878"/>
      <c r="J5233" s="878"/>
      <c r="K5233" s="990"/>
      <c r="L5233" s="990"/>
      <c r="M5233" s="990"/>
      <c r="N5233" s="990"/>
      <c r="O5233" s="878"/>
      <c r="P5233" s="878"/>
      <c r="Q5233" s="878"/>
      <c r="R5233" s="878"/>
      <c r="S5233" s="878"/>
      <c r="T5233" s="878"/>
      <c r="U5233" s="878"/>
      <c r="V5233" s="878"/>
      <c r="W5233" s="878"/>
      <c r="X5233" s="1015"/>
      <c r="Y5233" s="878"/>
      <c r="Z5233" s="975"/>
    </row>
    <row r="5234" spans="1:26">
      <c r="A5234" s="878"/>
      <c r="B5234" s="878"/>
      <c r="C5234" s="878"/>
      <c r="F5234" s="878"/>
      <c r="H5234" s="878"/>
      <c r="I5234" s="878"/>
      <c r="J5234" s="878"/>
      <c r="K5234" s="990"/>
      <c r="L5234" s="990"/>
      <c r="M5234" s="990"/>
      <c r="N5234" s="990"/>
      <c r="O5234" s="878"/>
      <c r="P5234" s="878"/>
      <c r="Q5234" s="878"/>
      <c r="R5234" s="878"/>
      <c r="S5234" s="878"/>
      <c r="T5234" s="878"/>
      <c r="U5234" s="878"/>
      <c r="V5234" s="878"/>
      <c r="W5234" s="878"/>
      <c r="X5234" s="1015"/>
      <c r="Y5234" s="878"/>
      <c r="Z5234" s="975"/>
    </row>
    <row r="5235" spans="1:26">
      <c r="A5235" s="878"/>
      <c r="B5235" s="878"/>
      <c r="C5235" s="878"/>
      <c r="F5235" s="878"/>
      <c r="H5235" s="878"/>
      <c r="I5235" s="878"/>
      <c r="J5235" s="878"/>
      <c r="K5235" s="990"/>
      <c r="L5235" s="990"/>
      <c r="M5235" s="990"/>
      <c r="N5235" s="990"/>
      <c r="O5235" s="878"/>
      <c r="P5235" s="878"/>
      <c r="Q5235" s="878"/>
      <c r="R5235" s="878"/>
      <c r="S5235" s="878"/>
      <c r="T5235" s="878"/>
      <c r="U5235" s="878"/>
      <c r="V5235" s="878"/>
      <c r="W5235" s="878"/>
      <c r="X5235" s="1015"/>
      <c r="Y5235" s="878"/>
      <c r="Z5235" s="975"/>
    </row>
    <row r="5236" spans="1:26">
      <c r="A5236" s="878"/>
      <c r="B5236" s="878"/>
      <c r="C5236" s="878"/>
      <c r="F5236" s="878"/>
      <c r="H5236" s="878"/>
      <c r="I5236" s="878"/>
      <c r="J5236" s="878"/>
      <c r="K5236" s="990"/>
      <c r="L5236" s="990"/>
      <c r="M5236" s="990"/>
      <c r="N5236" s="990"/>
      <c r="O5236" s="878"/>
      <c r="P5236" s="878"/>
      <c r="Q5236" s="878"/>
      <c r="R5236" s="878"/>
      <c r="S5236" s="878"/>
      <c r="T5236" s="878"/>
      <c r="U5236" s="878"/>
      <c r="V5236" s="878"/>
      <c r="W5236" s="878"/>
      <c r="X5236" s="1015"/>
      <c r="Y5236" s="878"/>
      <c r="Z5236" s="975"/>
    </row>
    <row r="5237" spans="1:26">
      <c r="A5237" s="878"/>
      <c r="B5237" s="878"/>
      <c r="C5237" s="878"/>
      <c r="F5237" s="878"/>
      <c r="H5237" s="878"/>
      <c r="I5237" s="878"/>
      <c r="J5237" s="878"/>
      <c r="K5237" s="990"/>
      <c r="L5237" s="990"/>
      <c r="M5237" s="990"/>
      <c r="N5237" s="990"/>
      <c r="O5237" s="878"/>
      <c r="P5237" s="878"/>
      <c r="Q5237" s="878"/>
      <c r="R5237" s="878"/>
      <c r="S5237" s="878"/>
      <c r="T5237" s="878"/>
      <c r="U5237" s="878"/>
      <c r="V5237" s="878"/>
      <c r="W5237" s="878"/>
      <c r="X5237" s="1015"/>
      <c r="Y5237" s="878"/>
      <c r="Z5237" s="975"/>
    </row>
    <row r="5238" spans="1:26">
      <c r="A5238" s="878"/>
      <c r="B5238" s="878"/>
      <c r="C5238" s="878"/>
      <c r="F5238" s="878"/>
      <c r="H5238" s="878"/>
      <c r="I5238" s="878"/>
      <c r="J5238" s="878"/>
      <c r="K5238" s="990"/>
      <c r="L5238" s="990"/>
      <c r="M5238" s="990"/>
      <c r="N5238" s="990"/>
      <c r="O5238" s="878"/>
      <c r="P5238" s="878"/>
      <c r="Q5238" s="878"/>
      <c r="R5238" s="878"/>
      <c r="S5238" s="878"/>
      <c r="T5238" s="878"/>
      <c r="U5238" s="878"/>
      <c r="V5238" s="878"/>
      <c r="W5238" s="878"/>
      <c r="X5238" s="1015"/>
      <c r="Y5238" s="878"/>
      <c r="Z5238" s="975"/>
    </row>
    <row r="5239" spans="1:26">
      <c r="A5239" s="878"/>
      <c r="B5239" s="878"/>
      <c r="C5239" s="878"/>
      <c r="F5239" s="878"/>
      <c r="H5239" s="878"/>
      <c r="I5239" s="878"/>
      <c r="J5239" s="878"/>
      <c r="K5239" s="990"/>
      <c r="L5239" s="990"/>
      <c r="M5239" s="990"/>
      <c r="N5239" s="990"/>
      <c r="O5239" s="878"/>
      <c r="P5239" s="878"/>
      <c r="Q5239" s="878"/>
      <c r="R5239" s="878"/>
      <c r="S5239" s="878"/>
      <c r="T5239" s="878"/>
      <c r="U5239" s="878"/>
      <c r="V5239" s="878"/>
      <c r="W5239" s="878"/>
      <c r="X5239" s="1015"/>
      <c r="Y5239" s="878"/>
      <c r="Z5239" s="975"/>
    </row>
    <row r="5240" spans="1:26">
      <c r="A5240" s="878"/>
      <c r="B5240" s="878"/>
      <c r="C5240" s="878"/>
      <c r="F5240" s="878"/>
      <c r="H5240" s="878"/>
      <c r="I5240" s="878"/>
      <c r="J5240" s="878"/>
      <c r="K5240" s="990"/>
      <c r="L5240" s="990"/>
      <c r="M5240" s="990"/>
      <c r="N5240" s="990"/>
      <c r="O5240" s="878"/>
      <c r="P5240" s="878"/>
      <c r="Q5240" s="878"/>
      <c r="R5240" s="878"/>
      <c r="S5240" s="878"/>
      <c r="T5240" s="878"/>
      <c r="U5240" s="878"/>
      <c r="V5240" s="878"/>
      <c r="W5240" s="878"/>
      <c r="X5240" s="1015"/>
      <c r="Y5240" s="878"/>
      <c r="Z5240" s="975"/>
    </row>
    <row r="5241" spans="1:26">
      <c r="A5241" s="878"/>
      <c r="B5241" s="878"/>
      <c r="C5241" s="878"/>
      <c r="F5241" s="878"/>
      <c r="H5241" s="878"/>
      <c r="I5241" s="878"/>
      <c r="J5241" s="878"/>
      <c r="K5241" s="990"/>
      <c r="L5241" s="990"/>
      <c r="M5241" s="990"/>
      <c r="N5241" s="990"/>
      <c r="O5241" s="878"/>
      <c r="P5241" s="878"/>
      <c r="Q5241" s="878"/>
      <c r="R5241" s="878"/>
      <c r="S5241" s="878"/>
      <c r="T5241" s="878"/>
      <c r="U5241" s="878"/>
      <c r="V5241" s="878"/>
      <c r="W5241" s="878"/>
      <c r="X5241" s="1015"/>
      <c r="Y5241" s="878"/>
      <c r="Z5241" s="975"/>
    </row>
    <row r="5242" spans="1:26">
      <c r="A5242" s="878"/>
      <c r="B5242" s="878"/>
      <c r="C5242" s="878"/>
      <c r="F5242" s="878"/>
      <c r="H5242" s="878"/>
      <c r="I5242" s="878"/>
      <c r="J5242" s="878"/>
      <c r="K5242" s="990"/>
      <c r="L5242" s="990"/>
      <c r="M5242" s="990"/>
      <c r="N5242" s="990"/>
      <c r="O5242" s="878"/>
      <c r="P5242" s="878"/>
      <c r="Q5242" s="878"/>
      <c r="R5242" s="878"/>
      <c r="S5242" s="878"/>
      <c r="T5242" s="878"/>
      <c r="U5242" s="878"/>
      <c r="V5242" s="878"/>
      <c r="W5242" s="878"/>
      <c r="X5242" s="1015"/>
      <c r="Y5242" s="878"/>
      <c r="Z5242" s="975"/>
    </row>
    <row r="5243" spans="1:26">
      <c r="A5243" s="878"/>
      <c r="B5243" s="878"/>
      <c r="C5243" s="878"/>
      <c r="F5243" s="878"/>
      <c r="H5243" s="878"/>
      <c r="I5243" s="878"/>
      <c r="J5243" s="878"/>
      <c r="K5243" s="990"/>
      <c r="L5243" s="990"/>
      <c r="M5243" s="990"/>
      <c r="N5243" s="990"/>
      <c r="O5243" s="878"/>
      <c r="P5243" s="878"/>
      <c r="Q5243" s="878"/>
      <c r="R5243" s="878"/>
      <c r="S5243" s="878"/>
      <c r="T5243" s="878"/>
      <c r="U5243" s="878"/>
      <c r="V5243" s="878"/>
      <c r="W5243" s="878"/>
      <c r="X5243" s="1015"/>
      <c r="Y5243" s="878"/>
      <c r="Z5243" s="975"/>
    </row>
    <row r="5244" spans="1:26">
      <c r="A5244" s="878"/>
      <c r="B5244" s="878"/>
      <c r="C5244" s="878"/>
      <c r="F5244" s="878"/>
      <c r="H5244" s="878"/>
      <c r="I5244" s="878"/>
      <c r="J5244" s="878"/>
      <c r="K5244" s="990"/>
      <c r="L5244" s="990"/>
      <c r="M5244" s="990"/>
      <c r="N5244" s="990"/>
      <c r="O5244" s="878"/>
      <c r="P5244" s="878"/>
      <c r="Q5244" s="878"/>
      <c r="R5244" s="878"/>
      <c r="S5244" s="878"/>
      <c r="T5244" s="878"/>
      <c r="U5244" s="878"/>
      <c r="V5244" s="878"/>
      <c r="W5244" s="878"/>
      <c r="X5244" s="1015"/>
      <c r="Y5244" s="878"/>
      <c r="Z5244" s="975"/>
    </row>
    <row r="5245" spans="1:26">
      <c r="A5245" s="878"/>
      <c r="B5245" s="878"/>
      <c r="C5245" s="878"/>
      <c r="F5245" s="878"/>
      <c r="H5245" s="878"/>
      <c r="I5245" s="878"/>
      <c r="J5245" s="878"/>
      <c r="K5245" s="990"/>
      <c r="L5245" s="990"/>
      <c r="M5245" s="990"/>
      <c r="N5245" s="990"/>
      <c r="O5245" s="878"/>
      <c r="P5245" s="878"/>
      <c r="Q5245" s="878"/>
      <c r="R5245" s="878"/>
      <c r="S5245" s="878"/>
      <c r="T5245" s="878"/>
      <c r="U5245" s="878"/>
      <c r="V5245" s="878"/>
      <c r="W5245" s="878"/>
      <c r="X5245" s="1015"/>
      <c r="Y5245" s="878"/>
      <c r="Z5245" s="975"/>
    </row>
    <row r="5246" spans="1:26">
      <c r="A5246" s="878"/>
      <c r="B5246" s="878"/>
      <c r="C5246" s="878"/>
      <c r="F5246" s="878"/>
      <c r="H5246" s="878"/>
      <c r="I5246" s="878"/>
      <c r="J5246" s="878"/>
      <c r="K5246" s="990"/>
      <c r="L5246" s="990"/>
      <c r="M5246" s="990"/>
      <c r="N5246" s="990"/>
      <c r="O5246" s="878"/>
      <c r="P5246" s="878"/>
      <c r="Q5246" s="878"/>
      <c r="R5246" s="878"/>
      <c r="S5246" s="878"/>
      <c r="T5246" s="878"/>
      <c r="U5246" s="878"/>
      <c r="V5246" s="878"/>
      <c r="W5246" s="878"/>
      <c r="X5246" s="1015"/>
      <c r="Y5246" s="878"/>
      <c r="Z5246" s="975"/>
    </row>
    <row r="5247" spans="1:26">
      <c r="A5247" s="878"/>
      <c r="B5247" s="878"/>
      <c r="C5247" s="878"/>
      <c r="F5247" s="878"/>
      <c r="H5247" s="878"/>
      <c r="I5247" s="878"/>
      <c r="J5247" s="878"/>
      <c r="K5247" s="990"/>
      <c r="L5247" s="990"/>
      <c r="M5247" s="990"/>
      <c r="N5247" s="990"/>
      <c r="O5247" s="878"/>
      <c r="P5247" s="878"/>
      <c r="Q5247" s="878"/>
      <c r="R5247" s="878"/>
      <c r="S5247" s="878"/>
      <c r="T5247" s="878"/>
      <c r="U5247" s="878"/>
      <c r="V5247" s="878"/>
      <c r="W5247" s="878"/>
      <c r="X5247" s="1015"/>
      <c r="Y5247" s="878"/>
      <c r="Z5247" s="975"/>
    </row>
    <row r="5248" spans="1:26">
      <c r="A5248" s="878"/>
      <c r="B5248" s="878"/>
      <c r="C5248" s="878"/>
      <c r="F5248" s="878"/>
      <c r="H5248" s="878"/>
      <c r="I5248" s="878"/>
      <c r="J5248" s="878"/>
      <c r="K5248" s="990"/>
      <c r="L5248" s="990"/>
      <c r="M5248" s="990"/>
      <c r="N5248" s="990"/>
      <c r="O5248" s="878"/>
      <c r="P5248" s="878"/>
      <c r="Q5248" s="878"/>
      <c r="R5248" s="878"/>
      <c r="S5248" s="878"/>
      <c r="T5248" s="878"/>
      <c r="U5248" s="878"/>
      <c r="V5248" s="878"/>
      <c r="W5248" s="878"/>
      <c r="X5248" s="1015"/>
      <c r="Y5248" s="878"/>
      <c r="Z5248" s="975"/>
    </row>
    <row r="5249" spans="1:26">
      <c r="A5249" s="878"/>
      <c r="B5249" s="878"/>
      <c r="C5249" s="878"/>
      <c r="F5249" s="878"/>
      <c r="H5249" s="878"/>
      <c r="I5249" s="878"/>
      <c r="J5249" s="878"/>
      <c r="K5249" s="990"/>
      <c r="L5249" s="990"/>
      <c r="M5249" s="990"/>
      <c r="N5249" s="990"/>
      <c r="O5249" s="878"/>
      <c r="P5249" s="878"/>
      <c r="Q5249" s="878"/>
      <c r="R5249" s="878"/>
      <c r="S5249" s="878"/>
      <c r="T5249" s="878"/>
      <c r="U5249" s="878"/>
      <c r="V5249" s="878"/>
      <c r="W5249" s="878"/>
      <c r="X5249" s="1015"/>
      <c r="Y5249" s="878"/>
      <c r="Z5249" s="975"/>
    </row>
    <row r="5250" spans="1:26">
      <c r="A5250" s="878"/>
      <c r="B5250" s="878"/>
      <c r="C5250" s="878"/>
      <c r="F5250" s="878"/>
      <c r="H5250" s="878"/>
      <c r="I5250" s="878"/>
      <c r="J5250" s="878"/>
      <c r="K5250" s="990"/>
      <c r="L5250" s="990"/>
      <c r="M5250" s="990"/>
      <c r="N5250" s="990"/>
      <c r="O5250" s="878"/>
      <c r="P5250" s="878"/>
      <c r="Q5250" s="878"/>
      <c r="R5250" s="878"/>
      <c r="S5250" s="878"/>
      <c r="T5250" s="878"/>
      <c r="U5250" s="878"/>
      <c r="V5250" s="878"/>
      <c r="W5250" s="878"/>
      <c r="X5250" s="1015"/>
      <c r="Y5250" s="878"/>
      <c r="Z5250" s="975"/>
    </row>
    <row r="5251" spans="1:26">
      <c r="A5251" s="878"/>
      <c r="B5251" s="878"/>
      <c r="C5251" s="878"/>
      <c r="F5251" s="878"/>
      <c r="H5251" s="878"/>
      <c r="I5251" s="878"/>
      <c r="J5251" s="878"/>
      <c r="K5251" s="990"/>
      <c r="L5251" s="990"/>
      <c r="M5251" s="990"/>
      <c r="N5251" s="990"/>
      <c r="O5251" s="878"/>
      <c r="P5251" s="878"/>
      <c r="Q5251" s="878"/>
      <c r="R5251" s="878"/>
      <c r="S5251" s="878"/>
      <c r="T5251" s="878"/>
      <c r="U5251" s="878"/>
      <c r="V5251" s="878"/>
      <c r="W5251" s="878"/>
      <c r="X5251" s="1015"/>
      <c r="Y5251" s="878"/>
      <c r="Z5251" s="975"/>
    </row>
    <row r="5252" spans="1:26">
      <c r="A5252" s="878"/>
      <c r="B5252" s="878"/>
      <c r="C5252" s="878"/>
      <c r="F5252" s="878"/>
      <c r="H5252" s="878"/>
      <c r="I5252" s="878"/>
      <c r="J5252" s="878"/>
      <c r="K5252" s="990"/>
      <c r="L5252" s="990"/>
      <c r="M5252" s="990"/>
      <c r="N5252" s="990"/>
      <c r="O5252" s="878"/>
      <c r="P5252" s="878"/>
      <c r="Q5252" s="878"/>
      <c r="R5252" s="878"/>
      <c r="S5252" s="878"/>
      <c r="T5252" s="878"/>
      <c r="U5252" s="878"/>
      <c r="V5252" s="878"/>
      <c r="W5252" s="878"/>
      <c r="X5252" s="1015"/>
      <c r="Y5252" s="878"/>
      <c r="Z5252" s="975"/>
    </row>
    <row r="5253" spans="1:26">
      <c r="A5253" s="878"/>
      <c r="B5253" s="878"/>
      <c r="C5253" s="878"/>
      <c r="F5253" s="878"/>
      <c r="H5253" s="878"/>
      <c r="I5253" s="878"/>
      <c r="J5253" s="878"/>
      <c r="K5253" s="990"/>
      <c r="L5253" s="990"/>
      <c r="M5253" s="990"/>
      <c r="N5253" s="990"/>
      <c r="O5253" s="878"/>
      <c r="P5253" s="878"/>
      <c r="Q5253" s="878"/>
      <c r="R5253" s="878"/>
      <c r="S5253" s="878"/>
      <c r="T5253" s="878"/>
      <c r="U5253" s="878"/>
      <c r="V5253" s="878"/>
      <c r="W5253" s="878"/>
      <c r="X5253" s="1015"/>
      <c r="Y5253" s="878"/>
      <c r="Z5253" s="975"/>
    </row>
    <row r="5254" spans="1:26">
      <c r="A5254" s="878"/>
      <c r="B5254" s="878"/>
      <c r="C5254" s="878"/>
      <c r="F5254" s="878"/>
      <c r="H5254" s="878"/>
      <c r="I5254" s="878"/>
      <c r="J5254" s="878"/>
      <c r="K5254" s="990"/>
      <c r="L5254" s="990"/>
      <c r="M5254" s="990"/>
      <c r="N5254" s="990"/>
      <c r="O5254" s="878"/>
      <c r="P5254" s="878"/>
      <c r="Q5254" s="878"/>
      <c r="R5254" s="878"/>
      <c r="S5254" s="878"/>
      <c r="T5254" s="878"/>
      <c r="U5254" s="878"/>
      <c r="V5254" s="878"/>
      <c r="W5254" s="878"/>
      <c r="X5254" s="1015"/>
      <c r="Y5254" s="878"/>
      <c r="Z5254" s="975"/>
    </row>
    <row r="5255" spans="1:26">
      <c r="A5255" s="878"/>
      <c r="B5255" s="878"/>
      <c r="C5255" s="878"/>
      <c r="F5255" s="878"/>
      <c r="H5255" s="878"/>
      <c r="I5255" s="878"/>
      <c r="J5255" s="878"/>
      <c r="K5255" s="990"/>
      <c r="L5255" s="990"/>
      <c r="M5255" s="990"/>
      <c r="N5255" s="990"/>
      <c r="O5255" s="878"/>
      <c r="P5255" s="878"/>
      <c r="Q5255" s="878"/>
      <c r="R5255" s="878"/>
      <c r="S5255" s="878"/>
      <c r="T5255" s="878"/>
      <c r="U5255" s="878"/>
      <c r="V5255" s="878"/>
      <c r="W5255" s="878"/>
      <c r="X5255" s="1015"/>
      <c r="Y5255" s="878"/>
      <c r="Z5255" s="975"/>
    </row>
    <row r="5256" spans="1:26">
      <c r="A5256" s="878"/>
      <c r="B5256" s="878"/>
      <c r="C5256" s="878"/>
      <c r="F5256" s="878"/>
      <c r="H5256" s="878"/>
      <c r="I5256" s="878"/>
      <c r="J5256" s="878"/>
      <c r="K5256" s="990"/>
      <c r="L5256" s="990"/>
      <c r="M5256" s="990"/>
      <c r="N5256" s="990"/>
      <c r="O5256" s="878"/>
      <c r="P5256" s="878"/>
      <c r="Q5256" s="878"/>
      <c r="R5256" s="878"/>
      <c r="S5256" s="878"/>
      <c r="T5256" s="878"/>
      <c r="U5256" s="878"/>
      <c r="V5256" s="878"/>
      <c r="W5256" s="878"/>
      <c r="X5256" s="1015"/>
      <c r="Y5256" s="878"/>
      <c r="Z5256" s="975"/>
    </row>
    <row r="5257" spans="1:26">
      <c r="A5257" s="878"/>
      <c r="B5257" s="878"/>
      <c r="C5257" s="878"/>
      <c r="F5257" s="878"/>
      <c r="H5257" s="878"/>
      <c r="I5257" s="878"/>
      <c r="J5257" s="878"/>
      <c r="K5257" s="990"/>
      <c r="L5257" s="990"/>
      <c r="M5257" s="990"/>
      <c r="N5257" s="990"/>
      <c r="O5257" s="878"/>
      <c r="P5257" s="878"/>
      <c r="Q5257" s="878"/>
      <c r="R5257" s="878"/>
      <c r="S5257" s="878"/>
      <c r="T5257" s="878"/>
      <c r="U5257" s="878"/>
      <c r="V5257" s="878"/>
      <c r="W5257" s="878"/>
      <c r="X5257" s="1015"/>
      <c r="Y5257" s="878"/>
      <c r="Z5257" s="975"/>
    </row>
    <row r="5258" spans="1:26">
      <c r="A5258" s="878"/>
      <c r="B5258" s="878"/>
      <c r="C5258" s="878"/>
      <c r="F5258" s="878"/>
      <c r="H5258" s="878"/>
      <c r="I5258" s="878"/>
      <c r="J5258" s="878"/>
      <c r="K5258" s="990"/>
      <c r="L5258" s="990"/>
      <c r="M5258" s="990"/>
      <c r="N5258" s="990"/>
      <c r="O5258" s="878"/>
      <c r="P5258" s="878"/>
      <c r="Q5258" s="878"/>
      <c r="R5258" s="878"/>
      <c r="S5258" s="878"/>
      <c r="T5258" s="878"/>
      <c r="U5258" s="878"/>
      <c r="V5258" s="878"/>
      <c r="W5258" s="878"/>
      <c r="X5258" s="1015"/>
      <c r="Y5258" s="878"/>
      <c r="Z5258" s="975"/>
    </row>
    <row r="5259" spans="1:26">
      <c r="A5259" s="878"/>
      <c r="B5259" s="878"/>
      <c r="C5259" s="878"/>
      <c r="F5259" s="878"/>
      <c r="H5259" s="878"/>
      <c r="I5259" s="878"/>
      <c r="J5259" s="878"/>
      <c r="K5259" s="990"/>
      <c r="L5259" s="990"/>
      <c r="M5259" s="990"/>
      <c r="N5259" s="990"/>
      <c r="O5259" s="878"/>
      <c r="P5259" s="878"/>
      <c r="Q5259" s="878"/>
      <c r="R5259" s="878"/>
      <c r="S5259" s="878"/>
      <c r="T5259" s="878"/>
      <c r="U5259" s="878"/>
      <c r="V5259" s="878"/>
      <c r="W5259" s="878"/>
      <c r="X5259" s="1015"/>
      <c r="Y5259" s="878"/>
      <c r="Z5259" s="975"/>
    </row>
    <row r="5260" spans="1:26">
      <c r="A5260" s="878"/>
      <c r="B5260" s="878"/>
      <c r="C5260" s="878"/>
      <c r="F5260" s="878"/>
      <c r="H5260" s="878"/>
      <c r="I5260" s="878"/>
      <c r="J5260" s="878"/>
      <c r="K5260" s="990"/>
      <c r="L5260" s="990"/>
      <c r="M5260" s="990"/>
      <c r="N5260" s="990"/>
      <c r="O5260" s="878"/>
      <c r="P5260" s="878"/>
      <c r="Q5260" s="878"/>
      <c r="R5260" s="878"/>
      <c r="S5260" s="878"/>
      <c r="T5260" s="878"/>
      <c r="U5260" s="878"/>
      <c r="V5260" s="878"/>
      <c r="W5260" s="878"/>
      <c r="X5260" s="1015"/>
      <c r="Y5260" s="878"/>
      <c r="Z5260" s="975"/>
    </row>
    <row r="5261" spans="1:26">
      <c r="A5261" s="878"/>
      <c r="B5261" s="878"/>
      <c r="C5261" s="878"/>
      <c r="F5261" s="878"/>
      <c r="H5261" s="878"/>
      <c r="I5261" s="878"/>
      <c r="J5261" s="878"/>
      <c r="K5261" s="990"/>
      <c r="L5261" s="990"/>
      <c r="M5261" s="990"/>
      <c r="N5261" s="990"/>
      <c r="O5261" s="878"/>
      <c r="P5261" s="878"/>
      <c r="Q5261" s="878"/>
      <c r="R5261" s="878"/>
      <c r="S5261" s="878"/>
      <c r="T5261" s="878"/>
      <c r="U5261" s="878"/>
      <c r="V5261" s="878"/>
      <c r="W5261" s="878"/>
      <c r="X5261" s="1015"/>
      <c r="Y5261" s="878"/>
      <c r="Z5261" s="975"/>
    </row>
    <row r="5262" spans="1:26">
      <c r="A5262" s="878"/>
      <c r="B5262" s="878"/>
      <c r="C5262" s="878"/>
      <c r="F5262" s="878"/>
      <c r="H5262" s="878"/>
      <c r="I5262" s="878"/>
      <c r="J5262" s="878"/>
      <c r="K5262" s="990"/>
      <c r="L5262" s="990"/>
      <c r="M5262" s="990"/>
      <c r="N5262" s="990"/>
      <c r="O5262" s="878"/>
      <c r="P5262" s="878"/>
      <c r="Q5262" s="878"/>
      <c r="R5262" s="878"/>
      <c r="S5262" s="878"/>
      <c r="T5262" s="878"/>
      <c r="U5262" s="878"/>
      <c r="V5262" s="878"/>
      <c r="W5262" s="878"/>
      <c r="X5262" s="1015"/>
      <c r="Y5262" s="878"/>
      <c r="Z5262" s="975"/>
    </row>
    <row r="5263" spans="1:26">
      <c r="A5263" s="878"/>
      <c r="B5263" s="878"/>
      <c r="C5263" s="878"/>
      <c r="F5263" s="878"/>
      <c r="H5263" s="878"/>
      <c r="I5263" s="878"/>
      <c r="J5263" s="878"/>
      <c r="K5263" s="990"/>
      <c r="L5263" s="990"/>
      <c r="M5263" s="990"/>
      <c r="N5263" s="990"/>
      <c r="O5263" s="878"/>
      <c r="P5263" s="878"/>
      <c r="Q5263" s="878"/>
      <c r="R5263" s="878"/>
      <c r="S5263" s="878"/>
      <c r="T5263" s="878"/>
      <c r="U5263" s="878"/>
      <c r="V5263" s="878"/>
      <c r="W5263" s="878"/>
      <c r="X5263" s="1015"/>
      <c r="Y5263" s="878"/>
      <c r="Z5263" s="975"/>
    </row>
    <row r="5264" spans="1:26">
      <c r="A5264" s="878"/>
      <c r="B5264" s="878"/>
      <c r="C5264" s="878"/>
      <c r="F5264" s="878"/>
      <c r="H5264" s="878"/>
      <c r="I5264" s="878"/>
      <c r="J5264" s="878"/>
      <c r="K5264" s="990"/>
      <c r="L5264" s="990"/>
      <c r="M5264" s="990"/>
      <c r="N5264" s="990"/>
      <c r="O5264" s="878"/>
      <c r="P5264" s="878"/>
      <c r="Q5264" s="878"/>
      <c r="R5264" s="878"/>
      <c r="S5264" s="878"/>
      <c r="T5264" s="878"/>
      <c r="U5264" s="878"/>
      <c r="V5264" s="878"/>
      <c r="W5264" s="878"/>
      <c r="X5264" s="1015"/>
      <c r="Y5264" s="878"/>
      <c r="Z5264" s="975"/>
    </row>
    <row r="5265" spans="1:26">
      <c r="A5265" s="878"/>
      <c r="B5265" s="878"/>
      <c r="C5265" s="878"/>
      <c r="F5265" s="878"/>
      <c r="H5265" s="878"/>
      <c r="I5265" s="878"/>
      <c r="J5265" s="878"/>
      <c r="K5265" s="990"/>
      <c r="L5265" s="990"/>
      <c r="M5265" s="990"/>
      <c r="N5265" s="990"/>
      <c r="O5265" s="878"/>
      <c r="P5265" s="878"/>
      <c r="Q5265" s="878"/>
      <c r="R5265" s="878"/>
      <c r="S5265" s="878"/>
      <c r="T5265" s="878"/>
      <c r="U5265" s="878"/>
      <c r="V5265" s="878"/>
      <c r="W5265" s="878"/>
      <c r="X5265" s="1015"/>
      <c r="Y5265" s="878"/>
      <c r="Z5265" s="975"/>
    </row>
    <row r="5266" spans="1:26">
      <c r="A5266" s="878"/>
      <c r="B5266" s="878"/>
      <c r="C5266" s="878"/>
      <c r="F5266" s="878"/>
      <c r="H5266" s="878"/>
      <c r="I5266" s="878"/>
      <c r="J5266" s="878"/>
      <c r="K5266" s="990"/>
      <c r="L5266" s="990"/>
      <c r="M5266" s="990"/>
      <c r="N5266" s="990"/>
      <c r="O5266" s="878"/>
      <c r="P5266" s="878"/>
      <c r="Q5266" s="878"/>
      <c r="R5266" s="878"/>
      <c r="S5266" s="878"/>
      <c r="T5266" s="878"/>
      <c r="U5266" s="878"/>
      <c r="V5266" s="878"/>
      <c r="W5266" s="878"/>
      <c r="X5266" s="1015"/>
      <c r="Y5266" s="878"/>
      <c r="Z5266" s="975"/>
    </row>
    <row r="5267" spans="1:26">
      <c r="A5267" s="878"/>
      <c r="B5267" s="878"/>
      <c r="C5267" s="878"/>
      <c r="F5267" s="878"/>
      <c r="H5267" s="878"/>
      <c r="I5267" s="878"/>
      <c r="J5267" s="878"/>
      <c r="K5267" s="990"/>
      <c r="L5267" s="990"/>
      <c r="M5267" s="990"/>
      <c r="N5267" s="990"/>
      <c r="O5267" s="878"/>
      <c r="P5267" s="878"/>
      <c r="Q5267" s="878"/>
      <c r="R5267" s="878"/>
      <c r="S5267" s="878"/>
      <c r="T5267" s="878"/>
      <c r="U5267" s="878"/>
      <c r="V5267" s="878"/>
      <c r="W5267" s="878"/>
      <c r="X5267" s="1015"/>
      <c r="Y5267" s="878"/>
      <c r="Z5267" s="975"/>
    </row>
    <row r="5268" spans="1:26">
      <c r="A5268" s="878"/>
      <c r="B5268" s="878"/>
      <c r="C5268" s="878"/>
      <c r="F5268" s="878"/>
      <c r="H5268" s="878"/>
      <c r="I5268" s="878"/>
      <c r="J5268" s="878"/>
      <c r="K5268" s="990"/>
      <c r="L5268" s="990"/>
      <c r="M5268" s="990"/>
      <c r="N5268" s="990"/>
      <c r="O5268" s="878"/>
      <c r="P5268" s="878"/>
      <c r="Q5268" s="878"/>
      <c r="R5268" s="878"/>
      <c r="S5268" s="878"/>
      <c r="T5268" s="878"/>
      <c r="U5268" s="878"/>
      <c r="V5268" s="878"/>
      <c r="W5268" s="878"/>
      <c r="X5268" s="1015"/>
      <c r="Y5268" s="878"/>
      <c r="Z5268" s="975"/>
    </row>
    <row r="5269" spans="1:26">
      <c r="A5269" s="878"/>
      <c r="B5269" s="878"/>
      <c r="C5269" s="878"/>
      <c r="F5269" s="878"/>
      <c r="H5269" s="878"/>
      <c r="I5269" s="878"/>
      <c r="J5269" s="878"/>
      <c r="K5269" s="990"/>
      <c r="L5269" s="990"/>
      <c r="M5269" s="990"/>
      <c r="N5269" s="990"/>
      <c r="O5269" s="878"/>
      <c r="P5269" s="878"/>
      <c r="Q5269" s="878"/>
      <c r="R5269" s="878"/>
      <c r="S5269" s="878"/>
      <c r="T5269" s="878"/>
      <c r="U5269" s="878"/>
      <c r="V5269" s="878"/>
      <c r="W5269" s="878"/>
      <c r="X5269" s="1015"/>
      <c r="Y5269" s="878"/>
      <c r="Z5269" s="975"/>
    </row>
    <row r="5270" spans="1:26">
      <c r="A5270" s="878"/>
      <c r="B5270" s="878"/>
      <c r="C5270" s="878"/>
      <c r="F5270" s="878"/>
      <c r="H5270" s="878"/>
      <c r="I5270" s="878"/>
      <c r="J5270" s="878"/>
      <c r="K5270" s="990"/>
      <c r="L5270" s="990"/>
      <c r="M5270" s="990"/>
      <c r="N5270" s="990"/>
      <c r="O5270" s="878"/>
      <c r="P5270" s="878"/>
      <c r="Q5270" s="878"/>
      <c r="R5270" s="878"/>
      <c r="S5270" s="878"/>
      <c r="T5270" s="878"/>
      <c r="U5270" s="878"/>
      <c r="V5270" s="878"/>
      <c r="W5270" s="878"/>
      <c r="X5270" s="1015"/>
      <c r="Y5270" s="878"/>
      <c r="Z5270" s="975"/>
    </row>
    <row r="5271" spans="1:26">
      <c r="A5271" s="878"/>
      <c r="B5271" s="878"/>
      <c r="C5271" s="878"/>
      <c r="F5271" s="878"/>
      <c r="H5271" s="878"/>
      <c r="I5271" s="878"/>
      <c r="J5271" s="878"/>
      <c r="K5271" s="990"/>
      <c r="L5271" s="990"/>
      <c r="M5271" s="990"/>
      <c r="N5271" s="990"/>
      <c r="O5271" s="878"/>
      <c r="P5271" s="878"/>
      <c r="Q5271" s="878"/>
      <c r="R5271" s="878"/>
      <c r="S5271" s="878"/>
      <c r="T5271" s="878"/>
      <c r="U5271" s="878"/>
      <c r="V5271" s="878"/>
      <c r="W5271" s="878"/>
      <c r="X5271" s="1015"/>
      <c r="Y5271" s="878"/>
      <c r="Z5271" s="975"/>
    </row>
    <row r="5272" spans="1:26">
      <c r="A5272" s="878"/>
      <c r="B5272" s="878"/>
      <c r="C5272" s="878"/>
      <c r="F5272" s="878"/>
      <c r="H5272" s="878"/>
      <c r="I5272" s="878"/>
      <c r="J5272" s="878"/>
      <c r="K5272" s="990"/>
      <c r="L5272" s="990"/>
      <c r="M5272" s="990"/>
      <c r="N5272" s="990"/>
      <c r="O5272" s="878"/>
      <c r="P5272" s="878"/>
      <c r="Q5272" s="878"/>
      <c r="R5272" s="878"/>
      <c r="S5272" s="878"/>
      <c r="T5272" s="878"/>
      <c r="U5272" s="878"/>
      <c r="V5272" s="878"/>
      <c r="W5272" s="878"/>
      <c r="X5272" s="1015"/>
      <c r="Y5272" s="878"/>
      <c r="Z5272" s="975"/>
    </row>
    <row r="5273" spans="1:26">
      <c r="A5273" s="878"/>
      <c r="B5273" s="878"/>
      <c r="C5273" s="878"/>
      <c r="F5273" s="878"/>
      <c r="H5273" s="878"/>
      <c r="I5273" s="878"/>
      <c r="J5273" s="878"/>
      <c r="K5273" s="990"/>
      <c r="L5273" s="990"/>
      <c r="M5273" s="990"/>
      <c r="N5273" s="990"/>
      <c r="O5273" s="878"/>
      <c r="P5273" s="878"/>
      <c r="Q5273" s="878"/>
      <c r="R5273" s="878"/>
      <c r="S5273" s="878"/>
      <c r="T5273" s="878"/>
      <c r="U5273" s="878"/>
      <c r="V5273" s="878"/>
      <c r="W5273" s="878"/>
      <c r="X5273" s="1015"/>
      <c r="Y5273" s="878"/>
      <c r="Z5273" s="975"/>
    </row>
    <row r="5274" spans="1:26">
      <c r="A5274" s="878"/>
      <c r="B5274" s="878"/>
      <c r="C5274" s="878"/>
      <c r="F5274" s="878"/>
      <c r="H5274" s="878"/>
      <c r="I5274" s="878"/>
      <c r="J5274" s="878"/>
      <c r="K5274" s="990"/>
      <c r="L5274" s="990"/>
      <c r="M5274" s="990"/>
      <c r="N5274" s="990"/>
      <c r="O5274" s="878"/>
      <c r="P5274" s="878"/>
      <c r="Q5274" s="878"/>
      <c r="R5274" s="878"/>
      <c r="S5274" s="878"/>
      <c r="T5274" s="878"/>
      <c r="U5274" s="878"/>
      <c r="V5274" s="878"/>
      <c r="W5274" s="878"/>
      <c r="X5274" s="1015"/>
      <c r="Y5274" s="878"/>
      <c r="Z5274" s="975"/>
    </row>
    <row r="5275" spans="1:26">
      <c r="A5275" s="878"/>
      <c r="B5275" s="878"/>
      <c r="C5275" s="878"/>
      <c r="F5275" s="878"/>
      <c r="H5275" s="878"/>
      <c r="I5275" s="878"/>
      <c r="J5275" s="878"/>
      <c r="K5275" s="990"/>
      <c r="L5275" s="990"/>
      <c r="M5275" s="990"/>
      <c r="N5275" s="990"/>
      <c r="O5275" s="878"/>
      <c r="P5275" s="878"/>
      <c r="Q5275" s="878"/>
      <c r="R5275" s="878"/>
      <c r="S5275" s="878"/>
      <c r="T5275" s="878"/>
      <c r="U5275" s="878"/>
      <c r="V5275" s="878"/>
      <c r="W5275" s="878"/>
      <c r="X5275" s="1015"/>
      <c r="Y5275" s="878"/>
      <c r="Z5275" s="975"/>
    </row>
    <row r="5276" spans="1:26">
      <c r="A5276" s="878"/>
      <c r="B5276" s="878"/>
      <c r="C5276" s="878"/>
      <c r="F5276" s="878"/>
      <c r="H5276" s="878"/>
      <c r="I5276" s="878"/>
      <c r="J5276" s="878"/>
      <c r="K5276" s="990"/>
      <c r="L5276" s="990"/>
      <c r="M5276" s="990"/>
      <c r="N5276" s="990"/>
      <c r="O5276" s="878"/>
      <c r="P5276" s="878"/>
      <c r="Q5276" s="878"/>
      <c r="R5276" s="878"/>
      <c r="S5276" s="878"/>
      <c r="T5276" s="878"/>
      <c r="U5276" s="878"/>
      <c r="V5276" s="878"/>
      <c r="W5276" s="878"/>
      <c r="X5276" s="1015"/>
      <c r="Y5276" s="878"/>
      <c r="Z5276" s="975"/>
    </row>
    <row r="5277" spans="1:26">
      <c r="A5277" s="878"/>
      <c r="B5277" s="878"/>
      <c r="C5277" s="878"/>
      <c r="F5277" s="878"/>
      <c r="H5277" s="878"/>
      <c r="I5277" s="878"/>
      <c r="J5277" s="878"/>
      <c r="K5277" s="990"/>
      <c r="L5277" s="990"/>
      <c r="M5277" s="990"/>
      <c r="N5277" s="990"/>
      <c r="O5277" s="878"/>
      <c r="P5277" s="878"/>
      <c r="Q5277" s="878"/>
      <c r="R5277" s="878"/>
      <c r="S5277" s="878"/>
      <c r="T5277" s="878"/>
      <c r="U5277" s="878"/>
      <c r="V5277" s="878"/>
      <c r="W5277" s="878"/>
      <c r="X5277" s="1015"/>
      <c r="Y5277" s="878"/>
      <c r="Z5277" s="975"/>
    </row>
    <row r="5278" spans="1:26">
      <c r="A5278" s="878"/>
      <c r="B5278" s="878"/>
      <c r="C5278" s="878"/>
      <c r="F5278" s="878"/>
      <c r="H5278" s="878"/>
      <c r="I5278" s="878"/>
      <c r="J5278" s="878"/>
      <c r="K5278" s="990"/>
      <c r="L5278" s="990"/>
      <c r="M5278" s="990"/>
      <c r="N5278" s="990"/>
      <c r="O5278" s="878"/>
      <c r="P5278" s="878"/>
      <c r="Q5278" s="878"/>
      <c r="R5278" s="878"/>
      <c r="S5278" s="878"/>
      <c r="T5278" s="878"/>
      <c r="U5278" s="878"/>
      <c r="V5278" s="878"/>
      <c r="W5278" s="878"/>
      <c r="X5278" s="1015"/>
      <c r="Y5278" s="878"/>
      <c r="Z5278" s="975"/>
    </row>
    <row r="5279" spans="1:26">
      <c r="A5279" s="878"/>
      <c r="B5279" s="878"/>
      <c r="C5279" s="878"/>
      <c r="F5279" s="878"/>
      <c r="H5279" s="878"/>
      <c r="I5279" s="878"/>
      <c r="J5279" s="878"/>
      <c r="K5279" s="990"/>
      <c r="L5279" s="990"/>
      <c r="M5279" s="990"/>
      <c r="N5279" s="990"/>
      <c r="O5279" s="878"/>
      <c r="P5279" s="878"/>
      <c r="Q5279" s="878"/>
      <c r="R5279" s="878"/>
      <c r="S5279" s="878"/>
      <c r="T5279" s="878"/>
      <c r="U5279" s="878"/>
      <c r="V5279" s="878"/>
      <c r="W5279" s="878"/>
      <c r="X5279" s="1015"/>
      <c r="Y5279" s="878"/>
      <c r="Z5279" s="975"/>
    </row>
    <row r="5280" spans="1:26">
      <c r="A5280" s="878"/>
      <c r="B5280" s="878"/>
      <c r="C5280" s="878"/>
      <c r="F5280" s="878"/>
      <c r="H5280" s="878"/>
      <c r="I5280" s="878"/>
      <c r="J5280" s="878"/>
      <c r="K5280" s="990"/>
      <c r="L5280" s="990"/>
      <c r="M5280" s="990"/>
      <c r="N5280" s="990"/>
      <c r="O5280" s="878"/>
      <c r="P5280" s="878"/>
      <c r="Q5280" s="878"/>
      <c r="R5280" s="878"/>
      <c r="S5280" s="878"/>
      <c r="T5280" s="878"/>
      <c r="U5280" s="878"/>
      <c r="V5280" s="878"/>
      <c r="W5280" s="878"/>
      <c r="X5280" s="1015"/>
      <c r="Y5280" s="878"/>
      <c r="Z5280" s="975"/>
    </row>
    <row r="5281" spans="1:26">
      <c r="A5281" s="878"/>
      <c r="B5281" s="878"/>
      <c r="C5281" s="878"/>
      <c r="F5281" s="878"/>
      <c r="H5281" s="878"/>
      <c r="I5281" s="878"/>
      <c r="J5281" s="878"/>
      <c r="K5281" s="990"/>
      <c r="L5281" s="990"/>
      <c r="M5281" s="990"/>
      <c r="N5281" s="990"/>
      <c r="O5281" s="878"/>
      <c r="P5281" s="878"/>
      <c r="Q5281" s="878"/>
      <c r="R5281" s="878"/>
      <c r="S5281" s="878"/>
      <c r="T5281" s="878"/>
      <c r="U5281" s="878"/>
      <c r="V5281" s="878"/>
      <c r="W5281" s="878"/>
      <c r="X5281" s="1015"/>
      <c r="Y5281" s="878"/>
      <c r="Z5281" s="975"/>
    </row>
    <row r="5282" spans="1:26">
      <c r="A5282" s="878"/>
      <c r="B5282" s="878"/>
      <c r="C5282" s="878"/>
      <c r="F5282" s="878"/>
      <c r="H5282" s="878"/>
      <c r="I5282" s="878"/>
      <c r="J5282" s="878"/>
      <c r="K5282" s="990"/>
      <c r="L5282" s="990"/>
      <c r="M5282" s="990"/>
      <c r="N5282" s="990"/>
      <c r="O5282" s="878"/>
      <c r="P5282" s="878"/>
      <c r="Q5282" s="878"/>
      <c r="R5282" s="878"/>
      <c r="S5282" s="878"/>
      <c r="T5282" s="878"/>
      <c r="U5282" s="878"/>
      <c r="V5282" s="878"/>
      <c r="W5282" s="878"/>
      <c r="X5282" s="1015"/>
      <c r="Y5282" s="878"/>
      <c r="Z5282" s="975"/>
    </row>
    <row r="5283" spans="1:26">
      <c r="A5283" s="878"/>
      <c r="B5283" s="878"/>
      <c r="C5283" s="878"/>
      <c r="F5283" s="878"/>
      <c r="H5283" s="878"/>
      <c r="I5283" s="878"/>
      <c r="J5283" s="878"/>
      <c r="K5283" s="990"/>
      <c r="L5283" s="990"/>
      <c r="M5283" s="990"/>
      <c r="N5283" s="990"/>
      <c r="O5283" s="878"/>
      <c r="P5283" s="878"/>
      <c r="Q5283" s="878"/>
      <c r="R5283" s="878"/>
      <c r="S5283" s="878"/>
      <c r="T5283" s="878"/>
      <c r="U5283" s="878"/>
      <c r="V5283" s="878"/>
      <c r="W5283" s="878"/>
      <c r="X5283" s="1015"/>
      <c r="Y5283" s="878"/>
      <c r="Z5283" s="975"/>
    </row>
    <row r="5284" spans="1:26">
      <c r="A5284" s="878"/>
      <c r="B5284" s="878"/>
      <c r="C5284" s="878"/>
      <c r="F5284" s="878"/>
      <c r="H5284" s="878"/>
      <c r="I5284" s="878"/>
      <c r="J5284" s="878"/>
      <c r="K5284" s="990"/>
      <c r="L5284" s="990"/>
      <c r="M5284" s="990"/>
      <c r="N5284" s="990"/>
      <c r="O5284" s="878"/>
      <c r="P5284" s="878"/>
      <c r="Q5284" s="878"/>
      <c r="R5284" s="878"/>
      <c r="S5284" s="878"/>
      <c r="T5284" s="878"/>
      <c r="U5284" s="878"/>
      <c r="V5284" s="878"/>
      <c r="W5284" s="878"/>
      <c r="X5284" s="1015"/>
      <c r="Y5284" s="878"/>
      <c r="Z5284" s="975"/>
    </row>
    <row r="5285" spans="1:26">
      <c r="A5285" s="878"/>
      <c r="B5285" s="878"/>
      <c r="C5285" s="878"/>
      <c r="F5285" s="878"/>
      <c r="H5285" s="878"/>
      <c r="I5285" s="878"/>
      <c r="J5285" s="878"/>
      <c r="K5285" s="990"/>
      <c r="L5285" s="990"/>
      <c r="M5285" s="990"/>
      <c r="N5285" s="990"/>
      <c r="O5285" s="878"/>
      <c r="P5285" s="878"/>
      <c r="Q5285" s="878"/>
      <c r="R5285" s="878"/>
      <c r="S5285" s="878"/>
      <c r="T5285" s="878"/>
      <c r="U5285" s="878"/>
      <c r="V5285" s="878"/>
      <c r="W5285" s="878"/>
      <c r="X5285" s="1015"/>
      <c r="Y5285" s="878"/>
      <c r="Z5285" s="975"/>
    </row>
    <row r="5286" spans="1:26">
      <c r="A5286" s="878"/>
      <c r="B5286" s="878"/>
      <c r="C5286" s="878"/>
      <c r="F5286" s="878"/>
      <c r="H5286" s="878"/>
      <c r="I5286" s="878"/>
      <c r="J5286" s="878"/>
      <c r="K5286" s="990"/>
      <c r="L5286" s="990"/>
      <c r="M5286" s="990"/>
      <c r="N5286" s="990"/>
      <c r="O5286" s="878"/>
      <c r="P5286" s="878"/>
      <c r="Q5286" s="878"/>
      <c r="R5286" s="878"/>
      <c r="S5286" s="878"/>
      <c r="T5286" s="878"/>
      <c r="U5286" s="878"/>
      <c r="V5286" s="878"/>
      <c r="W5286" s="878"/>
      <c r="X5286" s="1015"/>
      <c r="Y5286" s="878"/>
      <c r="Z5286" s="975"/>
    </row>
    <row r="5287" spans="1:26">
      <c r="A5287" s="878"/>
      <c r="B5287" s="878"/>
      <c r="C5287" s="878"/>
      <c r="F5287" s="878"/>
      <c r="H5287" s="878"/>
      <c r="I5287" s="878"/>
      <c r="J5287" s="878"/>
      <c r="K5287" s="990"/>
      <c r="L5287" s="990"/>
      <c r="M5287" s="990"/>
      <c r="N5287" s="990"/>
      <c r="O5287" s="878"/>
      <c r="P5287" s="878"/>
      <c r="Q5287" s="878"/>
      <c r="R5287" s="878"/>
      <c r="S5287" s="878"/>
      <c r="T5287" s="878"/>
      <c r="U5287" s="878"/>
      <c r="V5287" s="878"/>
      <c r="W5287" s="878"/>
      <c r="X5287" s="1015"/>
      <c r="Y5287" s="878"/>
      <c r="Z5287" s="975"/>
    </row>
    <row r="5288" spans="1:26">
      <c r="A5288" s="878"/>
      <c r="B5288" s="878"/>
      <c r="C5288" s="878"/>
      <c r="F5288" s="878"/>
      <c r="H5288" s="878"/>
      <c r="I5288" s="878"/>
      <c r="J5288" s="878"/>
      <c r="K5288" s="990"/>
      <c r="L5288" s="990"/>
      <c r="M5288" s="990"/>
      <c r="N5288" s="990"/>
      <c r="O5288" s="878"/>
      <c r="P5288" s="878"/>
      <c r="Q5288" s="878"/>
      <c r="R5288" s="878"/>
      <c r="S5288" s="878"/>
      <c r="T5288" s="878"/>
      <c r="U5288" s="878"/>
      <c r="V5288" s="878"/>
      <c r="W5288" s="878"/>
      <c r="X5288" s="1015"/>
      <c r="Y5288" s="878"/>
      <c r="Z5288" s="975"/>
    </row>
    <row r="5289" spans="1:26">
      <c r="A5289" s="878"/>
      <c r="B5289" s="878"/>
      <c r="C5289" s="878"/>
      <c r="F5289" s="878"/>
      <c r="H5289" s="878"/>
      <c r="I5289" s="878"/>
      <c r="J5289" s="878"/>
      <c r="K5289" s="990"/>
      <c r="L5289" s="990"/>
      <c r="M5289" s="990"/>
      <c r="N5289" s="990"/>
      <c r="O5289" s="878"/>
      <c r="P5289" s="878"/>
      <c r="Q5289" s="878"/>
      <c r="R5289" s="878"/>
      <c r="S5289" s="878"/>
      <c r="T5289" s="878"/>
      <c r="U5289" s="878"/>
      <c r="V5289" s="878"/>
      <c r="W5289" s="878"/>
      <c r="X5289" s="1015"/>
      <c r="Y5289" s="878"/>
      <c r="Z5289" s="975"/>
    </row>
    <row r="5290" spans="1:26">
      <c r="A5290" s="878"/>
      <c r="B5290" s="878"/>
      <c r="C5290" s="878"/>
      <c r="F5290" s="878"/>
      <c r="H5290" s="878"/>
      <c r="I5290" s="878"/>
      <c r="J5290" s="878"/>
      <c r="K5290" s="990"/>
      <c r="L5290" s="990"/>
      <c r="M5290" s="990"/>
      <c r="N5290" s="990"/>
      <c r="O5290" s="878"/>
      <c r="P5290" s="878"/>
      <c r="Q5290" s="878"/>
      <c r="R5290" s="878"/>
      <c r="S5290" s="878"/>
      <c r="T5290" s="878"/>
      <c r="U5290" s="878"/>
      <c r="V5290" s="878"/>
      <c r="W5290" s="878"/>
      <c r="X5290" s="1015"/>
      <c r="Y5290" s="878"/>
      <c r="Z5290" s="975"/>
    </row>
    <row r="5291" spans="1:26">
      <c r="A5291" s="878"/>
      <c r="B5291" s="878"/>
      <c r="C5291" s="878"/>
      <c r="F5291" s="878"/>
      <c r="H5291" s="878"/>
      <c r="I5291" s="878"/>
      <c r="J5291" s="878"/>
      <c r="K5291" s="990"/>
      <c r="L5291" s="990"/>
      <c r="M5291" s="990"/>
      <c r="N5291" s="990"/>
      <c r="O5291" s="878"/>
      <c r="P5291" s="878"/>
      <c r="Q5291" s="878"/>
      <c r="R5291" s="878"/>
      <c r="S5291" s="878"/>
      <c r="T5291" s="878"/>
      <c r="U5291" s="878"/>
      <c r="V5291" s="878"/>
      <c r="W5291" s="878"/>
      <c r="X5291" s="1015"/>
      <c r="Y5291" s="878"/>
      <c r="Z5291" s="975"/>
    </row>
    <row r="5292" spans="1:26">
      <c r="A5292" s="878"/>
      <c r="B5292" s="878"/>
      <c r="C5292" s="878"/>
      <c r="F5292" s="878"/>
      <c r="H5292" s="878"/>
      <c r="I5292" s="878"/>
      <c r="J5292" s="878"/>
      <c r="K5292" s="990"/>
      <c r="L5292" s="990"/>
      <c r="M5292" s="990"/>
      <c r="N5292" s="990"/>
      <c r="O5292" s="878"/>
      <c r="P5292" s="878"/>
      <c r="Q5292" s="878"/>
      <c r="R5292" s="878"/>
      <c r="S5292" s="878"/>
      <c r="T5292" s="878"/>
      <c r="U5292" s="878"/>
      <c r="V5292" s="878"/>
      <c r="W5292" s="878"/>
      <c r="X5292" s="1015"/>
      <c r="Y5292" s="878"/>
      <c r="Z5292" s="975"/>
    </row>
    <row r="5293" spans="1:26">
      <c r="A5293" s="878"/>
      <c r="B5293" s="878"/>
      <c r="C5293" s="878"/>
      <c r="F5293" s="878"/>
      <c r="H5293" s="878"/>
      <c r="I5293" s="878"/>
      <c r="J5293" s="878"/>
      <c r="K5293" s="990"/>
      <c r="L5293" s="990"/>
      <c r="M5293" s="990"/>
      <c r="N5293" s="990"/>
      <c r="O5293" s="878"/>
      <c r="P5293" s="878"/>
      <c r="Q5293" s="878"/>
      <c r="R5293" s="878"/>
      <c r="S5293" s="878"/>
      <c r="T5293" s="878"/>
      <c r="U5293" s="878"/>
      <c r="V5293" s="878"/>
      <c r="W5293" s="878"/>
      <c r="X5293" s="1015"/>
      <c r="Y5293" s="878"/>
      <c r="Z5293" s="975"/>
    </row>
    <row r="5294" spans="1:26">
      <c r="A5294" s="878"/>
      <c r="B5294" s="878"/>
      <c r="C5294" s="878"/>
      <c r="F5294" s="878"/>
      <c r="H5294" s="878"/>
      <c r="I5294" s="878"/>
      <c r="J5294" s="878"/>
      <c r="K5294" s="990"/>
      <c r="L5294" s="990"/>
      <c r="M5294" s="990"/>
      <c r="N5294" s="990"/>
      <c r="O5294" s="878"/>
      <c r="P5294" s="878"/>
      <c r="Q5294" s="878"/>
      <c r="R5294" s="878"/>
      <c r="S5294" s="878"/>
      <c r="T5294" s="878"/>
      <c r="U5294" s="878"/>
      <c r="V5294" s="878"/>
      <c r="W5294" s="878"/>
      <c r="X5294" s="1015"/>
      <c r="Y5294" s="878"/>
      <c r="Z5294" s="975"/>
    </row>
    <row r="5295" spans="1:26">
      <c r="A5295" s="878"/>
      <c r="B5295" s="878"/>
      <c r="C5295" s="878"/>
      <c r="F5295" s="878"/>
      <c r="H5295" s="878"/>
      <c r="I5295" s="878"/>
      <c r="J5295" s="878"/>
      <c r="K5295" s="990"/>
      <c r="L5295" s="990"/>
      <c r="M5295" s="990"/>
      <c r="N5295" s="990"/>
      <c r="O5295" s="878"/>
      <c r="P5295" s="878"/>
      <c r="Q5295" s="878"/>
      <c r="R5295" s="878"/>
      <c r="S5295" s="878"/>
      <c r="T5295" s="878"/>
      <c r="U5295" s="878"/>
      <c r="V5295" s="878"/>
      <c r="W5295" s="878"/>
      <c r="X5295" s="1015"/>
      <c r="Y5295" s="878"/>
      <c r="Z5295" s="975"/>
    </row>
    <row r="5296" spans="1:26">
      <c r="A5296" s="878"/>
      <c r="B5296" s="878"/>
      <c r="C5296" s="878"/>
      <c r="F5296" s="878"/>
      <c r="H5296" s="878"/>
      <c r="I5296" s="878"/>
      <c r="J5296" s="878"/>
      <c r="K5296" s="990"/>
      <c r="L5296" s="990"/>
      <c r="M5296" s="990"/>
      <c r="N5296" s="990"/>
      <c r="O5296" s="878"/>
      <c r="P5296" s="878"/>
      <c r="Q5296" s="878"/>
      <c r="R5296" s="878"/>
      <c r="S5296" s="878"/>
      <c r="T5296" s="878"/>
      <c r="U5296" s="878"/>
      <c r="V5296" s="878"/>
      <c r="W5296" s="878"/>
      <c r="X5296" s="1015"/>
      <c r="Y5296" s="878"/>
      <c r="Z5296" s="975"/>
    </row>
    <row r="5297" spans="1:26">
      <c r="A5297" s="878"/>
      <c r="B5297" s="878"/>
      <c r="C5297" s="878"/>
      <c r="F5297" s="878"/>
      <c r="H5297" s="878"/>
      <c r="I5297" s="878"/>
      <c r="J5297" s="878"/>
      <c r="K5297" s="990"/>
      <c r="L5297" s="990"/>
      <c r="M5297" s="990"/>
      <c r="N5297" s="990"/>
      <c r="O5297" s="878"/>
      <c r="P5297" s="878"/>
      <c r="Q5297" s="878"/>
      <c r="R5297" s="878"/>
      <c r="S5297" s="878"/>
      <c r="T5297" s="878"/>
      <c r="U5297" s="878"/>
      <c r="V5297" s="878"/>
      <c r="W5297" s="878"/>
      <c r="X5297" s="1015"/>
      <c r="Y5297" s="878"/>
      <c r="Z5297" s="975"/>
    </row>
    <row r="5298" spans="1:26">
      <c r="A5298" s="878"/>
      <c r="B5298" s="878"/>
      <c r="C5298" s="878"/>
      <c r="F5298" s="878"/>
      <c r="H5298" s="878"/>
      <c r="I5298" s="878"/>
      <c r="J5298" s="878"/>
      <c r="K5298" s="990"/>
      <c r="L5298" s="990"/>
      <c r="M5298" s="990"/>
      <c r="N5298" s="990"/>
      <c r="O5298" s="878"/>
      <c r="P5298" s="878"/>
      <c r="Q5298" s="878"/>
      <c r="R5298" s="878"/>
      <c r="S5298" s="878"/>
      <c r="T5298" s="878"/>
      <c r="U5298" s="878"/>
      <c r="V5298" s="878"/>
      <c r="W5298" s="878"/>
      <c r="X5298" s="1015"/>
      <c r="Y5298" s="878"/>
      <c r="Z5298" s="975"/>
    </row>
    <row r="5299" spans="1:26">
      <c r="A5299" s="878"/>
      <c r="B5299" s="878"/>
      <c r="C5299" s="878"/>
      <c r="F5299" s="878"/>
      <c r="H5299" s="878"/>
      <c r="I5299" s="878"/>
      <c r="J5299" s="878"/>
      <c r="K5299" s="990"/>
      <c r="L5299" s="990"/>
      <c r="M5299" s="990"/>
      <c r="N5299" s="990"/>
      <c r="O5299" s="878"/>
      <c r="P5299" s="878"/>
      <c r="Q5299" s="878"/>
      <c r="R5299" s="878"/>
      <c r="S5299" s="878"/>
      <c r="T5299" s="878"/>
      <c r="U5299" s="878"/>
      <c r="V5299" s="878"/>
      <c r="W5299" s="878"/>
      <c r="X5299" s="1015"/>
      <c r="Y5299" s="878"/>
      <c r="Z5299" s="975"/>
    </row>
    <row r="5300" spans="1:26">
      <c r="A5300" s="878"/>
      <c r="B5300" s="878"/>
      <c r="C5300" s="878"/>
      <c r="F5300" s="878"/>
      <c r="H5300" s="878"/>
      <c r="I5300" s="878"/>
      <c r="J5300" s="878"/>
      <c r="K5300" s="990"/>
      <c r="L5300" s="990"/>
      <c r="M5300" s="990"/>
      <c r="N5300" s="990"/>
      <c r="O5300" s="878"/>
      <c r="P5300" s="878"/>
      <c r="Q5300" s="878"/>
      <c r="R5300" s="878"/>
      <c r="S5300" s="878"/>
      <c r="T5300" s="878"/>
      <c r="U5300" s="878"/>
      <c r="V5300" s="878"/>
      <c r="W5300" s="878"/>
      <c r="X5300" s="1015"/>
      <c r="Y5300" s="878"/>
      <c r="Z5300" s="975"/>
    </row>
    <row r="5301" spans="1:26">
      <c r="A5301" s="878"/>
      <c r="B5301" s="878"/>
      <c r="C5301" s="878"/>
      <c r="F5301" s="878"/>
      <c r="H5301" s="878"/>
      <c r="I5301" s="878"/>
      <c r="J5301" s="878"/>
      <c r="K5301" s="990"/>
      <c r="L5301" s="990"/>
      <c r="M5301" s="990"/>
      <c r="N5301" s="990"/>
      <c r="O5301" s="878"/>
      <c r="P5301" s="878"/>
      <c r="Q5301" s="878"/>
      <c r="R5301" s="878"/>
      <c r="S5301" s="878"/>
      <c r="T5301" s="878"/>
      <c r="U5301" s="878"/>
      <c r="V5301" s="878"/>
      <c r="W5301" s="878"/>
      <c r="X5301" s="1015"/>
      <c r="Y5301" s="878"/>
      <c r="Z5301" s="975"/>
    </row>
    <row r="5302" spans="1:26">
      <c r="A5302" s="878"/>
      <c r="B5302" s="878"/>
      <c r="C5302" s="878"/>
      <c r="F5302" s="878"/>
      <c r="H5302" s="878"/>
      <c r="I5302" s="878"/>
      <c r="J5302" s="878"/>
      <c r="K5302" s="990"/>
      <c r="L5302" s="990"/>
      <c r="M5302" s="990"/>
      <c r="N5302" s="990"/>
      <c r="O5302" s="878"/>
      <c r="P5302" s="878"/>
      <c r="Q5302" s="878"/>
      <c r="R5302" s="878"/>
      <c r="S5302" s="878"/>
      <c r="T5302" s="878"/>
      <c r="U5302" s="878"/>
      <c r="V5302" s="878"/>
      <c r="W5302" s="878"/>
      <c r="X5302" s="1015"/>
      <c r="Y5302" s="878"/>
      <c r="Z5302" s="975"/>
    </row>
    <row r="5303" spans="1:26">
      <c r="A5303" s="878"/>
      <c r="B5303" s="878"/>
      <c r="C5303" s="878"/>
      <c r="F5303" s="878"/>
      <c r="H5303" s="878"/>
      <c r="I5303" s="878"/>
      <c r="J5303" s="878"/>
      <c r="K5303" s="990"/>
      <c r="L5303" s="990"/>
      <c r="M5303" s="990"/>
      <c r="N5303" s="990"/>
      <c r="O5303" s="878"/>
      <c r="P5303" s="878"/>
      <c r="Q5303" s="878"/>
      <c r="R5303" s="878"/>
      <c r="S5303" s="878"/>
      <c r="T5303" s="878"/>
      <c r="U5303" s="878"/>
      <c r="V5303" s="878"/>
      <c r="W5303" s="878"/>
      <c r="X5303" s="1015"/>
      <c r="Y5303" s="878"/>
      <c r="Z5303" s="975"/>
    </row>
    <row r="5304" spans="1:26">
      <c r="A5304" s="878"/>
      <c r="B5304" s="878"/>
      <c r="C5304" s="878"/>
      <c r="F5304" s="878"/>
      <c r="H5304" s="878"/>
      <c r="I5304" s="878"/>
      <c r="J5304" s="878"/>
      <c r="K5304" s="990"/>
      <c r="L5304" s="990"/>
      <c r="M5304" s="990"/>
      <c r="N5304" s="990"/>
      <c r="O5304" s="878"/>
      <c r="P5304" s="878"/>
      <c r="Q5304" s="878"/>
      <c r="R5304" s="878"/>
      <c r="S5304" s="878"/>
      <c r="T5304" s="878"/>
      <c r="U5304" s="878"/>
      <c r="V5304" s="878"/>
      <c r="W5304" s="878"/>
      <c r="X5304" s="1015"/>
      <c r="Y5304" s="878"/>
      <c r="Z5304" s="975"/>
    </row>
    <row r="5305" spans="1:26">
      <c r="A5305" s="878"/>
      <c r="B5305" s="878"/>
      <c r="C5305" s="878"/>
      <c r="F5305" s="878"/>
      <c r="H5305" s="878"/>
      <c r="I5305" s="878"/>
      <c r="J5305" s="878"/>
      <c r="K5305" s="990"/>
      <c r="L5305" s="990"/>
      <c r="M5305" s="990"/>
      <c r="N5305" s="990"/>
      <c r="O5305" s="878"/>
      <c r="P5305" s="878"/>
      <c r="Q5305" s="878"/>
      <c r="R5305" s="878"/>
      <c r="S5305" s="878"/>
      <c r="T5305" s="878"/>
      <c r="U5305" s="878"/>
      <c r="V5305" s="878"/>
      <c r="W5305" s="878"/>
      <c r="X5305" s="1015"/>
      <c r="Y5305" s="878"/>
      <c r="Z5305" s="975"/>
    </row>
    <row r="5306" spans="1:26">
      <c r="A5306" s="878"/>
      <c r="B5306" s="878"/>
      <c r="C5306" s="878"/>
      <c r="F5306" s="878"/>
      <c r="H5306" s="878"/>
      <c r="I5306" s="878"/>
      <c r="J5306" s="878"/>
      <c r="K5306" s="990"/>
      <c r="L5306" s="990"/>
      <c r="M5306" s="990"/>
      <c r="N5306" s="990"/>
      <c r="O5306" s="878"/>
      <c r="P5306" s="878"/>
      <c r="Q5306" s="878"/>
      <c r="R5306" s="878"/>
      <c r="S5306" s="878"/>
      <c r="T5306" s="878"/>
      <c r="U5306" s="878"/>
      <c r="V5306" s="878"/>
      <c r="W5306" s="878"/>
      <c r="X5306" s="1015"/>
      <c r="Y5306" s="878"/>
      <c r="Z5306" s="975"/>
    </row>
    <row r="5307" spans="1:26">
      <c r="A5307" s="878"/>
      <c r="B5307" s="878"/>
      <c r="C5307" s="878"/>
      <c r="F5307" s="878"/>
      <c r="H5307" s="878"/>
      <c r="I5307" s="878"/>
      <c r="J5307" s="878"/>
      <c r="K5307" s="990"/>
      <c r="L5307" s="990"/>
      <c r="M5307" s="990"/>
      <c r="N5307" s="990"/>
      <c r="O5307" s="878"/>
      <c r="P5307" s="878"/>
      <c r="Q5307" s="878"/>
      <c r="R5307" s="878"/>
      <c r="S5307" s="878"/>
      <c r="T5307" s="878"/>
      <c r="U5307" s="878"/>
      <c r="V5307" s="878"/>
      <c r="W5307" s="878"/>
      <c r="X5307" s="1015"/>
      <c r="Y5307" s="878"/>
      <c r="Z5307" s="975"/>
    </row>
    <row r="5308" spans="1:26">
      <c r="A5308" s="878"/>
      <c r="B5308" s="878"/>
      <c r="C5308" s="878"/>
      <c r="F5308" s="878"/>
      <c r="H5308" s="878"/>
      <c r="I5308" s="878"/>
      <c r="J5308" s="878"/>
      <c r="K5308" s="990"/>
      <c r="L5308" s="990"/>
      <c r="M5308" s="990"/>
      <c r="N5308" s="990"/>
      <c r="O5308" s="878"/>
      <c r="P5308" s="878"/>
      <c r="Q5308" s="878"/>
      <c r="R5308" s="878"/>
      <c r="S5308" s="878"/>
      <c r="T5308" s="878"/>
      <c r="U5308" s="878"/>
      <c r="V5308" s="878"/>
      <c r="W5308" s="878"/>
      <c r="X5308" s="1015"/>
      <c r="Y5308" s="878"/>
      <c r="Z5308" s="975"/>
    </row>
    <row r="5309" spans="1:26">
      <c r="A5309" s="878"/>
      <c r="B5309" s="878"/>
      <c r="C5309" s="878"/>
      <c r="F5309" s="878"/>
      <c r="H5309" s="878"/>
      <c r="I5309" s="878"/>
      <c r="J5309" s="878"/>
      <c r="K5309" s="990"/>
      <c r="L5309" s="990"/>
      <c r="M5309" s="990"/>
      <c r="N5309" s="990"/>
      <c r="O5309" s="878"/>
      <c r="P5309" s="878"/>
      <c r="Q5309" s="878"/>
      <c r="R5309" s="878"/>
      <c r="S5309" s="878"/>
      <c r="T5309" s="878"/>
      <c r="U5309" s="878"/>
      <c r="V5309" s="878"/>
      <c r="W5309" s="878"/>
      <c r="X5309" s="1015"/>
      <c r="Y5309" s="878"/>
      <c r="Z5309" s="975"/>
    </row>
    <row r="5310" spans="1:26">
      <c r="A5310" s="878"/>
      <c r="B5310" s="878"/>
      <c r="C5310" s="878"/>
      <c r="F5310" s="878"/>
      <c r="H5310" s="878"/>
      <c r="I5310" s="878"/>
      <c r="J5310" s="878"/>
      <c r="K5310" s="990"/>
      <c r="L5310" s="990"/>
      <c r="M5310" s="990"/>
      <c r="N5310" s="990"/>
      <c r="O5310" s="878"/>
      <c r="P5310" s="878"/>
      <c r="Q5310" s="878"/>
      <c r="R5310" s="878"/>
      <c r="S5310" s="878"/>
      <c r="T5310" s="878"/>
      <c r="U5310" s="878"/>
      <c r="V5310" s="878"/>
      <c r="W5310" s="878"/>
      <c r="X5310" s="1015"/>
      <c r="Y5310" s="878"/>
      <c r="Z5310" s="975"/>
    </row>
    <row r="5311" spans="1:26">
      <c r="A5311" s="878"/>
      <c r="B5311" s="878"/>
      <c r="C5311" s="878"/>
      <c r="F5311" s="878"/>
      <c r="H5311" s="878"/>
      <c r="I5311" s="878"/>
      <c r="J5311" s="878"/>
      <c r="K5311" s="990"/>
      <c r="L5311" s="990"/>
      <c r="M5311" s="990"/>
      <c r="N5311" s="990"/>
      <c r="O5311" s="878"/>
      <c r="P5311" s="878"/>
      <c r="Q5311" s="878"/>
      <c r="R5311" s="878"/>
      <c r="S5311" s="878"/>
      <c r="T5311" s="878"/>
      <c r="U5311" s="878"/>
      <c r="V5311" s="878"/>
      <c r="W5311" s="878"/>
      <c r="X5311" s="1015"/>
      <c r="Y5311" s="878"/>
      <c r="Z5311" s="975"/>
    </row>
    <row r="5312" spans="1:26">
      <c r="A5312" s="878"/>
      <c r="B5312" s="878"/>
      <c r="C5312" s="878"/>
      <c r="F5312" s="878"/>
      <c r="H5312" s="878"/>
      <c r="I5312" s="878"/>
      <c r="J5312" s="878"/>
      <c r="K5312" s="990"/>
      <c r="L5312" s="990"/>
      <c r="M5312" s="990"/>
      <c r="N5312" s="990"/>
      <c r="O5312" s="878"/>
      <c r="P5312" s="878"/>
      <c r="Q5312" s="878"/>
      <c r="R5312" s="878"/>
      <c r="S5312" s="878"/>
      <c r="T5312" s="878"/>
      <c r="U5312" s="878"/>
      <c r="V5312" s="878"/>
      <c r="W5312" s="878"/>
      <c r="X5312" s="1015"/>
      <c r="Y5312" s="878"/>
      <c r="Z5312" s="975"/>
    </row>
    <row r="5313" spans="1:26">
      <c r="A5313" s="878"/>
      <c r="B5313" s="878"/>
      <c r="C5313" s="878"/>
      <c r="F5313" s="878"/>
      <c r="H5313" s="878"/>
      <c r="I5313" s="878"/>
      <c r="J5313" s="878"/>
      <c r="K5313" s="990"/>
      <c r="L5313" s="990"/>
      <c r="M5313" s="990"/>
      <c r="N5313" s="990"/>
      <c r="O5313" s="878"/>
      <c r="P5313" s="878"/>
      <c r="Q5313" s="878"/>
      <c r="R5313" s="878"/>
      <c r="S5313" s="878"/>
      <c r="T5313" s="878"/>
      <c r="U5313" s="878"/>
      <c r="V5313" s="878"/>
      <c r="W5313" s="878"/>
      <c r="X5313" s="1015"/>
      <c r="Y5313" s="878"/>
      <c r="Z5313" s="975"/>
    </row>
    <row r="5314" spans="1:26">
      <c r="A5314" s="878"/>
      <c r="B5314" s="878"/>
      <c r="C5314" s="878"/>
      <c r="F5314" s="878"/>
      <c r="H5314" s="878"/>
      <c r="I5314" s="878"/>
      <c r="J5314" s="878"/>
      <c r="K5314" s="990"/>
      <c r="L5314" s="990"/>
      <c r="M5314" s="990"/>
      <c r="N5314" s="990"/>
      <c r="O5314" s="878"/>
      <c r="P5314" s="878"/>
      <c r="Q5314" s="878"/>
      <c r="R5314" s="878"/>
      <c r="S5314" s="878"/>
      <c r="T5314" s="878"/>
      <c r="U5314" s="878"/>
      <c r="V5314" s="878"/>
      <c r="W5314" s="878"/>
      <c r="X5314" s="1015"/>
      <c r="Y5314" s="878"/>
      <c r="Z5314" s="975"/>
    </row>
    <row r="5315" spans="1:26">
      <c r="A5315" s="878"/>
      <c r="B5315" s="878"/>
      <c r="C5315" s="878"/>
      <c r="F5315" s="878"/>
      <c r="H5315" s="878"/>
      <c r="I5315" s="878"/>
      <c r="J5315" s="878"/>
      <c r="K5315" s="990"/>
      <c r="L5315" s="990"/>
      <c r="M5315" s="990"/>
      <c r="N5315" s="990"/>
      <c r="O5315" s="878"/>
      <c r="P5315" s="878"/>
      <c r="Q5315" s="878"/>
      <c r="R5315" s="878"/>
      <c r="S5315" s="878"/>
      <c r="T5315" s="878"/>
      <c r="U5315" s="878"/>
      <c r="V5315" s="878"/>
      <c r="W5315" s="878"/>
      <c r="X5315" s="1015"/>
      <c r="Y5315" s="878"/>
      <c r="Z5315" s="975"/>
    </row>
    <row r="5316" spans="1:26">
      <c r="A5316" s="878"/>
      <c r="B5316" s="878"/>
      <c r="C5316" s="878"/>
      <c r="F5316" s="878"/>
      <c r="H5316" s="878"/>
      <c r="I5316" s="878"/>
      <c r="J5316" s="878"/>
      <c r="K5316" s="990"/>
      <c r="L5316" s="990"/>
      <c r="M5316" s="990"/>
      <c r="N5316" s="990"/>
      <c r="O5316" s="878"/>
      <c r="P5316" s="878"/>
      <c r="Q5316" s="878"/>
      <c r="R5316" s="878"/>
      <c r="S5316" s="878"/>
      <c r="T5316" s="878"/>
      <c r="U5316" s="878"/>
      <c r="V5316" s="878"/>
      <c r="W5316" s="878"/>
      <c r="X5316" s="1015"/>
      <c r="Y5316" s="878"/>
      <c r="Z5316" s="975"/>
    </row>
    <row r="5317" spans="1:26">
      <c r="A5317" s="878"/>
      <c r="B5317" s="878"/>
      <c r="C5317" s="878"/>
      <c r="F5317" s="878"/>
      <c r="H5317" s="878"/>
      <c r="I5317" s="878"/>
      <c r="J5317" s="878"/>
      <c r="K5317" s="990"/>
      <c r="L5317" s="990"/>
      <c r="M5317" s="990"/>
      <c r="N5317" s="990"/>
      <c r="O5317" s="878"/>
      <c r="P5317" s="878"/>
      <c r="Q5317" s="878"/>
      <c r="R5317" s="878"/>
      <c r="S5317" s="878"/>
      <c r="T5317" s="878"/>
      <c r="U5317" s="878"/>
      <c r="V5317" s="878"/>
      <c r="W5317" s="878"/>
      <c r="X5317" s="1015"/>
      <c r="Y5317" s="878"/>
      <c r="Z5317" s="975"/>
    </row>
    <row r="5318" spans="1:26">
      <c r="A5318" s="878"/>
      <c r="B5318" s="878"/>
      <c r="C5318" s="878"/>
      <c r="F5318" s="878"/>
      <c r="H5318" s="878"/>
      <c r="I5318" s="878"/>
      <c r="J5318" s="878"/>
      <c r="K5318" s="990"/>
      <c r="L5318" s="990"/>
      <c r="M5318" s="990"/>
      <c r="N5318" s="990"/>
      <c r="O5318" s="878"/>
      <c r="P5318" s="878"/>
      <c r="Q5318" s="878"/>
      <c r="R5318" s="878"/>
      <c r="S5318" s="878"/>
      <c r="T5318" s="878"/>
      <c r="U5318" s="878"/>
      <c r="V5318" s="878"/>
      <c r="W5318" s="878"/>
      <c r="X5318" s="1015"/>
      <c r="Y5318" s="878"/>
      <c r="Z5318" s="975"/>
    </row>
    <row r="5319" spans="1:26">
      <c r="A5319" s="878"/>
      <c r="B5319" s="878"/>
      <c r="C5319" s="878"/>
      <c r="F5319" s="878"/>
      <c r="H5319" s="878"/>
      <c r="I5319" s="878"/>
      <c r="J5319" s="878"/>
      <c r="K5319" s="990"/>
      <c r="L5319" s="990"/>
      <c r="M5319" s="990"/>
      <c r="N5319" s="990"/>
      <c r="O5319" s="878"/>
      <c r="P5319" s="878"/>
      <c r="Q5319" s="878"/>
      <c r="R5319" s="878"/>
      <c r="S5319" s="878"/>
      <c r="T5319" s="878"/>
      <c r="U5319" s="878"/>
      <c r="V5319" s="878"/>
      <c r="W5319" s="878"/>
      <c r="X5319" s="1015"/>
      <c r="Y5319" s="878"/>
      <c r="Z5319" s="975"/>
    </row>
    <row r="5320" spans="1:26">
      <c r="A5320" s="878"/>
      <c r="B5320" s="878"/>
      <c r="C5320" s="878"/>
      <c r="F5320" s="878"/>
      <c r="H5320" s="878"/>
      <c r="I5320" s="878"/>
      <c r="J5320" s="878"/>
      <c r="K5320" s="990"/>
      <c r="L5320" s="990"/>
      <c r="M5320" s="990"/>
      <c r="N5320" s="990"/>
      <c r="O5320" s="878"/>
      <c r="P5320" s="878"/>
      <c r="Q5320" s="878"/>
      <c r="R5320" s="878"/>
      <c r="S5320" s="878"/>
      <c r="T5320" s="878"/>
      <c r="U5320" s="878"/>
      <c r="V5320" s="878"/>
      <c r="W5320" s="878"/>
      <c r="X5320" s="1015"/>
      <c r="Y5320" s="878"/>
      <c r="Z5320" s="975"/>
    </row>
    <row r="5321" spans="1:26">
      <c r="A5321" s="878"/>
      <c r="B5321" s="878"/>
      <c r="C5321" s="878"/>
      <c r="F5321" s="878"/>
      <c r="H5321" s="878"/>
      <c r="I5321" s="878"/>
      <c r="J5321" s="878"/>
      <c r="K5321" s="990"/>
      <c r="L5321" s="990"/>
      <c r="M5321" s="990"/>
      <c r="N5321" s="990"/>
      <c r="O5321" s="878"/>
      <c r="P5321" s="878"/>
      <c r="Q5321" s="878"/>
      <c r="R5321" s="878"/>
      <c r="S5321" s="878"/>
      <c r="T5321" s="878"/>
      <c r="U5321" s="878"/>
      <c r="V5321" s="878"/>
      <c r="W5321" s="878"/>
      <c r="X5321" s="1015"/>
      <c r="Y5321" s="878"/>
      <c r="Z5321" s="975"/>
    </row>
    <row r="5322" spans="1:26">
      <c r="A5322" s="878"/>
      <c r="B5322" s="878"/>
      <c r="C5322" s="878"/>
      <c r="F5322" s="878"/>
      <c r="H5322" s="878"/>
      <c r="I5322" s="878"/>
      <c r="J5322" s="878"/>
      <c r="K5322" s="990"/>
      <c r="L5322" s="990"/>
      <c r="M5322" s="990"/>
      <c r="N5322" s="990"/>
      <c r="O5322" s="878"/>
      <c r="P5322" s="878"/>
      <c r="Q5322" s="878"/>
      <c r="R5322" s="878"/>
      <c r="S5322" s="878"/>
      <c r="T5322" s="878"/>
      <c r="U5322" s="878"/>
      <c r="V5322" s="878"/>
      <c r="W5322" s="878"/>
      <c r="X5322" s="1015"/>
      <c r="Y5322" s="878"/>
      <c r="Z5322" s="975"/>
    </row>
    <row r="5323" spans="1:26">
      <c r="A5323" s="878"/>
      <c r="B5323" s="878"/>
      <c r="C5323" s="878"/>
      <c r="F5323" s="878"/>
      <c r="H5323" s="878"/>
      <c r="I5323" s="878"/>
      <c r="J5323" s="878"/>
      <c r="K5323" s="990"/>
      <c r="L5323" s="990"/>
      <c r="M5323" s="990"/>
      <c r="N5323" s="990"/>
      <c r="O5323" s="878"/>
      <c r="P5323" s="878"/>
      <c r="Q5323" s="878"/>
      <c r="R5323" s="878"/>
      <c r="S5323" s="878"/>
      <c r="T5323" s="878"/>
      <c r="U5323" s="878"/>
      <c r="V5323" s="878"/>
      <c r="W5323" s="878"/>
      <c r="X5323" s="1015"/>
      <c r="Y5323" s="878"/>
      <c r="Z5323" s="975"/>
    </row>
    <row r="5324" spans="1:26">
      <c r="A5324" s="878"/>
      <c r="B5324" s="878"/>
      <c r="C5324" s="878"/>
      <c r="F5324" s="878"/>
      <c r="H5324" s="878"/>
      <c r="I5324" s="878"/>
      <c r="J5324" s="878"/>
      <c r="K5324" s="990"/>
      <c r="L5324" s="990"/>
      <c r="M5324" s="990"/>
      <c r="N5324" s="990"/>
      <c r="O5324" s="878"/>
      <c r="P5324" s="878"/>
      <c r="Q5324" s="878"/>
      <c r="R5324" s="878"/>
      <c r="S5324" s="878"/>
      <c r="T5324" s="878"/>
      <c r="U5324" s="878"/>
      <c r="V5324" s="878"/>
      <c r="W5324" s="878"/>
      <c r="X5324" s="1015"/>
      <c r="Y5324" s="878"/>
      <c r="Z5324" s="975"/>
    </row>
    <row r="5325" spans="1:26">
      <c r="A5325" s="878"/>
      <c r="B5325" s="878"/>
      <c r="C5325" s="878"/>
      <c r="F5325" s="878"/>
      <c r="H5325" s="878"/>
      <c r="I5325" s="878"/>
      <c r="J5325" s="878"/>
      <c r="K5325" s="990"/>
      <c r="L5325" s="990"/>
      <c r="M5325" s="990"/>
      <c r="N5325" s="990"/>
      <c r="O5325" s="878"/>
      <c r="P5325" s="878"/>
      <c r="Q5325" s="878"/>
      <c r="R5325" s="878"/>
      <c r="S5325" s="878"/>
      <c r="T5325" s="878"/>
      <c r="U5325" s="878"/>
      <c r="V5325" s="878"/>
      <c r="W5325" s="878"/>
      <c r="X5325" s="1015"/>
      <c r="Y5325" s="878"/>
      <c r="Z5325" s="975"/>
    </row>
    <row r="5326" spans="1:26">
      <c r="A5326" s="878"/>
      <c r="B5326" s="878"/>
      <c r="C5326" s="878"/>
      <c r="F5326" s="878"/>
      <c r="H5326" s="878"/>
      <c r="I5326" s="878"/>
      <c r="J5326" s="878"/>
      <c r="K5326" s="990"/>
      <c r="L5326" s="990"/>
      <c r="M5326" s="990"/>
      <c r="N5326" s="990"/>
      <c r="O5326" s="878"/>
      <c r="P5326" s="878"/>
      <c r="Q5326" s="878"/>
      <c r="R5326" s="878"/>
      <c r="S5326" s="878"/>
      <c r="T5326" s="878"/>
      <c r="U5326" s="878"/>
      <c r="V5326" s="878"/>
      <c r="W5326" s="878"/>
      <c r="X5326" s="1015"/>
      <c r="Y5326" s="878"/>
      <c r="Z5326" s="975"/>
    </row>
    <row r="5327" spans="1:26">
      <c r="A5327" s="878"/>
      <c r="B5327" s="878"/>
      <c r="C5327" s="878"/>
      <c r="F5327" s="878"/>
      <c r="H5327" s="878"/>
      <c r="I5327" s="878"/>
      <c r="J5327" s="878"/>
      <c r="K5327" s="990"/>
      <c r="L5327" s="990"/>
      <c r="M5327" s="990"/>
      <c r="N5327" s="990"/>
      <c r="O5327" s="878"/>
      <c r="P5327" s="878"/>
      <c r="Q5327" s="878"/>
      <c r="R5327" s="878"/>
      <c r="S5327" s="878"/>
      <c r="T5327" s="878"/>
      <c r="U5327" s="878"/>
      <c r="V5327" s="878"/>
      <c r="W5327" s="878"/>
      <c r="X5327" s="1015"/>
      <c r="Y5327" s="878"/>
      <c r="Z5327" s="975"/>
    </row>
    <row r="5328" spans="1:26">
      <c r="A5328" s="878"/>
      <c r="B5328" s="878"/>
      <c r="C5328" s="878"/>
      <c r="F5328" s="878"/>
      <c r="H5328" s="878"/>
      <c r="I5328" s="878"/>
      <c r="J5328" s="878"/>
      <c r="K5328" s="990"/>
      <c r="L5328" s="990"/>
      <c r="M5328" s="990"/>
      <c r="N5328" s="990"/>
      <c r="O5328" s="878"/>
      <c r="P5328" s="878"/>
      <c r="Q5328" s="878"/>
      <c r="R5328" s="878"/>
      <c r="S5328" s="878"/>
      <c r="T5328" s="878"/>
      <c r="U5328" s="878"/>
      <c r="V5328" s="878"/>
      <c r="W5328" s="878"/>
      <c r="X5328" s="1015"/>
      <c r="Y5328" s="878"/>
      <c r="Z5328" s="975"/>
    </row>
    <row r="5329" spans="1:26">
      <c r="A5329" s="878"/>
      <c r="B5329" s="878"/>
      <c r="C5329" s="878"/>
      <c r="F5329" s="878"/>
      <c r="H5329" s="878"/>
      <c r="I5329" s="878"/>
      <c r="J5329" s="878"/>
      <c r="K5329" s="990"/>
      <c r="L5329" s="990"/>
      <c r="M5329" s="990"/>
      <c r="N5329" s="990"/>
      <c r="O5329" s="878"/>
      <c r="P5329" s="878"/>
      <c r="Q5329" s="878"/>
      <c r="R5329" s="878"/>
      <c r="S5329" s="878"/>
      <c r="T5329" s="878"/>
      <c r="U5329" s="878"/>
      <c r="V5329" s="878"/>
      <c r="W5329" s="878"/>
      <c r="X5329" s="1015"/>
      <c r="Y5329" s="878"/>
      <c r="Z5329" s="975"/>
    </row>
    <row r="5330" spans="1:26">
      <c r="A5330" s="878"/>
      <c r="B5330" s="878"/>
      <c r="C5330" s="878"/>
      <c r="F5330" s="878"/>
      <c r="H5330" s="878"/>
      <c r="I5330" s="878"/>
      <c r="J5330" s="878"/>
      <c r="K5330" s="990"/>
      <c r="L5330" s="990"/>
      <c r="M5330" s="990"/>
      <c r="N5330" s="990"/>
      <c r="O5330" s="878"/>
      <c r="P5330" s="878"/>
      <c r="Q5330" s="878"/>
      <c r="R5330" s="878"/>
      <c r="S5330" s="878"/>
      <c r="T5330" s="878"/>
      <c r="U5330" s="878"/>
      <c r="V5330" s="878"/>
      <c r="W5330" s="878"/>
      <c r="X5330" s="1015"/>
      <c r="Y5330" s="878"/>
      <c r="Z5330" s="975"/>
    </row>
    <row r="5331" spans="1:26">
      <c r="A5331" s="878"/>
      <c r="B5331" s="878"/>
      <c r="C5331" s="878"/>
      <c r="F5331" s="878"/>
      <c r="H5331" s="878"/>
      <c r="I5331" s="878"/>
      <c r="J5331" s="878"/>
      <c r="K5331" s="990"/>
      <c r="L5331" s="990"/>
      <c r="M5331" s="990"/>
      <c r="N5331" s="990"/>
      <c r="O5331" s="878"/>
      <c r="P5331" s="878"/>
      <c r="Q5331" s="878"/>
      <c r="R5331" s="878"/>
      <c r="S5331" s="878"/>
      <c r="T5331" s="878"/>
      <c r="U5331" s="878"/>
      <c r="V5331" s="878"/>
      <c r="W5331" s="878"/>
      <c r="X5331" s="1015"/>
      <c r="Y5331" s="878"/>
      <c r="Z5331" s="975"/>
    </row>
    <row r="5332" spans="1:26">
      <c r="A5332" s="878"/>
      <c r="B5332" s="878"/>
      <c r="C5332" s="878"/>
      <c r="F5332" s="878"/>
      <c r="H5332" s="878"/>
      <c r="I5332" s="878"/>
      <c r="J5332" s="878"/>
      <c r="K5332" s="990"/>
      <c r="L5332" s="990"/>
      <c r="M5332" s="990"/>
      <c r="N5332" s="990"/>
      <c r="O5332" s="878"/>
      <c r="P5332" s="878"/>
      <c r="Q5332" s="878"/>
      <c r="R5332" s="878"/>
      <c r="S5332" s="878"/>
      <c r="T5332" s="878"/>
      <c r="U5332" s="878"/>
      <c r="V5332" s="878"/>
      <c r="W5332" s="878"/>
      <c r="X5332" s="1015"/>
      <c r="Y5332" s="878"/>
      <c r="Z5332" s="975"/>
    </row>
    <row r="5333" spans="1:26">
      <c r="A5333" s="878"/>
      <c r="B5333" s="878"/>
      <c r="C5333" s="878"/>
      <c r="F5333" s="878"/>
      <c r="H5333" s="878"/>
      <c r="I5333" s="878"/>
      <c r="J5333" s="878"/>
      <c r="K5333" s="990"/>
      <c r="L5333" s="990"/>
      <c r="M5333" s="990"/>
      <c r="N5333" s="990"/>
      <c r="O5333" s="878"/>
      <c r="P5333" s="878"/>
      <c r="Q5333" s="878"/>
      <c r="R5333" s="878"/>
      <c r="S5333" s="878"/>
      <c r="T5333" s="878"/>
      <c r="U5333" s="878"/>
      <c r="V5333" s="878"/>
      <c r="W5333" s="878"/>
      <c r="X5333" s="1015"/>
      <c r="Y5333" s="878"/>
      <c r="Z5333" s="975"/>
    </row>
    <row r="5334" spans="1:26">
      <c r="A5334" s="878"/>
      <c r="B5334" s="878"/>
      <c r="C5334" s="878"/>
      <c r="F5334" s="878"/>
      <c r="H5334" s="878"/>
      <c r="I5334" s="878"/>
      <c r="J5334" s="878"/>
      <c r="K5334" s="990"/>
      <c r="L5334" s="990"/>
      <c r="M5334" s="990"/>
      <c r="N5334" s="990"/>
      <c r="O5334" s="878"/>
      <c r="P5334" s="878"/>
      <c r="Q5334" s="878"/>
      <c r="R5334" s="878"/>
      <c r="S5334" s="878"/>
      <c r="T5334" s="878"/>
      <c r="U5334" s="878"/>
      <c r="V5334" s="878"/>
      <c r="W5334" s="878"/>
      <c r="X5334" s="1015"/>
      <c r="Y5334" s="878"/>
      <c r="Z5334" s="975"/>
    </row>
    <row r="5335" spans="1:26">
      <c r="A5335" s="878"/>
      <c r="B5335" s="878"/>
      <c r="C5335" s="878"/>
      <c r="F5335" s="878"/>
      <c r="H5335" s="878"/>
      <c r="I5335" s="878"/>
      <c r="J5335" s="878"/>
      <c r="K5335" s="990"/>
      <c r="L5335" s="990"/>
      <c r="M5335" s="990"/>
      <c r="N5335" s="990"/>
      <c r="O5335" s="878"/>
      <c r="P5335" s="878"/>
      <c r="Q5335" s="878"/>
      <c r="R5335" s="878"/>
      <c r="S5335" s="878"/>
      <c r="T5335" s="878"/>
      <c r="U5335" s="878"/>
      <c r="V5335" s="878"/>
      <c r="W5335" s="878"/>
      <c r="X5335" s="1015"/>
      <c r="Y5335" s="878"/>
      <c r="Z5335" s="975"/>
    </row>
    <row r="5336" spans="1:26">
      <c r="A5336" s="878"/>
      <c r="B5336" s="878"/>
      <c r="C5336" s="878"/>
      <c r="F5336" s="878"/>
      <c r="H5336" s="878"/>
      <c r="I5336" s="878"/>
      <c r="J5336" s="878"/>
      <c r="K5336" s="990"/>
      <c r="L5336" s="990"/>
      <c r="M5336" s="990"/>
      <c r="N5336" s="990"/>
      <c r="O5336" s="878"/>
      <c r="P5336" s="878"/>
      <c r="Q5336" s="878"/>
      <c r="R5336" s="878"/>
      <c r="S5336" s="878"/>
      <c r="T5336" s="878"/>
      <c r="U5336" s="878"/>
      <c r="V5336" s="878"/>
      <c r="W5336" s="878"/>
      <c r="X5336" s="1015"/>
      <c r="Y5336" s="878"/>
      <c r="Z5336" s="975"/>
    </row>
    <row r="5337" spans="1:26">
      <c r="A5337" s="878"/>
      <c r="B5337" s="878"/>
      <c r="C5337" s="878"/>
      <c r="F5337" s="878"/>
      <c r="H5337" s="878"/>
      <c r="I5337" s="878"/>
      <c r="J5337" s="878"/>
      <c r="K5337" s="990"/>
      <c r="L5337" s="990"/>
      <c r="M5337" s="990"/>
      <c r="N5337" s="990"/>
      <c r="O5337" s="878"/>
      <c r="P5337" s="878"/>
      <c r="Q5337" s="878"/>
      <c r="R5337" s="878"/>
      <c r="S5337" s="878"/>
      <c r="T5337" s="878"/>
      <c r="U5337" s="878"/>
      <c r="V5337" s="878"/>
      <c r="W5337" s="878"/>
      <c r="X5337" s="1015"/>
      <c r="Y5337" s="878"/>
      <c r="Z5337" s="975"/>
    </row>
    <row r="5338" spans="1:26">
      <c r="A5338" s="878"/>
      <c r="B5338" s="878"/>
      <c r="C5338" s="878"/>
      <c r="F5338" s="878"/>
      <c r="H5338" s="878"/>
      <c r="I5338" s="878"/>
      <c r="J5338" s="878"/>
      <c r="K5338" s="990"/>
      <c r="L5338" s="990"/>
      <c r="M5338" s="990"/>
      <c r="N5338" s="990"/>
      <c r="O5338" s="878"/>
      <c r="P5338" s="878"/>
      <c r="Q5338" s="878"/>
      <c r="R5338" s="878"/>
      <c r="S5338" s="878"/>
      <c r="T5338" s="878"/>
      <c r="U5338" s="878"/>
      <c r="V5338" s="878"/>
      <c r="W5338" s="878"/>
      <c r="X5338" s="1015"/>
      <c r="Y5338" s="878"/>
      <c r="Z5338" s="975"/>
    </row>
    <row r="5339" spans="1:26">
      <c r="A5339" s="878"/>
      <c r="B5339" s="878"/>
      <c r="C5339" s="878"/>
      <c r="F5339" s="878"/>
      <c r="H5339" s="878"/>
      <c r="I5339" s="878"/>
      <c r="J5339" s="878"/>
      <c r="K5339" s="990"/>
      <c r="L5339" s="990"/>
      <c r="M5339" s="990"/>
      <c r="N5339" s="990"/>
      <c r="O5339" s="878"/>
      <c r="P5339" s="878"/>
      <c r="Q5339" s="878"/>
      <c r="R5339" s="878"/>
      <c r="S5339" s="878"/>
      <c r="T5339" s="878"/>
      <c r="U5339" s="878"/>
      <c r="V5339" s="878"/>
      <c r="W5339" s="878"/>
      <c r="X5339" s="1015"/>
      <c r="Y5339" s="878"/>
      <c r="Z5339" s="975"/>
    </row>
    <row r="5340" spans="1:26">
      <c r="A5340" s="878"/>
      <c r="B5340" s="878"/>
      <c r="C5340" s="878"/>
      <c r="F5340" s="878"/>
      <c r="H5340" s="878"/>
      <c r="I5340" s="878"/>
      <c r="J5340" s="878"/>
      <c r="K5340" s="990"/>
      <c r="L5340" s="990"/>
      <c r="M5340" s="990"/>
      <c r="N5340" s="990"/>
      <c r="O5340" s="878"/>
      <c r="P5340" s="878"/>
      <c r="Q5340" s="878"/>
      <c r="R5340" s="878"/>
      <c r="S5340" s="878"/>
      <c r="T5340" s="878"/>
      <c r="U5340" s="878"/>
      <c r="V5340" s="878"/>
      <c r="W5340" s="878"/>
      <c r="X5340" s="1015"/>
      <c r="Y5340" s="878"/>
      <c r="Z5340" s="975"/>
    </row>
    <row r="5341" spans="1:26">
      <c r="A5341" s="878"/>
      <c r="B5341" s="878"/>
      <c r="C5341" s="878"/>
      <c r="F5341" s="878"/>
      <c r="H5341" s="878"/>
      <c r="I5341" s="878"/>
      <c r="J5341" s="878"/>
      <c r="K5341" s="990"/>
      <c r="L5341" s="990"/>
      <c r="M5341" s="990"/>
      <c r="N5341" s="990"/>
      <c r="O5341" s="878"/>
      <c r="P5341" s="878"/>
      <c r="Q5341" s="878"/>
      <c r="R5341" s="878"/>
      <c r="S5341" s="878"/>
      <c r="T5341" s="878"/>
      <c r="U5341" s="878"/>
      <c r="V5341" s="878"/>
      <c r="W5341" s="878"/>
      <c r="X5341" s="1015"/>
      <c r="Y5341" s="878"/>
      <c r="Z5341" s="975"/>
    </row>
    <row r="5342" spans="1:26">
      <c r="A5342" s="878"/>
      <c r="B5342" s="878"/>
      <c r="C5342" s="878"/>
      <c r="F5342" s="878"/>
      <c r="H5342" s="878"/>
      <c r="I5342" s="878"/>
      <c r="J5342" s="878"/>
      <c r="K5342" s="990"/>
      <c r="L5342" s="990"/>
      <c r="M5342" s="990"/>
      <c r="N5342" s="990"/>
      <c r="O5342" s="878"/>
      <c r="P5342" s="878"/>
      <c r="Q5342" s="878"/>
      <c r="R5342" s="878"/>
      <c r="S5342" s="878"/>
      <c r="T5342" s="878"/>
      <c r="U5342" s="878"/>
      <c r="V5342" s="878"/>
      <c r="W5342" s="878"/>
      <c r="X5342" s="1015"/>
      <c r="Y5342" s="878"/>
      <c r="Z5342" s="975"/>
    </row>
    <row r="5343" spans="1:26">
      <c r="A5343" s="878"/>
      <c r="B5343" s="878"/>
      <c r="C5343" s="878"/>
      <c r="F5343" s="878"/>
      <c r="H5343" s="878"/>
      <c r="I5343" s="878"/>
      <c r="J5343" s="878"/>
      <c r="K5343" s="990"/>
      <c r="L5343" s="990"/>
      <c r="M5343" s="990"/>
      <c r="N5343" s="990"/>
      <c r="O5343" s="878"/>
      <c r="P5343" s="878"/>
      <c r="Q5343" s="878"/>
      <c r="R5343" s="878"/>
      <c r="S5343" s="878"/>
      <c r="T5343" s="878"/>
      <c r="U5343" s="878"/>
      <c r="V5343" s="878"/>
      <c r="W5343" s="878"/>
      <c r="X5343" s="1015"/>
      <c r="Y5343" s="878"/>
      <c r="Z5343" s="975"/>
    </row>
    <row r="5344" spans="1:26">
      <c r="A5344" s="878"/>
      <c r="B5344" s="878"/>
      <c r="C5344" s="878"/>
      <c r="F5344" s="878"/>
      <c r="H5344" s="878"/>
      <c r="I5344" s="878"/>
      <c r="J5344" s="878"/>
      <c r="K5344" s="990"/>
      <c r="L5344" s="990"/>
      <c r="M5344" s="990"/>
      <c r="N5344" s="990"/>
      <c r="O5344" s="878"/>
      <c r="P5344" s="878"/>
      <c r="Q5344" s="878"/>
      <c r="R5344" s="878"/>
      <c r="S5344" s="878"/>
      <c r="T5344" s="878"/>
      <c r="U5344" s="878"/>
      <c r="V5344" s="878"/>
      <c r="W5344" s="878"/>
      <c r="X5344" s="1015"/>
      <c r="Y5344" s="878"/>
      <c r="Z5344" s="975"/>
    </row>
    <row r="5345" spans="1:26">
      <c r="A5345" s="878"/>
      <c r="B5345" s="878"/>
      <c r="C5345" s="878"/>
      <c r="F5345" s="878"/>
      <c r="H5345" s="878"/>
      <c r="I5345" s="878"/>
      <c r="J5345" s="878"/>
      <c r="K5345" s="990"/>
      <c r="L5345" s="990"/>
      <c r="M5345" s="990"/>
      <c r="N5345" s="990"/>
      <c r="O5345" s="878"/>
      <c r="P5345" s="878"/>
      <c r="Q5345" s="878"/>
      <c r="R5345" s="878"/>
      <c r="S5345" s="878"/>
      <c r="T5345" s="878"/>
      <c r="U5345" s="878"/>
      <c r="V5345" s="878"/>
      <c r="W5345" s="878"/>
      <c r="X5345" s="1015"/>
      <c r="Y5345" s="878"/>
      <c r="Z5345" s="975"/>
    </row>
    <row r="5346" spans="1:26">
      <c r="A5346" s="878"/>
      <c r="B5346" s="878"/>
      <c r="C5346" s="878"/>
      <c r="F5346" s="878"/>
      <c r="H5346" s="878"/>
      <c r="I5346" s="878"/>
      <c r="J5346" s="878"/>
      <c r="K5346" s="990"/>
      <c r="L5346" s="990"/>
      <c r="M5346" s="990"/>
      <c r="N5346" s="990"/>
      <c r="O5346" s="878"/>
      <c r="P5346" s="878"/>
      <c r="Q5346" s="878"/>
      <c r="R5346" s="878"/>
      <c r="S5346" s="878"/>
      <c r="T5346" s="878"/>
      <c r="U5346" s="878"/>
      <c r="V5346" s="878"/>
      <c r="W5346" s="878"/>
      <c r="X5346" s="1015"/>
      <c r="Y5346" s="878"/>
      <c r="Z5346" s="975"/>
    </row>
    <row r="5347" spans="1:26">
      <c r="A5347" s="878"/>
      <c r="B5347" s="878"/>
      <c r="C5347" s="878"/>
      <c r="F5347" s="878"/>
      <c r="H5347" s="878"/>
      <c r="I5347" s="878"/>
      <c r="J5347" s="878"/>
      <c r="K5347" s="990"/>
      <c r="L5347" s="990"/>
      <c r="M5347" s="990"/>
      <c r="N5347" s="990"/>
      <c r="O5347" s="878"/>
      <c r="P5347" s="878"/>
      <c r="Q5347" s="878"/>
      <c r="R5347" s="878"/>
      <c r="S5347" s="878"/>
      <c r="T5347" s="878"/>
      <c r="U5347" s="878"/>
      <c r="V5347" s="878"/>
      <c r="W5347" s="878"/>
      <c r="X5347" s="1015"/>
      <c r="Y5347" s="878"/>
      <c r="Z5347" s="975"/>
    </row>
    <row r="5348" spans="1:26">
      <c r="A5348" s="878"/>
      <c r="B5348" s="878"/>
      <c r="C5348" s="878"/>
      <c r="F5348" s="878"/>
      <c r="H5348" s="878"/>
      <c r="I5348" s="878"/>
      <c r="J5348" s="878"/>
      <c r="K5348" s="990"/>
      <c r="L5348" s="990"/>
      <c r="M5348" s="990"/>
      <c r="N5348" s="990"/>
      <c r="O5348" s="878"/>
      <c r="P5348" s="878"/>
      <c r="Q5348" s="878"/>
      <c r="R5348" s="878"/>
      <c r="S5348" s="878"/>
      <c r="T5348" s="878"/>
      <c r="U5348" s="878"/>
      <c r="V5348" s="878"/>
      <c r="W5348" s="878"/>
      <c r="X5348" s="1015"/>
      <c r="Y5348" s="878"/>
      <c r="Z5348" s="975"/>
    </row>
    <row r="5349" spans="1:26">
      <c r="A5349" s="878"/>
      <c r="B5349" s="878"/>
      <c r="C5349" s="878"/>
      <c r="F5349" s="878"/>
      <c r="H5349" s="878"/>
      <c r="I5349" s="878"/>
      <c r="J5349" s="878"/>
      <c r="K5349" s="990"/>
      <c r="L5349" s="990"/>
      <c r="M5349" s="990"/>
      <c r="N5349" s="990"/>
      <c r="O5349" s="878"/>
      <c r="P5349" s="878"/>
      <c r="Q5349" s="878"/>
      <c r="R5349" s="878"/>
      <c r="S5349" s="878"/>
      <c r="T5349" s="878"/>
      <c r="U5349" s="878"/>
      <c r="V5349" s="878"/>
      <c r="W5349" s="878"/>
      <c r="X5349" s="1015"/>
      <c r="Y5349" s="878"/>
      <c r="Z5349" s="975"/>
    </row>
    <row r="5350" spans="1:26">
      <c r="A5350" s="878"/>
      <c r="B5350" s="878"/>
      <c r="C5350" s="878"/>
      <c r="F5350" s="878"/>
      <c r="H5350" s="878"/>
      <c r="I5350" s="878"/>
      <c r="J5350" s="878"/>
      <c r="K5350" s="990"/>
      <c r="L5350" s="990"/>
      <c r="M5350" s="990"/>
      <c r="N5350" s="990"/>
      <c r="O5350" s="878"/>
      <c r="P5350" s="878"/>
      <c r="Q5350" s="878"/>
      <c r="R5350" s="878"/>
      <c r="S5350" s="878"/>
      <c r="T5350" s="878"/>
      <c r="U5350" s="878"/>
      <c r="V5350" s="878"/>
      <c r="W5350" s="878"/>
      <c r="X5350" s="1015"/>
      <c r="Y5350" s="878"/>
      <c r="Z5350" s="975"/>
    </row>
    <row r="5351" spans="1:26">
      <c r="A5351" s="878"/>
      <c r="B5351" s="878"/>
      <c r="C5351" s="878"/>
      <c r="F5351" s="878"/>
      <c r="H5351" s="878"/>
      <c r="I5351" s="878"/>
      <c r="J5351" s="878"/>
      <c r="K5351" s="990"/>
      <c r="L5351" s="990"/>
      <c r="M5351" s="990"/>
      <c r="N5351" s="990"/>
      <c r="O5351" s="878"/>
      <c r="P5351" s="878"/>
      <c r="Q5351" s="878"/>
      <c r="R5351" s="878"/>
      <c r="S5351" s="878"/>
      <c r="T5351" s="878"/>
      <c r="U5351" s="878"/>
      <c r="V5351" s="878"/>
      <c r="W5351" s="878"/>
      <c r="X5351" s="1015"/>
      <c r="Y5351" s="878"/>
      <c r="Z5351" s="975"/>
    </row>
    <row r="5352" spans="1:26">
      <c r="A5352" s="878"/>
      <c r="B5352" s="878"/>
      <c r="C5352" s="878"/>
      <c r="F5352" s="878"/>
      <c r="H5352" s="878"/>
      <c r="I5352" s="878"/>
      <c r="J5352" s="878"/>
      <c r="K5352" s="990"/>
      <c r="L5352" s="990"/>
      <c r="M5352" s="990"/>
      <c r="N5352" s="990"/>
      <c r="O5352" s="878"/>
      <c r="P5352" s="878"/>
      <c r="Q5352" s="878"/>
      <c r="R5352" s="878"/>
      <c r="S5352" s="878"/>
      <c r="T5352" s="878"/>
      <c r="U5352" s="878"/>
      <c r="V5352" s="878"/>
      <c r="W5352" s="878"/>
      <c r="X5352" s="1015"/>
      <c r="Y5352" s="878"/>
      <c r="Z5352" s="975"/>
    </row>
    <row r="5353" spans="1:26">
      <c r="A5353" s="878"/>
      <c r="B5353" s="878"/>
      <c r="C5353" s="878"/>
      <c r="F5353" s="878"/>
      <c r="H5353" s="878"/>
      <c r="I5353" s="878"/>
      <c r="J5353" s="878"/>
      <c r="K5353" s="990"/>
      <c r="L5353" s="990"/>
      <c r="M5353" s="990"/>
      <c r="N5353" s="990"/>
      <c r="O5353" s="878"/>
      <c r="P5353" s="878"/>
      <c r="Q5353" s="878"/>
      <c r="R5353" s="878"/>
      <c r="S5353" s="878"/>
      <c r="T5353" s="878"/>
      <c r="U5353" s="878"/>
      <c r="V5353" s="878"/>
      <c r="W5353" s="878"/>
      <c r="X5353" s="1015"/>
      <c r="Y5353" s="878"/>
      <c r="Z5353" s="975"/>
    </row>
    <row r="5354" spans="1:26">
      <c r="A5354" s="878"/>
      <c r="B5354" s="878"/>
      <c r="C5354" s="878"/>
      <c r="F5354" s="878"/>
      <c r="H5354" s="878"/>
      <c r="I5354" s="878"/>
      <c r="J5354" s="878"/>
      <c r="K5354" s="990"/>
      <c r="L5354" s="990"/>
      <c r="M5354" s="990"/>
      <c r="N5354" s="990"/>
      <c r="O5354" s="878"/>
      <c r="P5354" s="878"/>
      <c r="Q5354" s="878"/>
      <c r="R5354" s="878"/>
      <c r="S5354" s="878"/>
      <c r="T5354" s="878"/>
      <c r="U5354" s="878"/>
      <c r="V5354" s="878"/>
      <c r="W5354" s="878"/>
      <c r="X5354" s="1015"/>
      <c r="Y5354" s="878"/>
      <c r="Z5354" s="975"/>
    </row>
    <row r="5355" spans="1:26">
      <c r="A5355" s="878"/>
      <c r="B5355" s="878"/>
      <c r="C5355" s="878"/>
      <c r="F5355" s="878"/>
      <c r="H5355" s="878"/>
      <c r="I5355" s="878"/>
      <c r="J5355" s="878"/>
      <c r="K5355" s="990"/>
      <c r="L5355" s="990"/>
      <c r="M5355" s="990"/>
      <c r="N5355" s="990"/>
      <c r="O5355" s="878"/>
      <c r="P5355" s="878"/>
      <c r="Q5355" s="878"/>
      <c r="R5355" s="878"/>
      <c r="S5355" s="878"/>
      <c r="T5355" s="878"/>
      <c r="U5355" s="878"/>
      <c r="V5355" s="878"/>
      <c r="W5355" s="878"/>
      <c r="X5355" s="1015"/>
      <c r="Y5355" s="878"/>
      <c r="Z5355" s="975"/>
    </row>
    <row r="5356" spans="1:26">
      <c r="A5356" s="878"/>
      <c r="B5356" s="878"/>
      <c r="C5356" s="878"/>
      <c r="F5356" s="878"/>
      <c r="H5356" s="878"/>
      <c r="I5356" s="878"/>
      <c r="J5356" s="878"/>
      <c r="K5356" s="990"/>
      <c r="L5356" s="990"/>
      <c r="M5356" s="990"/>
      <c r="N5356" s="990"/>
      <c r="O5356" s="878"/>
      <c r="P5356" s="878"/>
      <c r="Q5356" s="878"/>
      <c r="R5356" s="878"/>
      <c r="S5356" s="878"/>
      <c r="T5356" s="878"/>
      <c r="U5356" s="878"/>
      <c r="V5356" s="878"/>
      <c r="W5356" s="878"/>
      <c r="X5356" s="1015"/>
      <c r="Y5356" s="878"/>
      <c r="Z5356" s="975"/>
    </row>
    <row r="5357" spans="1:26">
      <c r="A5357" s="878"/>
      <c r="B5357" s="878"/>
      <c r="C5357" s="878"/>
      <c r="F5357" s="878"/>
      <c r="H5357" s="878"/>
      <c r="I5357" s="878"/>
      <c r="J5357" s="878"/>
      <c r="K5357" s="990"/>
      <c r="L5357" s="990"/>
      <c r="M5357" s="990"/>
      <c r="N5357" s="990"/>
      <c r="O5357" s="878"/>
      <c r="P5357" s="878"/>
      <c r="Q5357" s="878"/>
      <c r="R5357" s="878"/>
      <c r="S5357" s="878"/>
      <c r="T5357" s="878"/>
      <c r="U5357" s="878"/>
      <c r="V5357" s="878"/>
      <c r="W5357" s="878"/>
      <c r="X5357" s="1015"/>
      <c r="Y5357" s="878"/>
      <c r="Z5357" s="975"/>
    </row>
    <row r="5358" spans="1:26">
      <c r="A5358" s="878"/>
      <c r="B5358" s="878"/>
      <c r="C5358" s="878"/>
      <c r="F5358" s="878"/>
      <c r="H5358" s="878"/>
      <c r="I5358" s="878"/>
      <c r="J5358" s="878"/>
      <c r="K5358" s="990"/>
      <c r="L5358" s="990"/>
      <c r="M5358" s="990"/>
      <c r="N5358" s="990"/>
      <c r="O5358" s="878"/>
      <c r="P5358" s="878"/>
      <c r="Q5358" s="878"/>
      <c r="R5358" s="878"/>
      <c r="S5358" s="878"/>
      <c r="T5358" s="878"/>
      <c r="U5358" s="878"/>
      <c r="V5358" s="878"/>
      <c r="W5358" s="878"/>
      <c r="X5358" s="1015"/>
      <c r="Y5358" s="878"/>
      <c r="Z5358" s="975"/>
    </row>
    <row r="5359" spans="1:26">
      <c r="A5359" s="878"/>
      <c r="B5359" s="878"/>
      <c r="C5359" s="878"/>
      <c r="F5359" s="878"/>
      <c r="H5359" s="878"/>
      <c r="I5359" s="878"/>
      <c r="J5359" s="878"/>
      <c r="K5359" s="990"/>
      <c r="L5359" s="990"/>
      <c r="M5359" s="990"/>
      <c r="N5359" s="990"/>
      <c r="O5359" s="878"/>
      <c r="P5359" s="878"/>
      <c r="Q5359" s="878"/>
      <c r="R5359" s="878"/>
      <c r="S5359" s="878"/>
      <c r="T5359" s="878"/>
      <c r="U5359" s="878"/>
      <c r="V5359" s="878"/>
      <c r="W5359" s="878"/>
      <c r="X5359" s="1015"/>
      <c r="Y5359" s="878"/>
      <c r="Z5359" s="975"/>
    </row>
    <row r="5360" spans="1:26">
      <c r="A5360" s="878"/>
      <c r="B5360" s="878"/>
      <c r="C5360" s="878"/>
      <c r="F5360" s="878"/>
      <c r="H5360" s="878"/>
      <c r="I5360" s="878"/>
      <c r="J5360" s="878"/>
      <c r="K5360" s="990"/>
      <c r="L5360" s="990"/>
      <c r="M5360" s="990"/>
      <c r="N5360" s="990"/>
      <c r="O5360" s="878"/>
      <c r="P5360" s="878"/>
      <c r="Q5360" s="878"/>
      <c r="R5360" s="878"/>
      <c r="S5360" s="878"/>
      <c r="T5360" s="878"/>
      <c r="U5360" s="878"/>
      <c r="V5360" s="878"/>
      <c r="W5360" s="878"/>
      <c r="X5360" s="1015"/>
      <c r="Y5360" s="878"/>
      <c r="Z5360" s="975"/>
    </row>
    <row r="5361" spans="1:26">
      <c r="A5361" s="878"/>
      <c r="B5361" s="878"/>
      <c r="C5361" s="878"/>
      <c r="F5361" s="878"/>
      <c r="H5361" s="878"/>
      <c r="I5361" s="878"/>
      <c r="J5361" s="878"/>
      <c r="K5361" s="990"/>
      <c r="L5361" s="990"/>
      <c r="M5361" s="990"/>
      <c r="N5361" s="990"/>
      <c r="O5361" s="878"/>
      <c r="P5361" s="878"/>
      <c r="Q5361" s="878"/>
      <c r="R5361" s="878"/>
      <c r="S5361" s="878"/>
      <c r="T5361" s="878"/>
      <c r="U5361" s="878"/>
      <c r="V5361" s="878"/>
      <c r="W5361" s="878"/>
      <c r="X5361" s="1015"/>
      <c r="Y5361" s="878"/>
      <c r="Z5361" s="975"/>
    </row>
    <row r="5362" spans="1:26">
      <c r="A5362" s="878"/>
      <c r="B5362" s="878"/>
      <c r="C5362" s="878"/>
      <c r="F5362" s="878"/>
      <c r="H5362" s="878"/>
      <c r="I5362" s="878"/>
      <c r="J5362" s="878"/>
      <c r="K5362" s="990"/>
      <c r="L5362" s="990"/>
      <c r="M5362" s="990"/>
      <c r="N5362" s="990"/>
      <c r="O5362" s="878"/>
      <c r="P5362" s="878"/>
      <c r="Q5362" s="878"/>
      <c r="R5362" s="878"/>
      <c r="S5362" s="878"/>
      <c r="T5362" s="878"/>
      <c r="U5362" s="878"/>
      <c r="V5362" s="878"/>
      <c r="W5362" s="878"/>
      <c r="X5362" s="1015"/>
      <c r="Y5362" s="878"/>
      <c r="Z5362" s="975"/>
    </row>
    <row r="5363" spans="1:26">
      <c r="A5363" s="878"/>
      <c r="B5363" s="878"/>
      <c r="C5363" s="878"/>
      <c r="F5363" s="878"/>
      <c r="H5363" s="878"/>
      <c r="I5363" s="878"/>
      <c r="J5363" s="878"/>
      <c r="K5363" s="990"/>
      <c r="L5363" s="990"/>
      <c r="M5363" s="990"/>
      <c r="N5363" s="990"/>
      <c r="O5363" s="878"/>
      <c r="P5363" s="878"/>
      <c r="Q5363" s="878"/>
      <c r="R5363" s="878"/>
      <c r="S5363" s="878"/>
      <c r="T5363" s="878"/>
      <c r="U5363" s="878"/>
      <c r="V5363" s="878"/>
      <c r="W5363" s="878"/>
      <c r="X5363" s="1015"/>
      <c r="Y5363" s="878"/>
      <c r="Z5363" s="975"/>
    </row>
    <row r="5364" spans="1:26">
      <c r="A5364" s="878"/>
      <c r="B5364" s="878"/>
      <c r="C5364" s="878"/>
      <c r="F5364" s="878"/>
      <c r="H5364" s="878"/>
      <c r="I5364" s="878"/>
      <c r="J5364" s="878"/>
      <c r="K5364" s="990"/>
      <c r="L5364" s="990"/>
      <c r="M5364" s="990"/>
      <c r="N5364" s="990"/>
      <c r="O5364" s="878"/>
      <c r="P5364" s="878"/>
      <c r="Q5364" s="878"/>
      <c r="R5364" s="878"/>
      <c r="S5364" s="878"/>
      <c r="T5364" s="878"/>
      <c r="U5364" s="878"/>
      <c r="V5364" s="878"/>
      <c r="W5364" s="878"/>
      <c r="X5364" s="1015"/>
      <c r="Y5364" s="878"/>
      <c r="Z5364" s="975"/>
    </row>
    <row r="5365" spans="1:26">
      <c r="A5365" s="878"/>
      <c r="B5365" s="878"/>
      <c r="C5365" s="878"/>
      <c r="F5365" s="878"/>
      <c r="H5365" s="878"/>
      <c r="I5365" s="878"/>
      <c r="J5365" s="878"/>
      <c r="K5365" s="990"/>
      <c r="L5365" s="990"/>
      <c r="M5365" s="990"/>
      <c r="N5365" s="990"/>
      <c r="O5365" s="878"/>
      <c r="P5365" s="878"/>
      <c r="Q5365" s="878"/>
      <c r="R5365" s="878"/>
      <c r="S5365" s="878"/>
      <c r="T5365" s="878"/>
      <c r="U5365" s="878"/>
      <c r="V5365" s="878"/>
      <c r="W5365" s="878"/>
      <c r="X5365" s="1015"/>
      <c r="Y5365" s="878"/>
      <c r="Z5365" s="975"/>
    </row>
    <row r="5366" spans="1:26">
      <c r="A5366" s="878"/>
      <c r="B5366" s="878"/>
      <c r="C5366" s="878"/>
      <c r="F5366" s="878"/>
      <c r="H5366" s="878"/>
      <c r="I5366" s="878"/>
      <c r="J5366" s="878"/>
      <c r="K5366" s="990"/>
      <c r="L5366" s="990"/>
      <c r="M5366" s="990"/>
      <c r="N5366" s="990"/>
      <c r="O5366" s="878"/>
      <c r="P5366" s="878"/>
      <c r="Q5366" s="878"/>
      <c r="R5366" s="878"/>
      <c r="S5366" s="878"/>
      <c r="T5366" s="878"/>
      <c r="U5366" s="878"/>
      <c r="V5366" s="878"/>
      <c r="W5366" s="878"/>
      <c r="X5366" s="1015"/>
      <c r="Y5366" s="878"/>
      <c r="Z5366" s="975"/>
    </row>
    <row r="5367" spans="1:26">
      <c r="A5367" s="878"/>
      <c r="B5367" s="878"/>
      <c r="C5367" s="878"/>
      <c r="F5367" s="878"/>
      <c r="H5367" s="878"/>
      <c r="I5367" s="878"/>
      <c r="J5367" s="878"/>
      <c r="K5367" s="990"/>
      <c r="L5367" s="990"/>
      <c r="M5367" s="990"/>
      <c r="N5367" s="990"/>
      <c r="O5367" s="878"/>
      <c r="P5367" s="878"/>
      <c r="Q5367" s="878"/>
      <c r="R5367" s="878"/>
      <c r="S5367" s="878"/>
      <c r="T5367" s="878"/>
      <c r="U5367" s="878"/>
      <c r="V5367" s="878"/>
      <c r="W5367" s="878"/>
      <c r="X5367" s="1015"/>
      <c r="Y5367" s="878"/>
      <c r="Z5367" s="975"/>
    </row>
    <row r="5368" spans="1:26">
      <c r="A5368" s="878"/>
      <c r="B5368" s="878"/>
      <c r="C5368" s="878"/>
      <c r="F5368" s="878"/>
      <c r="H5368" s="878"/>
      <c r="I5368" s="878"/>
      <c r="J5368" s="878"/>
      <c r="K5368" s="990"/>
      <c r="L5368" s="990"/>
      <c r="M5368" s="990"/>
      <c r="N5368" s="990"/>
      <c r="O5368" s="878"/>
      <c r="P5368" s="878"/>
      <c r="Q5368" s="878"/>
      <c r="R5368" s="878"/>
      <c r="S5368" s="878"/>
      <c r="T5368" s="878"/>
      <c r="U5368" s="878"/>
      <c r="V5368" s="878"/>
      <c r="W5368" s="878"/>
      <c r="X5368" s="1015"/>
      <c r="Y5368" s="878"/>
      <c r="Z5368" s="975"/>
    </row>
    <row r="5369" spans="1:26">
      <c r="A5369" s="878"/>
      <c r="B5369" s="878"/>
      <c r="C5369" s="878"/>
      <c r="F5369" s="878"/>
      <c r="H5369" s="878"/>
      <c r="I5369" s="878"/>
      <c r="J5369" s="878"/>
      <c r="K5369" s="990"/>
      <c r="L5369" s="990"/>
      <c r="M5369" s="990"/>
      <c r="N5369" s="990"/>
      <c r="O5369" s="878"/>
      <c r="P5369" s="878"/>
      <c r="Q5369" s="878"/>
      <c r="R5369" s="878"/>
      <c r="S5369" s="878"/>
      <c r="T5369" s="878"/>
      <c r="U5369" s="878"/>
      <c r="V5369" s="878"/>
      <c r="W5369" s="878"/>
      <c r="X5369" s="1015"/>
      <c r="Y5369" s="878"/>
      <c r="Z5369" s="975"/>
    </row>
    <row r="5370" spans="1:26">
      <c r="A5370" s="878"/>
      <c r="B5370" s="878"/>
      <c r="C5370" s="878"/>
      <c r="F5370" s="878"/>
      <c r="H5370" s="878"/>
      <c r="I5370" s="878"/>
      <c r="J5370" s="878"/>
      <c r="K5370" s="990"/>
      <c r="L5370" s="990"/>
      <c r="M5370" s="990"/>
      <c r="N5370" s="990"/>
      <c r="O5370" s="878"/>
      <c r="P5370" s="878"/>
      <c r="Q5370" s="878"/>
      <c r="R5370" s="878"/>
      <c r="S5370" s="878"/>
      <c r="T5370" s="878"/>
      <c r="U5370" s="878"/>
      <c r="V5370" s="878"/>
      <c r="W5370" s="878"/>
      <c r="X5370" s="1015"/>
      <c r="Y5370" s="878"/>
      <c r="Z5370" s="975"/>
    </row>
    <row r="5371" spans="1:26">
      <c r="A5371" s="878"/>
      <c r="B5371" s="878"/>
      <c r="C5371" s="878"/>
      <c r="F5371" s="878"/>
      <c r="H5371" s="878"/>
      <c r="I5371" s="878"/>
      <c r="J5371" s="878"/>
      <c r="K5371" s="990"/>
      <c r="L5371" s="990"/>
      <c r="M5371" s="990"/>
      <c r="N5371" s="990"/>
      <c r="O5371" s="878"/>
      <c r="P5371" s="878"/>
      <c r="Q5371" s="878"/>
      <c r="R5371" s="878"/>
      <c r="S5371" s="878"/>
      <c r="T5371" s="878"/>
      <c r="U5371" s="878"/>
      <c r="V5371" s="878"/>
      <c r="W5371" s="878"/>
      <c r="X5371" s="1015"/>
      <c r="Y5371" s="878"/>
      <c r="Z5371" s="975"/>
    </row>
    <row r="5372" spans="1:26">
      <c r="A5372" s="878"/>
      <c r="B5372" s="878"/>
      <c r="C5372" s="878"/>
      <c r="F5372" s="878"/>
      <c r="H5372" s="878"/>
      <c r="I5372" s="878"/>
      <c r="J5372" s="878"/>
      <c r="K5372" s="990"/>
      <c r="L5372" s="990"/>
      <c r="M5372" s="990"/>
      <c r="N5372" s="990"/>
      <c r="O5372" s="878"/>
      <c r="P5372" s="878"/>
      <c r="Q5372" s="878"/>
      <c r="R5372" s="878"/>
      <c r="S5372" s="878"/>
      <c r="T5372" s="878"/>
      <c r="U5372" s="878"/>
      <c r="V5372" s="878"/>
      <c r="W5372" s="878"/>
      <c r="X5372" s="1015"/>
      <c r="Y5372" s="878"/>
      <c r="Z5372" s="975"/>
    </row>
    <row r="5373" spans="1:26">
      <c r="A5373" s="878"/>
      <c r="B5373" s="878"/>
      <c r="C5373" s="878"/>
      <c r="F5373" s="878"/>
      <c r="H5373" s="878"/>
      <c r="I5373" s="878"/>
      <c r="J5373" s="878"/>
      <c r="K5373" s="990"/>
      <c r="L5373" s="990"/>
      <c r="M5373" s="990"/>
      <c r="N5373" s="990"/>
      <c r="O5373" s="878"/>
      <c r="P5373" s="878"/>
      <c r="Q5373" s="878"/>
      <c r="R5373" s="878"/>
      <c r="S5373" s="878"/>
      <c r="T5373" s="878"/>
      <c r="U5373" s="878"/>
      <c r="V5373" s="878"/>
      <c r="W5373" s="878"/>
      <c r="X5373" s="1015"/>
      <c r="Y5373" s="878"/>
      <c r="Z5373" s="975"/>
    </row>
    <row r="5374" spans="1:26">
      <c r="A5374" s="878"/>
      <c r="B5374" s="878"/>
      <c r="C5374" s="878"/>
      <c r="F5374" s="878"/>
      <c r="H5374" s="878"/>
      <c r="I5374" s="878"/>
      <c r="J5374" s="878"/>
      <c r="K5374" s="990"/>
      <c r="L5374" s="990"/>
      <c r="M5374" s="990"/>
      <c r="N5374" s="990"/>
      <c r="O5374" s="878"/>
      <c r="P5374" s="878"/>
      <c r="Q5374" s="878"/>
      <c r="R5374" s="878"/>
      <c r="S5374" s="878"/>
      <c r="T5374" s="878"/>
      <c r="U5374" s="878"/>
      <c r="V5374" s="878"/>
      <c r="W5374" s="878"/>
      <c r="X5374" s="1015"/>
      <c r="Y5374" s="878"/>
      <c r="Z5374" s="975"/>
    </row>
    <row r="5375" spans="1:26">
      <c r="A5375" s="878"/>
      <c r="B5375" s="878"/>
      <c r="C5375" s="878"/>
      <c r="F5375" s="878"/>
      <c r="H5375" s="878"/>
      <c r="I5375" s="878"/>
      <c r="J5375" s="878"/>
      <c r="K5375" s="990"/>
      <c r="L5375" s="990"/>
      <c r="M5375" s="990"/>
      <c r="N5375" s="990"/>
      <c r="O5375" s="878"/>
      <c r="P5375" s="878"/>
      <c r="Q5375" s="878"/>
      <c r="R5375" s="878"/>
      <c r="S5375" s="878"/>
      <c r="T5375" s="878"/>
      <c r="U5375" s="878"/>
      <c r="V5375" s="878"/>
      <c r="W5375" s="878"/>
      <c r="X5375" s="1015"/>
      <c r="Y5375" s="878"/>
      <c r="Z5375" s="975"/>
    </row>
    <row r="5376" spans="1:26">
      <c r="A5376" s="878"/>
      <c r="B5376" s="878"/>
      <c r="C5376" s="878"/>
      <c r="F5376" s="878"/>
      <c r="H5376" s="878"/>
      <c r="I5376" s="878"/>
      <c r="J5376" s="878"/>
      <c r="K5376" s="990"/>
      <c r="L5376" s="990"/>
      <c r="M5376" s="990"/>
      <c r="N5376" s="990"/>
      <c r="O5376" s="878"/>
      <c r="P5376" s="878"/>
      <c r="Q5376" s="878"/>
      <c r="R5376" s="878"/>
      <c r="S5376" s="878"/>
      <c r="T5376" s="878"/>
      <c r="U5376" s="878"/>
      <c r="V5376" s="878"/>
      <c r="W5376" s="878"/>
      <c r="X5376" s="1015"/>
      <c r="Y5376" s="878"/>
      <c r="Z5376" s="975"/>
    </row>
    <row r="5377" spans="1:26">
      <c r="A5377" s="878"/>
      <c r="B5377" s="878"/>
      <c r="C5377" s="878"/>
      <c r="F5377" s="878"/>
      <c r="H5377" s="878"/>
      <c r="I5377" s="878"/>
      <c r="J5377" s="878"/>
      <c r="K5377" s="990"/>
      <c r="L5377" s="990"/>
      <c r="M5377" s="990"/>
      <c r="N5377" s="990"/>
      <c r="O5377" s="878"/>
      <c r="P5377" s="878"/>
      <c r="Q5377" s="878"/>
      <c r="R5377" s="878"/>
      <c r="S5377" s="878"/>
      <c r="T5377" s="878"/>
      <c r="U5377" s="878"/>
      <c r="V5377" s="878"/>
      <c r="W5377" s="878"/>
      <c r="X5377" s="1015"/>
      <c r="Y5377" s="878"/>
      <c r="Z5377" s="975"/>
    </row>
    <row r="5378" spans="1:26">
      <c r="A5378" s="878"/>
      <c r="B5378" s="878"/>
      <c r="C5378" s="878"/>
      <c r="F5378" s="878"/>
      <c r="H5378" s="878"/>
      <c r="I5378" s="878"/>
      <c r="J5378" s="878"/>
      <c r="K5378" s="990"/>
      <c r="L5378" s="990"/>
      <c r="M5378" s="990"/>
      <c r="N5378" s="990"/>
      <c r="O5378" s="878"/>
      <c r="P5378" s="878"/>
      <c r="Q5378" s="878"/>
      <c r="R5378" s="878"/>
      <c r="S5378" s="878"/>
      <c r="T5378" s="878"/>
      <c r="U5378" s="878"/>
      <c r="V5378" s="878"/>
      <c r="W5378" s="878"/>
      <c r="X5378" s="1015"/>
      <c r="Y5378" s="878"/>
      <c r="Z5378" s="975"/>
    </row>
    <row r="5379" spans="1:26">
      <c r="A5379" s="878"/>
      <c r="B5379" s="878"/>
      <c r="C5379" s="878"/>
      <c r="F5379" s="878"/>
      <c r="H5379" s="878"/>
      <c r="I5379" s="878"/>
      <c r="J5379" s="878"/>
      <c r="K5379" s="990"/>
      <c r="L5379" s="990"/>
      <c r="M5379" s="990"/>
      <c r="N5379" s="990"/>
      <c r="O5379" s="878"/>
      <c r="P5379" s="878"/>
      <c r="Q5379" s="878"/>
      <c r="R5379" s="878"/>
      <c r="S5379" s="878"/>
      <c r="T5379" s="878"/>
      <c r="U5379" s="878"/>
      <c r="V5379" s="878"/>
      <c r="W5379" s="878"/>
      <c r="X5379" s="1015"/>
      <c r="Y5379" s="878"/>
      <c r="Z5379" s="975"/>
    </row>
    <row r="5380" spans="1:26">
      <c r="A5380" s="878"/>
      <c r="B5380" s="878"/>
      <c r="C5380" s="878"/>
      <c r="F5380" s="878"/>
      <c r="H5380" s="878"/>
      <c r="I5380" s="878"/>
      <c r="J5380" s="878"/>
      <c r="K5380" s="990"/>
      <c r="L5380" s="990"/>
      <c r="M5380" s="990"/>
      <c r="N5380" s="990"/>
      <c r="O5380" s="878"/>
      <c r="P5380" s="878"/>
      <c r="Q5380" s="878"/>
      <c r="R5380" s="878"/>
      <c r="S5380" s="878"/>
      <c r="T5380" s="878"/>
      <c r="U5380" s="878"/>
      <c r="V5380" s="878"/>
      <c r="W5380" s="878"/>
      <c r="X5380" s="1015"/>
      <c r="Y5380" s="878"/>
      <c r="Z5380" s="975"/>
    </row>
    <row r="5381" spans="1:26">
      <c r="A5381" s="878"/>
      <c r="B5381" s="878"/>
      <c r="C5381" s="878"/>
      <c r="F5381" s="878"/>
      <c r="H5381" s="878"/>
      <c r="I5381" s="878"/>
      <c r="J5381" s="878"/>
      <c r="K5381" s="990"/>
      <c r="L5381" s="990"/>
      <c r="M5381" s="990"/>
      <c r="N5381" s="990"/>
      <c r="O5381" s="878"/>
      <c r="P5381" s="878"/>
      <c r="Q5381" s="878"/>
      <c r="R5381" s="878"/>
      <c r="S5381" s="878"/>
      <c r="T5381" s="878"/>
      <c r="U5381" s="878"/>
      <c r="V5381" s="878"/>
      <c r="W5381" s="878"/>
      <c r="X5381" s="1015"/>
      <c r="Y5381" s="878"/>
      <c r="Z5381" s="975"/>
    </row>
    <row r="5382" spans="1:26">
      <c r="A5382" s="878"/>
      <c r="B5382" s="878"/>
      <c r="C5382" s="878"/>
      <c r="F5382" s="878"/>
      <c r="H5382" s="878"/>
      <c r="I5382" s="878"/>
      <c r="J5382" s="878"/>
      <c r="K5382" s="990"/>
      <c r="L5382" s="990"/>
      <c r="M5382" s="990"/>
      <c r="N5382" s="990"/>
      <c r="O5382" s="878"/>
      <c r="P5382" s="878"/>
      <c r="Q5382" s="878"/>
      <c r="R5382" s="878"/>
      <c r="S5382" s="878"/>
      <c r="T5382" s="878"/>
      <c r="U5382" s="878"/>
      <c r="V5382" s="878"/>
      <c r="W5382" s="878"/>
      <c r="X5382" s="1015"/>
      <c r="Y5382" s="878"/>
      <c r="Z5382" s="975"/>
    </row>
    <row r="5383" spans="1:26">
      <c r="A5383" s="878"/>
      <c r="B5383" s="878"/>
      <c r="C5383" s="878"/>
      <c r="F5383" s="878"/>
      <c r="H5383" s="878"/>
      <c r="I5383" s="878"/>
      <c r="J5383" s="878"/>
      <c r="K5383" s="990"/>
      <c r="L5383" s="990"/>
      <c r="M5383" s="990"/>
      <c r="N5383" s="990"/>
      <c r="O5383" s="878"/>
      <c r="P5383" s="878"/>
      <c r="Q5383" s="878"/>
      <c r="R5383" s="878"/>
      <c r="S5383" s="878"/>
      <c r="T5383" s="878"/>
      <c r="U5383" s="878"/>
      <c r="V5383" s="878"/>
      <c r="W5383" s="878"/>
      <c r="X5383" s="1015"/>
      <c r="Y5383" s="878"/>
      <c r="Z5383" s="975"/>
    </row>
    <row r="5384" spans="1:26">
      <c r="A5384" s="878"/>
      <c r="B5384" s="878"/>
      <c r="C5384" s="878"/>
      <c r="F5384" s="878"/>
      <c r="H5384" s="878"/>
      <c r="I5384" s="878"/>
      <c r="J5384" s="878"/>
      <c r="K5384" s="990"/>
      <c r="L5384" s="990"/>
      <c r="M5384" s="990"/>
      <c r="N5384" s="990"/>
      <c r="O5384" s="878"/>
      <c r="P5384" s="878"/>
      <c r="Q5384" s="878"/>
      <c r="R5384" s="878"/>
      <c r="S5384" s="878"/>
      <c r="T5384" s="878"/>
      <c r="U5384" s="878"/>
      <c r="V5384" s="878"/>
      <c r="W5384" s="878"/>
      <c r="X5384" s="1015"/>
      <c r="Y5384" s="878"/>
      <c r="Z5384" s="975"/>
    </row>
    <row r="5385" spans="1:26">
      <c r="A5385" s="878"/>
      <c r="B5385" s="878"/>
      <c r="C5385" s="878"/>
      <c r="F5385" s="878"/>
      <c r="H5385" s="878"/>
      <c r="I5385" s="878"/>
      <c r="J5385" s="878"/>
      <c r="K5385" s="990"/>
      <c r="L5385" s="990"/>
      <c r="M5385" s="990"/>
      <c r="N5385" s="990"/>
      <c r="O5385" s="878"/>
      <c r="P5385" s="878"/>
      <c r="Q5385" s="878"/>
      <c r="R5385" s="878"/>
      <c r="S5385" s="878"/>
      <c r="T5385" s="878"/>
      <c r="U5385" s="878"/>
      <c r="V5385" s="878"/>
      <c r="W5385" s="878"/>
      <c r="X5385" s="1015"/>
      <c r="Y5385" s="878"/>
      <c r="Z5385" s="975"/>
    </row>
    <row r="5386" spans="1:26">
      <c r="A5386" s="878"/>
      <c r="B5386" s="878"/>
      <c r="C5386" s="878"/>
      <c r="F5386" s="878"/>
      <c r="H5386" s="878"/>
      <c r="I5386" s="878"/>
      <c r="J5386" s="878"/>
      <c r="K5386" s="990"/>
      <c r="L5386" s="990"/>
      <c r="M5386" s="990"/>
      <c r="N5386" s="990"/>
      <c r="O5386" s="878"/>
      <c r="P5386" s="878"/>
      <c r="Q5386" s="878"/>
      <c r="R5386" s="878"/>
      <c r="S5386" s="878"/>
      <c r="T5386" s="878"/>
      <c r="U5386" s="878"/>
      <c r="V5386" s="878"/>
      <c r="W5386" s="878"/>
      <c r="X5386" s="1015"/>
      <c r="Y5386" s="878"/>
      <c r="Z5386" s="975"/>
    </row>
    <row r="5387" spans="1:26">
      <c r="A5387" s="878"/>
      <c r="B5387" s="878"/>
      <c r="C5387" s="878"/>
      <c r="F5387" s="878"/>
      <c r="H5387" s="878"/>
      <c r="I5387" s="878"/>
      <c r="J5387" s="878"/>
      <c r="K5387" s="990"/>
      <c r="L5387" s="990"/>
      <c r="M5387" s="990"/>
      <c r="N5387" s="990"/>
      <c r="O5387" s="878"/>
      <c r="P5387" s="878"/>
      <c r="Q5387" s="878"/>
      <c r="R5387" s="878"/>
      <c r="S5387" s="878"/>
      <c r="T5387" s="878"/>
      <c r="U5387" s="878"/>
      <c r="V5387" s="878"/>
      <c r="W5387" s="878"/>
      <c r="X5387" s="1015"/>
      <c r="Y5387" s="878"/>
      <c r="Z5387" s="975"/>
    </row>
    <row r="5388" spans="1:26">
      <c r="A5388" s="878"/>
      <c r="B5388" s="878"/>
      <c r="C5388" s="878"/>
      <c r="F5388" s="878"/>
      <c r="H5388" s="878"/>
      <c r="I5388" s="878"/>
      <c r="J5388" s="878"/>
      <c r="K5388" s="990"/>
      <c r="L5388" s="990"/>
      <c r="M5388" s="990"/>
      <c r="N5388" s="990"/>
      <c r="O5388" s="878"/>
      <c r="P5388" s="878"/>
      <c r="Q5388" s="878"/>
      <c r="R5388" s="878"/>
      <c r="S5388" s="878"/>
      <c r="T5388" s="878"/>
      <c r="U5388" s="878"/>
      <c r="V5388" s="878"/>
      <c r="W5388" s="878"/>
      <c r="X5388" s="1015"/>
      <c r="Y5388" s="878"/>
      <c r="Z5388" s="975"/>
    </row>
    <row r="5389" spans="1:26">
      <c r="A5389" s="878"/>
      <c r="B5389" s="878"/>
      <c r="C5389" s="878"/>
      <c r="F5389" s="878"/>
      <c r="H5389" s="878"/>
      <c r="I5389" s="878"/>
      <c r="J5389" s="878"/>
      <c r="K5389" s="990"/>
      <c r="L5389" s="990"/>
      <c r="M5389" s="990"/>
      <c r="N5389" s="990"/>
      <c r="O5389" s="878"/>
      <c r="P5389" s="878"/>
      <c r="Q5389" s="878"/>
      <c r="R5389" s="878"/>
      <c r="S5389" s="878"/>
      <c r="T5389" s="878"/>
      <c r="U5389" s="878"/>
      <c r="V5389" s="878"/>
      <c r="W5389" s="878"/>
      <c r="X5389" s="1015"/>
      <c r="Y5389" s="878"/>
      <c r="Z5389" s="975"/>
    </row>
    <row r="5390" spans="1:26">
      <c r="A5390" s="878"/>
      <c r="B5390" s="878"/>
      <c r="C5390" s="878"/>
      <c r="F5390" s="878"/>
      <c r="H5390" s="878"/>
      <c r="I5390" s="878"/>
      <c r="J5390" s="878"/>
      <c r="K5390" s="990"/>
      <c r="L5390" s="990"/>
      <c r="M5390" s="990"/>
      <c r="N5390" s="990"/>
      <c r="O5390" s="878"/>
      <c r="P5390" s="878"/>
      <c r="Q5390" s="878"/>
      <c r="R5390" s="878"/>
      <c r="S5390" s="878"/>
      <c r="T5390" s="878"/>
      <c r="U5390" s="878"/>
      <c r="V5390" s="878"/>
      <c r="W5390" s="878"/>
      <c r="X5390" s="1015"/>
      <c r="Y5390" s="878"/>
      <c r="Z5390" s="975"/>
    </row>
    <row r="5391" spans="1:26">
      <c r="A5391" s="878"/>
      <c r="B5391" s="878"/>
      <c r="C5391" s="878"/>
      <c r="F5391" s="878"/>
      <c r="H5391" s="878"/>
      <c r="I5391" s="878"/>
      <c r="J5391" s="878"/>
      <c r="K5391" s="990"/>
      <c r="L5391" s="990"/>
      <c r="M5391" s="990"/>
      <c r="N5391" s="990"/>
      <c r="O5391" s="878"/>
      <c r="P5391" s="878"/>
      <c r="Q5391" s="878"/>
      <c r="R5391" s="878"/>
      <c r="S5391" s="878"/>
      <c r="T5391" s="878"/>
      <c r="U5391" s="878"/>
      <c r="V5391" s="878"/>
      <c r="W5391" s="878"/>
      <c r="X5391" s="1015"/>
      <c r="Y5391" s="878"/>
      <c r="Z5391" s="975"/>
    </row>
    <row r="5392" spans="1:26">
      <c r="A5392" s="878"/>
      <c r="B5392" s="878"/>
      <c r="C5392" s="878"/>
      <c r="F5392" s="878"/>
      <c r="H5392" s="878"/>
      <c r="I5392" s="878"/>
      <c r="J5392" s="878"/>
      <c r="K5392" s="990"/>
      <c r="L5392" s="990"/>
      <c r="M5392" s="990"/>
      <c r="N5392" s="990"/>
      <c r="O5392" s="878"/>
      <c r="P5392" s="878"/>
      <c r="Q5392" s="878"/>
      <c r="R5392" s="878"/>
      <c r="S5392" s="878"/>
      <c r="T5392" s="878"/>
      <c r="U5392" s="878"/>
      <c r="V5392" s="878"/>
      <c r="W5392" s="878"/>
      <c r="X5392" s="1015"/>
      <c r="Y5392" s="878"/>
      <c r="Z5392" s="975"/>
    </row>
    <row r="5393" spans="1:26">
      <c r="A5393" s="878"/>
      <c r="B5393" s="878"/>
      <c r="C5393" s="878"/>
      <c r="F5393" s="878"/>
      <c r="H5393" s="878"/>
      <c r="I5393" s="878"/>
      <c r="J5393" s="878"/>
      <c r="K5393" s="990"/>
      <c r="L5393" s="990"/>
      <c r="M5393" s="990"/>
      <c r="N5393" s="990"/>
      <c r="O5393" s="878"/>
      <c r="P5393" s="878"/>
      <c r="Q5393" s="878"/>
      <c r="R5393" s="878"/>
      <c r="S5393" s="878"/>
      <c r="T5393" s="878"/>
      <c r="U5393" s="878"/>
      <c r="V5393" s="878"/>
      <c r="W5393" s="878"/>
      <c r="X5393" s="1015"/>
      <c r="Y5393" s="878"/>
      <c r="Z5393" s="975"/>
    </row>
    <row r="5394" spans="1:26">
      <c r="A5394" s="878"/>
      <c r="B5394" s="878"/>
      <c r="C5394" s="878"/>
      <c r="F5394" s="878"/>
      <c r="H5394" s="878"/>
      <c r="I5394" s="878"/>
      <c r="J5394" s="878"/>
      <c r="K5394" s="990"/>
      <c r="L5394" s="990"/>
      <c r="M5394" s="990"/>
      <c r="N5394" s="990"/>
      <c r="O5394" s="878"/>
      <c r="P5394" s="878"/>
      <c r="Q5394" s="878"/>
      <c r="R5394" s="878"/>
      <c r="S5394" s="878"/>
      <c r="T5394" s="878"/>
      <c r="U5394" s="878"/>
      <c r="V5394" s="878"/>
      <c r="W5394" s="878"/>
      <c r="X5394" s="1015"/>
      <c r="Y5394" s="878"/>
      <c r="Z5394" s="975"/>
    </row>
    <row r="5395" spans="1:26">
      <c r="A5395" s="878"/>
      <c r="B5395" s="878"/>
      <c r="C5395" s="878"/>
      <c r="F5395" s="878"/>
      <c r="H5395" s="878"/>
      <c r="I5395" s="878"/>
      <c r="J5395" s="878"/>
      <c r="K5395" s="990"/>
      <c r="L5395" s="990"/>
      <c r="M5395" s="990"/>
      <c r="N5395" s="990"/>
      <c r="O5395" s="878"/>
      <c r="P5395" s="878"/>
      <c r="Q5395" s="878"/>
      <c r="R5395" s="878"/>
      <c r="S5395" s="878"/>
      <c r="T5395" s="878"/>
      <c r="U5395" s="878"/>
      <c r="V5395" s="878"/>
      <c r="W5395" s="878"/>
      <c r="X5395" s="1015"/>
      <c r="Y5395" s="878"/>
      <c r="Z5395" s="975"/>
    </row>
    <row r="5396" spans="1:26">
      <c r="A5396" s="878"/>
      <c r="B5396" s="878"/>
      <c r="C5396" s="878"/>
      <c r="F5396" s="878"/>
      <c r="H5396" s="878"/>
      <c r="I5396" s="878"/>
      <c r="J5396" s="878"/>
      <c r="K5396" s="990"/>
      <c r="L5396" s="990"/>
      <c r="M5396" s="990"/>
      <c r="N5396" s="990"/>
      <c r="O5396" s="878"/>
      <c r="P5396" s="878"/>
      <c r="Q5396" s="878"/>
      <c r="R5396" s="878"/>
      <c r="S5396" s="878"/>
      <c r="T5396" s="878"/>
      <c r="U5396" s="878"/>
      <c r="V5396" s="878"/>
      <c r="W5396" s="878"/>
      <c r="X5396" s="1015"/>
      <c r="Y5396" s="878"/>
      <c r="Z5396" s="975"/>
    </row>
    <row r="5397" spans="1:26">
      <c r="A5397" s="878"/>
      <c r="B5397" s="878"/>
      <c r="C5397" s="878"/>
      <c r="F5397" s="878"/>
      <c r="H5397" s="878"/>
      <c r="I5397" s="878"/>
      <c r="J5397" s="878"/>
      <c r="K5397" s="990"/>
      <c r="L5397" s="990"/>
      <c r="M5397" s="990"/>
      <c r="N5397" s="990"/>
      <c r="O5397" s="878"/>
      <c r="P5397" s="878"/>
      <c r="Q5397" s="878"/>
      <c r="R5397" s="878"/>
      <c r="S5397" s="878"/>
      <c r="T5397" s="878"/>
      <c r="U5397" s="878"/>
      <c r="V5397" s="878"/>
      <c r="W5397" s="878"/>
      <c r="X5397" s="1015"/>
      <c r="Y5397" s="878"/>
      <c r="Z5397" s="975"/>
    </row>
    <row r="5398" spans="1:26">
      <c r="A5398" s="878"/>
      <c r="B5398" s="878"/>
      <c r="C5398" s="878"/>
      <c r="F5398" s="878"/>
      <c r="H5398" s="878"/>
      <c r="I5398" s="878"/>
      <c r="J5398" s="878"/>
      <c r="K5398" s="990"/>
      <c r="L5398" s="990"/>
      <c r="M5398" s="990"/>
      <c r="N5398" s="990"/>
      <c r="O5398" s="878"/>
      <c r="P5398" s="878"/>
      <c r="Q5398" s="878"/>
      <c r="R5398" s="878"/>
      <c r="S5398" s="878"/>
      <c r="T5398" s="878"/>
      <c r="U5398" s="878"/>
      <c r="V5398" s="878"/>
      <c r="W5398" s="878"/>
      <c r="X5398" s="1015"/>
      <c r="Y5398" s="878"/>
      <c r="Z5398" s="975"/>
    </row>
    <row r="5399" spans="1:26">
      <c r="A5399" s="878"/>
      <c r="B5399" s="878"/>
      <c r="C5399" s="878"/>
      <c r="F5399" s="878"/>
      <c r="H5399" s="878"/>
      <c r="I5399" s="878"/>
      <c r="J5399" s="878"/>
      <c r="K5399" s="990"/>
      <c r="L5399" s="990"/>
      <c r="M5399" s="990"/>
      <c r="N5399" s="990"/>
      <c r="O5399" s="878"/>
      <c r="P5399" s="878"/>
      <c r="Q5399" s="878"/>
      <c r="R5399" s="878"/>
      <c r="S5399" s="878"/>
      <c r="T5399" s="878"/>
      <c r="U5399" s="878"/>
      <c r="V5399" s="878"/>
      <c r="W5399" s="878"/>
      <c r="X5399" s="1015"/>
      <c r="Y5399" s="878"/>
      <c r="Z5399" s="975"/>
    </row>
    <row r="5400" spans="1:26">
      <c r="A5400" s="878"/>
      <c r="B5400" s="878"/>
      <c r="C5400" s="878"/>
      <c r="F5400" s="878"/>
      <c r="H5400" s="878"/>
      <c r="I5400" s="878"/>
      <c r="J5400" s="878"/>
      <c r="K5400" s="990"/>
      <c r="L5400" s="990"/>
      <c r="M5400" s="990"/>
      <c r="N5400" s="990"/>
      <c r="O5400" s="878"/>
      <c r="P5400" s="878"/>
      <c r="Q5400" s="878"/>
      <c r="R5400" s="878"/>
      <c r="S5400" s="878"/>
      <c r="T5400" s="878"/>
      <c r="U5400" s="878"/>
      <c r="V5400" s="878"/>
      <c r="W5400" s="878"/>
      <c r="X5400" s="1015"/>
      <c r="Y5400" s="878"/>
      <c r="Z5400" s="975"/>
    </row>
    <row r="5401" spans="1:26">
      <c r="A5401" s="878"/>
      <c r="B5401" s="878"/>
      <c r="C5401" s="878"/>
      <c r="F5401" s="878"/>
      <c r="H5401" s="878"/>
      <c r="I5401" s="878"/>
      <c r="J5401" s="878"/>
      <c r="K5401" s="990"/>
      <c r="L5401" s="990"/>
      <c r="M5401" s="990"/>
      <c r="N5401" s="990"/>
      <c r="O5401" s="878"/>
      <c r="P5401" s="878"/>
      <c r="Q5401" s="878"/>
      <c r="R5401" s="878"/>
      <c r="S5401" s="878"/>
      <c r="T5401" s="878"/>
      <c r="U5401" s="878"/>
      <c r="V5401" s="878"/>
      <c r="W5401" s="878"/>
      <c r="X5401" s="1015"/>
      <c r="Y5401" s="878"/>
      <c r="Z5401" s="975"/>
    </row>
    <row r="5402" spans="1:26">
      <c r="A5402" s="878"/>
      <c r="B5402" s="878"/>
      <c r="C5402" s="878"/>
      <c r="F5402" s="878"/>
      <c r="H5402" s="878"/>
      <c r="I5402" s="878"/>
      <c r="J5402" s="878"/>
      <c r="K5402" s="990"/>
      <c r="L5402" s="990"/>
      <c r="M5402" s="990"/>
      <c r="N5402" s="990"/>
      <c r="O5402" s="878"/>
      <c r="P5402" s="878"/>
      <c r="Q5402" s="878"/>
      <c r="R5402" s="878"/>
      <c r="S5402" s="878"/>
      <c r="T5402" s="878"/>
      <c r="U5402" s="878"/>
      <c r="V5402" s="878"/>
      <c r="W5402" s="878"/>
      <c r="X5402" s="1015"/>
      <c r="Y5402" s="878"/>
      <c r="Z5402" s="975"/>
    </row>
    <row r="5403" spans="1:26">
      <c r="A5403" s="878"/>
      <c r="B5403" s="878"/>
      <c r="C5403" s="878"/>
      <c r="F5403" s="878"/>
      <c r="H5403" s="878"/>
      <c r="I5403" s="878"/>
      <c r="J5403" s="878"/>
      <c r="K5403" s="990"/>
      <c r="L5403" s="990"/>
      <c r="M5403" s="990"/>
      <c r="N5403" s="990"/>
      <c r="O5403" s="878"/>
      <c r="P5403" s="878"/>
      <c r="Q5403" s="878"/>
      <c r="R5403" s="878"/>
      <c r="S5403" s="878"/>
      <c r="T5403" s="878"/>
      <c r="U5403" s="878"/>
      <c r="V5403" s="878"/>
      <c r="W5403" s="878"/>
      <c r="X5403" s="1015"/>
      <c r="Y5403" s="878"/>
      <c r="Z5403" s="975"/>
    </row>
    <row r="5404" spans="1:26">
      <c r="A5404" s="878"/>
      <c r="B5404" s="878"/>
      <c r="C5404" s="878"/>
      <c r="F5404" s="878"/>
      <c r="H5404" s="878"/>
      <c r="I5404" s="878"/>
      <c r="J5404" s="878"/>
      <c r="K5404" s="990"/>
      <c r="L5404" s="990"/>
      <c r="M5404" s="990"/>
      <c r="N5404" s="990"/>
      <c r="O5404" s="878"/>
      <c r="P5404" s="878"/>
      <c r="Q5404" s="878"/>
      <c r="R5404" s="878"/>
      <c r="S5404" s="878"/>
      <c r="T5404" s="878"/>
      <c r="U5404" s="878"/>
      <c r="V5404" s="878"/>
      <c r="W5404" s="878"/>
      <c r="X5404" s="1015"/>
      <c r="Y5404" s="878"/>
      <c r="Z5404" s="975"/>
    </row>
    <row r="5405" spans="1:26">
      <c r="A5405" s="878"/>
      <c r="B5405" s="878"/>
      <c r="C5405" s="878"/>
      <c r="F5405" s="878"/>
      <c r="H5405" s="878"/>
      <c r="I5405" s="878"/>
      <c r="J5405" s="878"/>
      <c r="K5405" s="990"/>
      <c r="L5405" s="990"/>
      <c r="M5405" s="990"/>
      <c r="N5405" s="990"/>
      <c r="O5405" s="878"/>
      <c r="P5405" s="878"/>
      <c r="Q5405" s="878"/>
      <c r="R5405" s="878"/>
      <c r="S5405" s="878"/>
      <c r="T5405" s="878"/>
      <c r="U5405" s="878"/>
      <c r="V5405" s="878"/>
      <c r="W5405" s="878"/>
      <c r="X5405" s="1015"/>
      <c r="Y5405" s="878"/>
      <c r="Z5405" s="975"/>
    </row>
    <row r="5406" spans="1:26">
      <c r="A5406" s="878"/>
      <c r="B5406" s="878"/>
      <c r="C5406" s="878"/>
      <c r="F5406" s="878"/>
      <c r="H5406" s="878"/>
      <c r="I5406" s="878"/>
      <c r="J5406" s="878"/>
      <c r="K5406" s="990"/>
      <c r="L5406" s="990"/>
      <c r="M5406" s="990"/>
      <c r="N5406" s="990"/>
      <c r="O5406" s="878"/>
      <c r="P5406" s="878"/>
      <c r="Q5406" s="878"/>
      <c r="R5406" s="878"/>
      <c r="S5406" s="878"/>
      <c r="T5406" s="878"/>
      <c r="U5406" s="878"/>
      <c r="V5406" s="878"/>
      <c r="W5406" s="878"/>
      <c r="X5406" s="1015"/>
      <c r="Y5406" s="878"/>
      <c r="Z5406" s="975"/>
    </row>
    <row r="5407" spans="1:26">
      <c r="A5407" s="878"/>
      <c r="B5407" s="878"/>
      <c r="C5407" s="878"/>
      <c r="F5407" s="878"/>
      <c r="H5407" s="878"/>
      <c r="I5407" s="878"/>
      <c r="J5407" s="878"/>
      <c r="K5407" s="990"/>
      <c r="L5407" s="990"/>
      <c r="M5407" s="990"/>
      <c r="N5407" s="990"/>
      <c r="O5407" s="878"/>
      <c r="P5407" s="878"/>
      <c r="Q5407" s="878"/>
      <c r="R5407" s="878"/>
      <c r="S5407" s="878"/>
      <c r="T5407" s="878"/>
      <c r="U5407" s="878"/>
      <c r="V5407" s="878"/>
      <c r="W5407" s="878"/>
      <c r="X5407" s="1015"/>
      <c r="Y5407" s="878"/>
      <c r="Z5407" s="975"/>
    </row>
    <row r="5408" spans="1:26">
      <c r="A5408" s="878"/>
      <c r="B5408" s="878"/>
      <c r="C5408" s="878"/>
      <c r="F5408" s="878"/>
      <c r="H5408" s="878"/>
      <c r="I5408" s="878"/>
      <c r="J5408" s="878"/>
      <c r="K5408" s="990"/>
      <c r="L5408" s="990"/>
      <c r="M5408" s="990"/>
      <c r="N5408" s="990"/>
      <c r="O5408" s="878"/>
      <c r="P5408" s="878"/>
      <c r="Q5408" s="878"/>
      <c r="R5408" s="878"/>
      <c r="S5408" s="878"/>
      <c r="T5408" s="878"/>
      <c r="U5408" s="878"/>
      <c r="V5408" s="878"/>
      <c r="W5408" s="878"/>
      <c r="X5408" s="1015"/>
      <c r="Y5408" s="878"/>
      <c r="Z5408" s="975"/>
    </row>
    <row r="5409" spans="1:26">
      <c r="A5409" s="878"/>
      <c r="B5409" s="878"/>
      <c r="C5409" s="878"/>
      <c r="F5409" s="878"/>
      <c r="H5409" s="878"/>
      <c r="I5409" s="878"/>
      <c r="J5409" s="878"/>
      <c r="K5409" s="990"/>
      <c r="L5409" s="990"/>
      <c r="M5409" s="990"/>
      <c r="N5409" s="990"/>
      <c r="O5409" s="878"/>
      <c r="P5409" s="878"/>
      <c r="Q5409" s="878"/>
      <c r="R5409" s="878"/>
      <c r="S5409" s="878"/>
      <c r="T5409" s="878"/>
      <c r="U5409" s="878"/>
      <c r="V5409" s="878"/>
      <c r="W5409" s="878"/>
      <c r="X5409" s="1015"/>
      <c r="Y5409" s="878"/>
      <c r="Z5409" s="975"/>
    </row>
    <row r="5410" spans="1:26">
      <c r="A5410" s="878"/>
      <c r="B5410" s="878"/>
      <c r="C5410" s="878"/>
      <c r="F5410" s="878"/>
      <c r="H5410" s="878"/>
      <c r="I5410" s="878"/>
      <c r="J5410" s="878"/>
      <c r="K5410" s="990"/>
      <c r="L5410" s="990"/>
      <c r="M5410" s="990"/>
      <c r="N5410" s="990"/>
      <c r="O5410" s="878"/>
      <c r="P5410" s="878"/>
      <c r="Q5410" s="878"/>
      <c r="R5410" s="878"/>
      <c r="S5410" s="878"/>
      <c r="T5410" s="878"/>
      <c r="U5410" s="878"/>
      <c r="V5410" s="878"/>
      <c r="W5410" s="878"/>
      <c r="X5410" s="1015"/>
      <c r="Y5410" s="878"/>
      <c r="Z5410" s="975"/>
    </row>
    <row r="5411" spans="1:26">
      <c r="A5411" s="878"/>
      <c r="B5411" s="878"/>
      <c r="C5411" s="878"/>
      <c r="F5411" s="878"/>
      <c r="H5411" s="878"/>
      <c r="I5411" s="878"/>
      <c r="J5411" s="878"/>
      <c r="K5411" s="990"/>
      <c r="L5411" s="990"/>
      <c r="M5411" s="990"/>
      <c r="N5411" s="990"/>
      <c r="O5411" s="878"/>
      <c r="P5411" s="878"/>
      <c r="Q5411" s="878"/>
      <c r="R5411" s="878"/>
      <c r="S5411" s="878"/>
      <c r="T5411" s="878"/>
      <c r="U5411" s="878"/>
      <c r="V5411" s="878"/>
      <c r="W5411" s="878"/>
      <c r="X5411" s="1015"/>
      <c r="Y5411" s="878"/>
      <c r="Z5411" s="975"/>
    </row>
    <row r="5412" spans="1:26">
      <c r="A5412" s="878"/>
      <c r="B5412" s="878"/>
      <c r="C5412" s="878"/>
      <c r="F5412" s="878"/>
      <c r="H5412" s="878"/>
      <c r="I5412" s="878"/>
      <c r="J5412" s="878"/>
      <c r="K5412" s="990"/>
      <c r="L5412" s="990"/>
      <c r="M5412" s="990"/>
      <c r="N5412" s="990"/>
      <c r="O5412" s="878"/>
      <c r="P5412" s="878"/>
      <c r="Q5412" s="878"/>
      <c r="R5412" s="878"/>
      <c r="S5412" s="878"/>
      <c r="T5412" s="878"/>
      <c r="U5412" s="878"/>
      <c r="V5412" s="878"/>
      <c r="W5412" s="878"/>
      <c r="X5412" s="1015"/>
      <c r="Y5412" s="878"/>
      <c r="Z5412" s="975"/>
    </row>
    <row r="5413" spans="1:26">
      <c r="A5413" s="878"/>
      <c r="B5413" s="878"/>
      <c r="C5413" s="878"/>
      <c r="F5413" s="878"/>
      <c r="H5413" s="878"/>
      <c r="I5413" s="878"/>
      <c r="J5413" s="878"/>
      <c r="K5413" s="990"/>
      <c r="L5413" s="990"/>
      <c r="M5413" s="990"/>
      <c r="N5413" s="990"/>
      <c r="O5413" s="878"/>
      <c r="P5413" s="878"/>
      <c r="Q5413" s="878"/>
      <c r="R5413" s="878"/>
      <c r="S5413" s="878"/>
      <c r="T5413" s="878"/>
      <c r="U5413" s="878"/>
      <c r="V5413" s="878"/>
      <c r="W5413" s="878"/>
      <c r="X5413" s="1015"/>
      <c r="Y5413" s="878"/>
      <c r="Z5413" s="975"/>
    </row>
    <row r="5414" spans="1:26">
      <c r="A5414" s="878"/>
      <c r="B5414" s="878"/>
      <c r="C5414" s="878"/>
      <c r="F5414" s="878"/>
      <c r="H5414" s="878"/>
      <c r="I5414" s="878"/>
      <c r="J5414" s="878"/>
      <c r="K5414" s="990"/>
      <c r="L5414" s="990"/>
      <c r="M5414" s="990"/>
      <c r="N5414" s="990"/>
      <c r="O5414" s="878"/>
      <c r="P5414" s="878"/>
      <c r="Q5414" s="878"/>
      <c r="R5414" s="878"/>
      <c r="S5414" s="878"/>
      <c r="T5414" s="878"/>
      <c r="U5414" s="878"/>
      <c r="V5414" s="878"/>
      <c r="W5414" s="878"/>
      <c r="X5414" s="1015"/>
      <c r="Y5414" s="878"/>
      <c r="Z5414" s="975"/>
    </row>
    <row r="5415" spans="1:26">
      <c r="A5415" s="878"/>
      <c r="B5415" s="878"/>
      <c r="C5415" s="878"/>
      <c r="F5415" s="878"/>
      <c r="H5415" s="878"/>
      <c r="I5415" s="878"/>
      <c r="J5415" s="878"/>
      <c r="K5415" s="990"/>
      <c r="L5415" s="990"/>
      <c r="M5415" s="990"/>
      <c r="N5415" s="990"/>
      <c r="O5415" s="878"/>
      <c r="P5415" s="878"/>
      <c r="Q5415" s="878"/>
      <c r="R5415" s="878"/>
      <c r="S5415" s="878"/>
      <c r="T5415" s="878"/>
      <c r="U5415" s="878"/>
      <c r="V5415" s="878"/>
      <c r="W5415" s="878"/>
      <c r="X5415" s="1015"/>
      <c r="Y5415" s="878"/>
      <c r="Z5415" s="975"/>
    </row>
    <row r="5416" spans="1:26">
      <c r="A5416" s="878"/>
      <c r="B5416" s="878"/>
      <c r="C5416" s="878"/>
      <c r="F5416" s="878"/>
      <c r="H5416" s="878"/>
      <c r="I5416" s="878"/>
      <c r="J5416" s="878"/>
      <c r="K5416" s="990"/>
      <c r="L5416" s="990"/>
      <c r="M5416" s="990"/>
      <c r="N5416" s="990"/>
      <c r="O5416" s="878"/>
      <c r="P5416" s="878"/>
      <c r="Q5416" s="878"/>
      <c r="R5416" s="878"/>
      <c r="S5416" s="878"/>
      <c r="T5416" s="878"/>
      <c r="U5416" s="878"/>
      <c r="V5416" s="878"/>
      <c r="W5416" s="878"/>
      <c r="X5416" s="1015"/>
      <c r="Y5416" s="878"/>
      <c r="Z5416" s="975"/>
    </row>
    <row r="5417" spans="1:26">
      <c r="A5417" s="878"/>
      <c r="B5417" s="878"/>
      <c r="C5417" s="878"/>
      <c r="F5417" s="878"/>
      <c r="H5417" s="878"/>
      <c r="I5417" s="878"/>
      <c r="J5417" s="878"/>
      <c r="K5417" s="990"/>
      <c r="L5417" s="990"/>
      <c r="M5417" s="990"/>
      <c r="N5417" s="990"/>
      <c r="O5417" s="878"/>
      <c r="P5417" s="878"/>
      <c r="Q5417" s="878"/>
      <c r="R5417" s="878"/>
      <c r="S5417" s="878"/>
      <c r="T5417" s="878"/>
      <c r="U5417" s="878"/>
      <c r="V5417" s="878"/>
      <c r="W5417" s="878"/>
      <c r="X5417" s="1015"/>
      <c r="Y5417" s="878"/>
      <c r="Z5417" s="975"/>
    </row>
    <row r="5418" spans="1:26">
      <c r="A5418" s="878"/>
      <c r="B5418" s="878"/>
      <c r="C5418" s="878"/>
      <c r="F5418" s="878"/>
      <c r="H5418" s="878"/>
      <c r="I5418" s="878"/>
      <c r="J5418" s="878"/>
      <c r="K5418" s="990"/>
      <c r="L5418" s="990"/>
      <c r="M5418" s="990"/>
      <c r="N5418" s="990"/>
      <c r="O5418" s="878"/>
      <c r="P5418" s="878"/>
      <c r="Q5418" s="878"/>
      <c r="R5418" s="878"/>
      <c r="S5418" s="878"/>
      <c r="T5418" s="878"/>
      <c r="U5418" s="878"/>
      <c r="V5418" s="878"/>
      <c r="W5418" s="878"/>
      <c r="X5418" s="1015"/>
      <c r="Y5418" s="878"/>
      <c r="Z5418" s="975"/>
    </row>
    <row r="5419" spans="1:26">
      <c r="A5419" s="878"/>
      <c r="B5419" s="878"/>
      <c r="C5419" s="878"/>
      <c r="F5419" s="878"/>
      <c r="H5419" s="878"/>
      <c r="I5419" s="878"/>
      <c r="J5419" s="878"/>
      <c r="K5419" s="990"/>
      <c r="L5419" s="990"/>
      <c r="M5419" s="990"/>
      <c r="N5419" s="990"/>
      <c r="O5419" s="878"/>
      <c r="P5419" s="878"/>
      <c r="Q5419" s="878"/>
      <c r="R5419" s="878"/>
      <c r="S5419" s="878"/>
      <c r="T5419" s="878"/>
      <c r="U5419" s="878"/>
      <c r="V5419" s="878"/>
      <c r="W5419" s="878"/>
      <c r="X5419" s="1015"/>
      <c r="Y5419" s="878"/>
      <c r="Z5419" s="975"/>
    </row>
    <row r="5420" spans="1:26">
      <c r="A5420" s="878"/>
      <c r="B5420" s="878"/>
      <c r="C5420" s="878"/>
      <c r="F5420" s="878"/>
      <c r="H5420" s="878"/>
      <c r="I5420" s="878"/>
      <c r="J5420" s="878"/>
      <c r="K5420" s="990"/>
      <c r="L5420" s="990"/>
      <c r="M5420" s="990"/>
      <c r="N5420" s="990"/>
      <c r="O5420" s="878"/>
      <c r="P5420" s="878"/>
      <c r="Q5420" s="878"/>
      <c r="R5420" s="878"/>
      <c r="S5420" s="878"/>
      <c r="T5420" s="878"/>
      <c r="U5420" s="878"/>
      <c r="V5420" s="878"/>
      <c r="W5420" s="878"/>
      <c r="X5420" s="1015"/>
      <c r="Y5420" s="878"/>
      <c r="Z5420" s="975"/>
    </row>
    <row r="5421" spans="1:26">
      <c r="A5421" s="878"/>
      <c r="B5421" s="878"/>
      <c r="C5421" s="878"/>
      <c r="F5421" s="878"/>
      <c r="H5421" s="878"/>
      <c r="I5421" s="878"/>
      <c r="J5421" s="878"/>
      <c r="K5421" s="990"/>
      <c r="L5421" s="990"/>
      <c r="M5421" s="990"/>
      <c r="N5421" s="990"/>
      <c r="O5421" s="878"/>
      <c r="P5421" s="878"/>
      <c r="Q5421" s="878"/>
      <c r="R5421" s="878"/>
      <c r="S5421" s="878"/>
      <c r="T5421" s="878"/>
      <c r="U5421" s="878"/>
      <c r="V5421" s="878"/>
      <c r="W5421" s="878"/>
      <c r="X5421" s="1015"/>
      <c r="Y5421" s="878"/>
      <c r="Z5421" s="975"/>
    </row>
    <row r="5422" spans="1:26">
      <c r="A5422" s="878"/>
      <c r="B5422" s="878"/>
      <c r="C5422" s="878"/>
      <c r="F5422" s="878"/>
      <c r="H5422" s="878"/>
      <c r="I5422" s="878"/>
      <c r="J5422" s="878"/>
      <c r="K5422" s="990"/>
      <c r="L5422" s="990"/>
      <c r="M5422" s="990"/>
      <c r="N5422" s="990"/>
      <c r="O5422" s="878"/>
      <c r="P5422" s="878"/>
      <c r="Q5422" s="878"/>
      <c r="R5422" s="878"/>
      <c r="S5422" s="878"/>
      <c r="T5422" s="878"/>
      <c r="U5422" s="878"/>
      <c r="V5422" s="878"/>
      <c r="W5422" s="878"/>
      <c r="X5422" s="1015"/>
      <c r="Y5422" s="878"/>
      <c r="Z5422" s="975"/>
    </row>
    <row r="5423" spans="1:26">
      <c r="A5423" s="878"/>
      <c r="B5423" s="878"/>
      <c r="C5423" s="878"/>
      <c r="F5423" s="878"/>
      <c r="H5423" s="878"/>
      <c r="I5423" s="878"/>
      <c r="J5423" s="878"/>
      <c r="K5423" s="990"/>
      <c r="L5423" s="990"/>
      <c r="M5423" s="990"/>
      <c r="N5423" s="990"/>
      <c r="O5423" s="878"/>
      <c r="P5423" s="878"/>
      <c r="Q5423" s="878"/>
      <c r="R5423" s="878"/>
      <c r="S5423" s="878"/>
      <c r="T5423" s="878"/>
      <c r="U5423" s="878"/>
      <c r="V5423" s="878"/>
      <c r="W5423" s="878"/>
      <c r="X5423" s="1015"/>
      <c r="Y5423" s="878"/>
      <c r="Z5423" s="975"/>
    </row>
    <row r="5424" spans="1:26">
      <c r="A5424" s="878"/>
      <c r="B5424" s="878"/>
      <c r="C5424" s="878"/>
      <c r="F5424" s="878"/>
      <c r="H5424" s="878"/>
      <c r="I5424" s="878"/>
      <c r="J5424" s="878"/>
      <c r="K5424" s="990"/>
      <c r="L5424" s="990"/>
      <c r="M5424" s="990"/>
      <c r="N5424" s="990"/>
      <c r="O5424" s="878"/>
      <c r="P5424" s="878"/>
      <c r="Q5424" s="878"/>
      <c r="R5424" s="878"/>
      <c r="S5424" s="878"/>
      <c r="T5424" s="878"/>
      <c r="U5424" s="878"/>
      <c r="V5424" s="878"/>
      <c r="W5424" s="878"/>
      <c r="X5424" s="1015"/>
      <c r="Y5424" s="878"/>
      <c r="Z5424" s="975"/>
    </row>
    <row r="5425" spans="1:26">
      <c r="A5425" s="878"/>
      <c r="B5425" s="878"/>
      <c r="C5425" s="878"/>
      <c r="F5425" s="878"/>
      <c r="H5425" s="878"/>
      <c r="I5425" s="878"/>
      <c r="J5425" s="878"/>
      <c r="K5425" s="990"/>
      <c r="L5425" s="990"/>
      <c r="M5425" s="990"/>
      <c r="N5425" s="990"/>
      <c r="O5425" s="878"/>
      <c r="P5425" s="878"/>
      <c r="Q5425" s="878"/>
      <c r="R5425" s="878"/>
      <c r="S5425" s="878"/>
      <c r="T5425" s="878"/>
      <c r="U5425" s="878"/>
      <c r="V5425" s="878"/>
      <c r="W5425" s="878"/>
      <c r="X5425" s="1015"/>
      <c r="Y5425" s="878"/>
      <c r="Z5425" s="975"/>
    </row>
    <row r="5426" spans="1:26">
      <c r="A5426" s="878"/>
      <c r="B5426" s="878"/>
      <c r="C5426" s="878"/>
      <c r="F5426" s="878"/>
      <c r="H5426" s="878"/>
      <c r="I5426" s="878"/>
      <c r="J5426" s="878"/>
      <c r="K5426" s="990"/>
      <c r="L5426" s="990"/>
      <c r="M5426" s="990"/>
      <c r="N5426" s="990"/>
      <c r="O5426" s="878"/>
      <c r="P5426" s="878"/>
      <c r="Q5426" s="878"/>
      <c r="R5426" s="878"/>
      <c r="S5426" s="878"/>
      <c r="T5426" s="878"/>
      <c r="U5426" s="878"/>
      <c r="V5426" s="878"/>
      <c r="W5426" s="878"/>
      <c r="X5426" s="1015"/>
      <c r="Y5426" s="878"/>
      <c r="Z5426" s="975"/>
    </row>
    <row r="5427" spans="1:26">
      <c r="A5427" s="878"/>
      <c r="B5427" s="878"/>
      <c r="C5427" s="878"/>
      <c r="F5427" s="878"/>
      <c r="H5427" s="878"/>
      <c r="I5427" s="878"/>
      <c r="J5427" s="878"/>
      <c r="K5427" s="990"/>
      <c r="L5427" s="990"/>
      <c r="M5427" s="990"/>
      <c r="N5427" s="990"/>
      <c r="O5427" s="878"/>
      <c r="P5427" s="878"/>
      <c r="Q5427" s="878"/>
      <c r="R5427" s="878"/>
      <c r="S5427" s="878"/>
      <c r="T5427" s="878"/>
      <c r="U5427" s="878"/>
      <c r="V5427" s="878"/>
      <c r="W5427" s="878"/>
      <c r="X5427" s="1015"/>
      <c r="Y5427" s="878"/>
      <c r="Z5427" s="975"/>
    </row>
    <row r="5428" spans="1:26">
      <c r="A5428" s="878"/>
      <c r="B5428" s="878"/>
      <c r="C5428" s="878"/>
      <c r="F5428" s="878"/>
      <c r="H5428" s="878"/>
      <c r="I5428" s="878"/>
      <c r="J5428" s="878"/>
      <c r="K5428" s="990"/>
      <c r="L5428" s="990"/>
      <c r="M5428" s="990"/>
      <c r="N5428" s="990"/>
      <c r="O5428" s="878"/>
      <c r="P5428" s="878"/>
      <c r="Q5428" s="878"/>
      <c r="R5428" s="878"/>
      <c r="S5428" s="878"/>
      <c r="T5428" s="878"/>
      <c r="U5428" s="878"/>
      <c r="V5428" s="878"/>
      <c r="W5428" s="878"/>
      <c r="X5428" s="1015"/>
      <c r="Y5428" s="878"/>
      <c r="Z5428" s="975"/>
    </row>
    <row r="5429" spans="1:26">
      <c r="A5429" s="878"/>
      <c r="B5429" s="878"/>
      <c r="C5429" s="878"/>
      <c r="F5429" s="878"/>
      <c r="H5429" s="878"/>
      <c r="I5429" s="878"/>
      <c r="J5429" s="878"/>
      <c r="K5429" s="990"/>
      <c r="L5429" s="990"/>
      <c r="M5429" s="990"/>
      <c r="N5429" s="990"/>
      <c r="O5429" s="878"/>
      <c r="P5429" s="878"/>
      <c r="Q5429" s="878"/>
      <c r="R5429" s="878"/>
      <c r="S5429" s="878"/>
      <c r="T5429" s="878"/>
      <c r="U5429" s="878"/>
      <c r="V5429" s="878"/>
      <c r="W5429" s="878"/>
      <c r="X5429" s="1015"/>
      <c r="Y5429" s="878"/>
      <c r="Z5429" s="975"/>
    </row>
    <row r="5430" spans="1:26">
      <c r="A5430" s="878"/>
      <c r="B5430" s="878"/>
      <c r="C5430" s="878"/>
      <c r="F5430" s="878"/>
      <c r="H5430" s="878"/>
      <c r="I5430" s="878"/>
      <c r="J5430" s="878"/>
      <c r="K5430" s="990"/>
      <c r="L5430" s="990"/>
      <c r="M5430" s="990"/>
      <c r="N5430" s="990"/>
      <c r="O5430" s="878"/>
      <c r="P5430" s="878"/>
      <c r="Q5430" s="878"/>
      <c r="R5430" s="878"/>
      <c r="S5430" s="878"/>
      <c r="T5430" s="878"/>
      <c r="U5430" s="878"/>
      <c r="V5430" s="878"/>
      <c r="W5430" s="878"/>
      <c r="X5430" s="1015"/>
      <c r="Y5430" s="878"/>
      <c r="Z5430" s="975"/>
    </row>
    <row r="5431" spans="1:26">
      <c r="A5431" s="878"/>
      <c r="B5431" s="878"/>
      <c r="C5431" s="878"/>
      <c r="F5431" s="878"/>
      <c r="H5431" s="878"/>
      <c r="I5431" s="878"/>
      <c r="J5431" s="878"/>
      <c r="K5431" s="990"/>
      <c r="L5431" s="990"/>
      <c r="M5431" s="990"/>
      <c r="N5431" s="990"/>
      <c r="O5431" s="878"/>
      <c r="P5431" s="878"/>
      <c r="Q5431" s="878"/>
      <c r="R5431" s="878"/>
      <c r="S5431" s="878"/>
      <c r="T5431" s="878"/>
      <c r="U5431" s="878"/>
      <c r="V5431" s="878"/>
      <c r="W5431" s="878"/>
      <c r="X5431" s="1015"/>
      <c r="Y5431" s="878"/>
      <c r="Z5431" s="975"/>
    </row>
    <row r="5432" spans="1:26">
      <c r="A5432" s="878"/>
      <c r="B5432" s="878"/>
      <c r="C5432" s="878"/>
      <c r="F5432" s="878"/>
      <c r="H5432" s="878"/>
      <c r="I5432" s="878"/>
      <c r="J5432" s="878"/>
      <c r="K5432" s="990"/>
      <c r="L5432" s="990"/>
      <c r="M5432" s="990"/>
      <c r="N5432" s="990"/>
      <c r="O5432" s="878"/>
      <c r="P5432" s="878"/>
      <c r="Q5432" s="878"/>
      <c r="R5432" s="878"/>
      <c r="S5432" s="878"/>
      <c r="T5432" s="878"/>
      <c r="U5432" s="878"/>
      <c r="V5432" s="878"/>
      <c r="W5432" s="878"/>
      <c r="X5432" s="1015"/>
      <c r="Y5432" s="878"/>
      <c r="Z5432" s="975"/>
    </row>
    <row r="5433" spans="1:26">
      <c r="A5433" s="878"/>
      <c r="B5433" s="878"/>
      <c r="C5433" s="878"/>
      <c r="F5433" s="878"/>
      <c r="H5433" s="878"/>
      <c r="I5433" s="878"/>
      <c r="J5433" s="878"/>
      <c r="K5433" s="990"/>
      <c r="L5433" s="990"/>
      <c r="M5433" s="990"/>
      <c r="N5433" s="990"/>
      <c r="O5433" s="878"/>
      <c r="P5433" s="878"/>
      <c r="Q5433" s="878"/>
      <c r="R5433" s="878"/>
      <c r="S5433" s="878"/>
      <c r="T5433" s="878"/>
      <c r="U5433" s="878"/>
      <c r="V5433" s="878"/>
      <c r="W5433" s="878"/>
      <c r="X5433" s="1015"/>
      <c r="Y5433" s="878"/>
      <c r="Z5433" s="975"/>
    </row>
    <row r="5434" spans="1:26">
      <c r="A5434" s="878"/>
      <c r="B5434" s="878"/>
      <c r="C5434" s="878"/>
      <c r="F5434" s="878"/>
      <c r="H5434" s="878"/>
      <c r="I5434" s="878"/>
      <c r="J5434" s="878"/>
      <c r="K5434" s="990"/>
      <c r="L5434" s="990"/>
      <c r="M5434" s="990"/>
      <c r="N5434" s="990"/>
      <c r="O5434" s="878"/>
      <c r="P5434" s="878"/>
      <c r="Q5434" s="878"/>
      <c r="R5434" s="878"/>
      <c r="S5434" s="878"/>
      <c r="T5434" s="878"/>
      <c r="U5434" s="878"/>
      <c r="V5434" s="878"/>
      <c r="W5434" s="878"/>
      <c r="X5434" s="1015"/>
      <c r="Y5434" s="878"/>
      <c r="Z5434" s="975"/>
    </row>
    <row r="5435" spans="1:26">
      <c r="A5435" s="878"/>
      <c r="B5435" s="878"/>
      <c r="C5435" s="878"/>
      <c r="F5435" s="878"/>
      <c r="H5435" s="878"/>
      <c r="I5435" s="878"/>
      <c r="J5435" s="878"/>
      <c r="K5435" s="990"/>
      <c r="L5435" s="990"/>
      <c r="M5435" s="990"/>
      <c r="N5435" s="990"/>
      <c r="O5435" s="878"/>
      <c r="P5435" s="878"/>
      <c r="Q5435" s="878"/>
      <c r="R5435" s="878"/>
      <c r="S5435" s="878"/>
      <c r="T5435" s="878"/>
      <c r="U5435" s="878"/>
      <c r="V5435" s="878"/>
      <c r="W5435" s="878"/>
      <c r="X5435" s="1015"/>
      <c r="Y5435" s="878"/>
      <c r="Z5435" s="975"/>
    </row>
    <row r="5436" spans="1:26">
      <c r="A5436" s="878"/>
      <c r="B5436" s="878"/>
      <c r="C5436" s="878"/>
      <c r="F5436" s="878"/>
      <c r="H5436" s="878"/>
      <c r="I5436" s="878"/>
      <c r="J5436" s="878"/>
      <c r="K5436" s="990"/>
      <c r="L5436" s="990"/>
      <c r="M5436" s="990"/>
      <c r="N5436" s="990"/>
      <c r="O5436" s="878"/>
      <c r="P5436" s="878"/>
      <c r="Q5436" s="878"/>
      <c r="R5436" s="878"/>
      <c r="S5436" s="878"/>
      <c r="T5436" s="878"/>
      <c r="U5436" s="878"/>
      <c r="V5436" s="878"/>
      <c r="W5436" s="878"/>
      <c r="X5436" s="1015"/>
      <c r="Y5436" s="878"/>
      <c r="Z5436" s="975"/>
    </row>
    <row r="5437" spans="1:26">
      <c r="A5437" s="878"/>
      <c r="B5437" s="878"/>
      <c r="C5437" s="878"/>
      <c r="F5437" s="878"/>
      <c r="H5437" s="878"/>
      <c r="I5437" s="878"/>
      <c r="J5437" s="878"/>
      <c r="K5437" s="990"/>
      <c r="L5437" s="990"/>
      <c r="M5437" s="990"/>
      <c r="N5437" s="990"/>
      <c r="O5437" s="878"/>
      <c r="P5437" s="878"/>
      <c r="Q5437" s="878"/>
      <c r="R5437" s="878"/>
      <c r="S5437" s="878"/>
      <c r="T5437" s="878"/>
      <c r="U5437" s="878"/>
      <c r="V5437" s="878"/>
      <c r="W5437" s="878"/>
      <c r="X5437" s="1015"/>
      <c r="Y5437" s="878"/>
      <c r="Z5437" s="975"/>
    </row>
    <row r="5438" spans="1:26">
      <c r="A5438" s="878"/>
      <c r="B5438" s="878"/>
      <c r="C5438" s="878"/>
      <c r="F5438" s="878"/>
      <c r="H5438" s="878"/>
      <c r="I5438" s="878"/>
      <c r="J5438" s="878"/>
      <c r="K5438" s="990"/>
      <c r="L5438" s="990"/>
      <c r="M5438" s="990"/>
      <c r="N5438" s="990"/>
      <c r="O5438" s="878"/>
      <c r="P5438" s="878"/>
      <c r="Q5438" s="878"/>
      <c r="R5438" s="878"/>
      <c r="S5438" s="878"/>
      <c r="T5438" s="878"/>
      <c r="U5438" s="878"/>
      <c r="V5438" s="878"/>
      <c r="W5438" s="878"/>
      <c r="X5438" s="1015"/>
      <c r="Y5438" s="878"/>
      <c r="Z5438" s="975"/>
    </row>
    <row r="5439" spans="1:26">
      <c r="A5439" s="878"/>
      <c r="B5439" s="878"/>
      <c r="C5439" s="878"/>
      <c r="F5439" s="878"/>
      <c r="H5439" s="878"/>
      <c r="I5439" s="878"/>
      <c r="J5439" s="878"/>
      <c r="K5439" s="990"/>
      <c r="L5439" s="990"/>
      <c r="M5439" s="990"/>
      <c r="N5439" s="990"/>
      <c r="O5439" s="878"/>
      <c r="P5439" s="878"/>
      <c r="Q5439" s="878"/>
      <c r="R5439" s="878"/>
      <c r="S5439" s="878"/>
      <c r="T5439" s="878"/>
      <c r="U5439" s="878"/>
      <c r="V5439" s="878"/>
      <c r="W5439" s="878"/>
      <c r="X5439" s="1015"/>
      <c r="Y5439" s="878"/>
      <c r="Z5439" s="975"/>
    </row>
    <row r="5440" spans="1:26">
      <c r="A5440" s="878"/>
      <c r="B5440" s="878"/>
      <c r="C5440" s="878"/>
      <c r="F5440" s="878"/>
      <c r="H5440" s="878"/>
      <c r="I5440" s="878"/>
      <c r="J5440" s="878"/>
      <c r="K5440" s="990"/>
      <c r="L5440" s="990"/>
      <c r="M5440" s="990"/>
      <c r="N5440" s="990"/>
      <c r="O5440" s="878"/>
      <c r="P5440" s="878"/>
      <c r="Q5440" s="878"/>
      <c r="R5440" s="878"/>
      <c r="S5440" s="878"/>
      <c r="T5440" s="878"/>
      <c r="U5440" s="878"/>
      <c r="V5440" s="878"/>
      <c r="W5440" s="878"/>
      <c r="X5440" s="1015"/>
      <c r="Y5440" s="878"/>
      <c r="Z5440" s="975"/>
    </row>
    <row r="5441" spans="1:26">
      <c r="A5441" s="878"/>
      <c r="B5441" s="878"/>
      <c r="C5441" s="878"/>
      <c r="F5441" s="878"/>
      <c r="H5441" s="878"/>
      <c r="I5441" s="878"/>
      <c r="J5441" s="878"/>
      <c r="K5441" s="990"/>
      <c r="L5441" s="990"/>
      <c r="M5441" s="990"/>
      <c r="N5441" s="990"/>
      <c r="O5441" s="878"/>
      <c r="P5441" s="878"/>
      <c r="Q5441" s="878"/>
      <c r="R5441" s="878"/>
      <c r="S5441" s="878"/>
      <c r="T5441" s="878"/>
      <c r="U5441" s="878"/>
      <c r="V5441" s="878"/>
      <c r="W5441" s="878"/>
      <c r="X5441" s="1015"/>
      <c r="Y5441" s="878"/>
      <c r="Z5441" s="975"/>
    </row>
    <row r="5442" spans="1:26">
      <c r="A5442" s="878"/>
      <c r="B5442" s="878"/>
      <c r="C5442" s="878"/>
      <c r="F5442" s="878"/>
      <c r="H5442" s="878"/>
      <c r="I5442" s="878"/>
      <c r="J5442" s="878"/>
      <c r="K5442" s="990"/>
      <c r="L5442" s="990"/>
      <c r="M5442" s="990"/>
      <c r="N5442" s="990"/>
      <c r="O5442" s="878"/>
      <c r="P5442" s="878"/>
      <c r="Q5442" s="878"/>
      <c r="R5442" s="878"/>
      <c r="S5442" s="878"/>
      <c r="T5442" s="878"/>
      <c r="U5442" s="878"/>
      <c r="V5442" s="878"/>
      <c r="W5442" s="878"/>
      <c r="X5442" s="1015"/>
      <c r="Y5442" s="878"/>
      <c r="Z5442" s="975"/>
    </row>
    <row r="5443" spans="1:26">
      <c r="A5443" s="878"/>
      <c r="B5443" s="878"/>
      <c r="C5443" s="878"/>
      <c r="F5443" s="878"/>
      <c r="H5443" s="878"/>
      <c r="I5443" s="878"/>
      <c r="J5443" s="878"/>
      <c r="K5443" s="990"/>
      <c r="L5443" s="990"/>
      <c r="M5443" s="990"/>
      <c r="N5443" s="990"/>
      <c r="O5443" s="878"/>
      <c r="P5443" s="878"/>
      <c r="Q5443" s="878"/>
      <c r="R5443" s="878"/>
      <c r="S5443" s="878"/>
      <c r="T5443" s="878"/>
      <c r="U5443" s="878"/>
      <c r="V5443" s="878"/>
      <c r="W5443" s="878"/>
      <c r="X5443" s="1015"/>
      <c r="Y5443" s="878"/>
      <c r="Z5443" s="975"/>
    </row>
    <row r="5444" spans="1:26">
      <c r="A5444" s="878"/>
      <c r="B5444" s="878"/>
      <c r="C5444" s="878"/>
      <c r="F5444" s="878"/>
      <c r="H5444" s="878"/>
      <c r="I5444" s="878"/>
      <c r="J5444" s="878"/>
      <c r="K5444" s="990"/>
      <c r="L5444" s="990"/>
      <c r="M5444" s="990"/>
      <c r="N5444" s="990"/>
      <c r="O5444" s="878"/>
      <c r="P5444" s="878"/>
      <c r="Q5444" s="878"/>
      <c r="R5444" s="878"/>
      <c r="S5444" s="878"/>
      <c r="T5444" s="878"/>
      <c r="U5444" s="878"/>
      <c r="V5444" s="878"/>
      <c r="W5444" s="878"/>
      <c r="X5444" s="1015"/>
      <c r="Y5444" s="878"/>
      <c r="Z5444" s="975"/>
    </row>
    <row r="5445" spans="1:26">
      <c r="A5445" s="878"/>
      <c r="B5445" s="878"/>
      <c r="C5445" s="878"/>
      <c r="F5445" s="878"/>
      <c r="H5445" s="878"/>
      <c r="I5445" s="878"/>
      <c r="J5445" s="878"/>
      <c r="K5445" s="990"/>
      <c r="L5445" s="990"/>
      <c r="M5445" s="990"/>
      <c r="N5445" s="990"/>
      <c r="O5445" s="878"/>
      <c r="P5445" s="878"/>
      <c r="Q5445" s="878"/>
      <c r="R5445" s="878"/>
      <c r="S5445" s="878"/>
      <c r="T5445" s="878"/>
      <c r="U5445" s="878"/>
      <c r="V5445" s="878"/>
      <c r="W5445" s="878"/>
      <c r="X5445" s="1015"/>
      <c r="Y5445" s="878"/>
      <c r="Z5445" s="975"/>
    </row>
    <row r="5446" spans="1:26">
      <c r="A5446" s="878"/>
      <c r="B5446" s="878"/>
      <c r="C5446" s="878"/>
      <c r="F5446" s="878"/>
      <c r="H5446" s="878"/>
      <c r="I5446" s="878"/>
      <c r="J5446" s="878"/>
      <c r="K5446" s="990"/>
      <c r="L5446" s="990"/>
      <c r="M5446" s="990"/>
      <c r="N5446" s="990"/>
      <c r="O5446" s="878"/>
      <c r="P5446" s="878"/>
      <c r="Q5446" s="878"/>
      <c r="R5446" s="878"/>
      <c r="S5446" s="878"/>
      <c r="T5446" s="878"/>
      <c r="U5446" s="878"/>
      <c r="V5446" s="878"/>
      <c r="W5446" s="878"/>
      <c r="X5446" s="1015"/>
      <c r="Y5446" s="878"/>
      <c r="Z5446" s="975"/>
    </row>
    <row r="5447" spans="1:26">
      <c r="A5447" s="878"/>
      <c r="B5447" s="878"/>
      <c r="C5447" s="878"/>
      <c r="F5447" s="878"/>
      <c r="H5447" s="878"/>
      <c r="I5447" s="878"/>
      <c r="J5447" s="878"/>
      <c r="K5447" s="990"/>
      <c r="L5447" s="990"/>
      <c r="M5447" s="990"/>
      <c r="N5447" s="990"/>
      <c r="O5447" s="878"/>
      <c r="P5447" s="878"/>
      <c r="Q5447" s="878"/>
      <c r="R5447" s="878"/>
      <c r="S5447" s="878"/>
      <c r="T5447" s="878"/>
      <c r="U5447" s="878"/>
      <c r="V5447" s="878"/>
      <c r="W5447" s="878"/>
      <c r="X5447" s="1015"/>
      <c r="Y5447" s="878"/>
      <c r="Z5447" s="975"/>
    </row>
    <row r="5448" spans="1:26">
      <c r="A5448" s="878"/>
      <c r="B5448" s="878"/>
      <c r="C5448" s="878"/>
      <c r="F5448" s="878"/>
      <c r="H5448" s="878"/>
      <c r="I5448" s="878"/>
      <c r="J5448" s="878"/>
      <c r="K5448" s="990"/>
      <c r="L5448" s="990"/>
      <c r="M5448" s="990"/>
      <c r="N5448" s="990"/>
      <c r="O5448" s="878"/>
      <c r="P5448" s="878"/>
      <c r="Q5448" s="878"/>
      <c r="R5448" s="878"/>
      <c r="S5448" s="878"/>
      <c r="T5448" s="878"/>
      <c r="U5448" s="878"/>
      <c r="V5448" s="878"/>
      <c r="W5448" s="878"/>
      <c r="X5448" s="1015"/>
      <c r="Y5448" s="878"/>
      <c r="Z5448" s="975"/>
    </row>
    <row r="5449" spans="1:26">
      <c r="A5449" s="878"/>
      <c r="B5449" s="878"/>
      <c r="C5449" s="878"/>
      <c r="F5449" s="878"/>
      <c r="H5449" s="878"/>
      <c r="I5449" s="878"/>
      <c r="J5449" s="878"/>
      <c r="K5449" s="990"/>
      <c r="L5449" s="990"/>
      <c r="M5449" s="990"/>
      <c r="N5449" s="990"/>
      <c r="O5449" s="878"/>
      <c r="P5449" s="878"/>
      <c r="Q5449" s="878"/>
      <c r="R5449" s="878"/>
      <c r="S5449" s="878"/>
      <c r="T5449" s="878"/>
      <c r="U5449" s="878"/>
      <c r="V5449" s="878"/>
      <c r="W5449" s="878"/>
      <c r="X5449" s="1015"/>
      <c r="Y5449" s="878"/>
      <c r="Z5449" s="975"/>
    </row>
    <row r="5450" spans="1:26">
      <c r="A5450" s="878"/>
      <c r="B5450" s="878"/>
      <c r="C5450" s="878"/>
      <c r="F5450" s="878"/>
      <c r="H5450" s="878"/>
      <c r="I5450" s="878"/>
      <c r="J5450" s="878"/>
      <c r="K5450" s="990"/>
      <c r="L5450" s="990"/>
      <c r="M5450" s="990"/>
      <c r="N5450" s="990"/>
      <c r="O5450" s="878"/>
      <c r="P5450" s="878"/>
      <c r="Q5450" s="878"/>
      <c r="R5450" s="878"/>
      <c r="S5450" s="878"/>
      <c r="T5450" s="878"/>
      <c r="U5450" s="878"/>
      <c r="V5450" s="878"/>
      <c r="W5450" s="878"/>
      <c r="X5450" s="1015"/>
      <c r="Y5450" s="878"/>
      <c r="Z5450" s="975"/>
    </row>
    <row r="5451" spans="1:26">
      <c r="A5451" s="878"/>
      <c r="B5451" s="878"/>
      <c r="C5451" s="878"/>
      <c r="F5451" s="878"/>
      <c r="H5451" s="878"/>
      <c r="I5451" s="878"/>
      <c r="J5451" s="878"/>
      <c r="K5451" s="990"/>
      <c r="L5451" s="990"/>
      <c r="M5451" s="990"/>
      <c r="N5451" s="990"/>
      <c r="O5451" s="878"/>
      <c r="P5451" s="878"/>
      <c r="Q5451" s="878"/>
      <c r="R5451" s="878"/>
      <c r="S5451" s="878"/>
      <c r="T5451" s="878"/>
      <c r="U5451" s="878"/>
      <c r="V5451" s="878"/>
      <c r="W5451" s="878"/>
      <c r="X5451" s="1015"/>
      <c r="Y5451" s="878"/>
      <c r="Z5451" s="975"/>
    </row>
    <row r="5452" spans="1:26">
      <c r="A5452" s="878"/>
      <c r="B5452" s="878"/>
      <c r="C5452" s="878"/>
      <c r="F5452" s="878"/>
      <c r="H5452" s="878"/>
      <c r="I5452" s="878"/>
      <c r="J5452" s="878"/>
      <c r="K5452" s="990"/>
      <c r="L5452" s="990"/>
      <c r="M5452" s="990"/>
      <c r="N5452" s="990"/>
      <c r="O5452" s="878"/>
      <c r="P5452" s="878"/>
      <c r="Q5452" s="878"/>
      <c r="R5452" s="878"/>
      <c r="S5452" s="878"/>
      <c r="T5452" s="878"/>
      <c r="U5452" s="878"/>
      <c r="V5452" s="878"/>
      <c r="W5452" s="878"/>
      <c r="X5452" s="1015"/>
      <c r="Y5452" s="878"/>
      <c r="Z5452" s="975"/>
    </row>
    <row r="5453" spans="1:26">
      <c r="A5453" s="878"/>
      <c r="B5453" s="878"/>
      <c r="C5453" s="878"/>
      <c r="F5453" s="878"/>
      <c r="H5453" s="878"/>
      <c r="I5453" s="878"/>
      <c r="J5453" s="878"/>
      <c r="K5453" s="990"/>
      <c r="L5453" s="990"/>
      <c r="M5453" s="990"/>
      <c r="N5453" s="990"/>
      <c r="O5453" s="878"/>
      <c r="P5453" s="878"/>
      <c r="Q5453" s="878"/>
      <c r="R5453" s="878"/>
      <c r="S5453" s="878"/>
      <c r="T5453" s="878"/>
      <c r="U5453" s="878"/>
      <c r="V5453" s="878"/>
      <c r="W5453" s="878"/>
      <c r="X5453" s="1015"/>
      <c r="Y5453" s="878"/>
      <c r="Z5453" s="975"/>
    </row>
    <row r="5454" spans="1:26">
      <c r="A5454" s="878"/>
      <c r="B5454" s="878"/>
      <c r="C5454" s="878"/>
      <c r="F5454" s="878"/>
      <c r="H5454" s="878"/>
      <c r="I5454" s="878"/>
      <c r="J5454" s="878"/>
      <c r="K5454" s="990"/>
      <c r="L5454" s="990"/>
      <c r="M5454" s="990"/>
      <c r="N5454" s="990"/>
      <c r="O5454" s="878"/>
      <c r="P5454" s="878"/>
      <c r="Q5454" s="878"/>
      <c r="R5454" s="878"/>
      <c r="S5454" s="878"/>
      <c r="T5454" s="878"/>
      <c r="U5454" s="878"/>
      <c r="V5454" s="878"/>
      <c r="W5454" s="878"/>
      <c r="X5454" s="1015"/>
      <c r="Y5454" s="878"/>
      <c r="Z5454" s="975"/>
    </row>
    <row r="5455" spans="1:26">
      <c r="A5455" s="878"/>
      <c r="B5455" s="878"/>
      <c r="C5455" s="878"/>
      <c r="F5455" s="878"/>
      <c r="H5455" s="878"/>
      <c r="I5455" s="878"/>
      <c r="J5455" s="878"/>
      <c r="K5455" s="990"/>
      <c r="L5455" s="990"/>
      <c r="M5455" s="990"/>
      <c r="N5455" s="990"/>
      <c r="O5455" s="878"/>
      <c r="P5455" s="878"/>
      <c r="Q5455" s="878"/>
      <c r="R5455" s="878"/>
      <c r="S5455" s="878"/>
      <c r="T5455" s="878"/>
      <c r="U5455" s="878"/>
      <c r="V5455" s="878"/>
      <c r="W5455" s="878"/>
      <c r="X5455" s="1015"/>
      <c r="Y5455" s="878"/>
      <c r="Z5455" s="975"/>
    </row>
    <row r="5456" spans="1:26">
      <c r="A5456" s="878"/>
      <c r="B5456" s="878"/>
      <c r="C5456" s="878"/>
      <c r="F5456" s="878"/>
      <c r="H5456" s="878"/>
      <c r="I5456" s="878"/>
      <c r="J5456" s="878"/>
      <c r="K5456" s="990"/>
      <c r="L5456" s="990"/>
      <c r="M5456" s="990"/>
      <c r="N5456" s="990"/>
      <c r="O5456" s="878"/>
      <c r="P5456" s="878"/>
      <c r="Q5456" s="878"/>
      <c r="R5456" s="878"/>
      <c r="S5456" s="878"/>
      <c r="T5456" s="878"/>
      <c r="U5456" s="878"/>
      <c r="V5456" s="878"/>
      <c r="W5456" s="878"/>
      <c r="X5456" s="1015"/>
      <c r="Y5456" s="878"/>
      <c r="Z5456" s="975"/>
    </row>
    <row r="5457" spans="1:26">
      <c r="A5457" s="878"/>
      <c r="B5457" s="878"/>
      <c r="C5457" s="878"/>
      <c r="F5457" s="878"/>
      <c r="H5457" s="878"/>
      <c r="I5457" s="878"/>
      <c r="J5457" s="878"/>
      <c r="K5457" s="990"/>
      <c r="L5457" s="990"/>
      <c r="M5457" s="990"/>
      <c r="N5457" s="990"/>
      <c r="O5457" s="878"/>
      <c r="P5457" s="878"/>
      <c r="Q5457" s="878"/>
      <c r="R5457" s="878"/>
      <c r="S5457" s="878"/>
      <c r="T5457" s="878"/>
      <c r="U5457" s="878"/>
      <c r="V5457" s="878"/>
      <c r="W5457" s="878"/>
      <c r="X5457" s="1015"/>
      <c r="Y5457" s="878"/>
      <c r="Z5457" s="975"/>
    </row>
    <row r="5458" spans="1:26">
      <c r="A5458" s="878"/>
      <c r="B5458" s="878"/>
      <c r="C5458" s="878"/>
      <c r="F5458" s="878"/>
      <c r="H5458" s="878"/>
      <c r="I5458" s="878"/>
      <c r="J5458" s="878"/>
      <c r="K5458" s="990"/>
      <c r="L5458" s="990"/>
      <c r="M5458" s="990"/>
      <c r="N5458" s="990"/>
      <c r="O5458" s="878"/>
      <c r="P5458" s="878"/>
      <c r="Q5458" s="878"/>
      <c r="R5458" s="878"/>
      <c r="S5458" s="878"/>
      <c r="T5458" s="878"/>
      <c r="U5458" s="878"/>
      <c r="V5458" s="878"/>
      <c r="W5458" s="878"/>
      <c r="X5458" s="1015"/>
      <c r="Y5458" s="878"/>
      <c r="Z5458" s="975"/>
    </row>
    <row r="5459" spans="1:26">
      <c r="A5459" s="878"/>
      <c r="B5459" s="878"/>
      <c r="C5459" s="878"/>
      <c r="F5459" s="878"/>
      <c r="H5459" s="878"/>
      <c r="I5459" s="878"/>
      <c r="J5459" s="878"/>
      <c r="K5459" s="990"/>
      <c r="L5459" s="990"/>
      <c r="M5459" s="990"/>
      <c r="N5459" s="990"/>
      <c r="O5459" s="878"/>
      <c r="P5459" s="878"/>
      <c r="Q5459" s="878"/>
      <c r="R5459" s="878"/>
      <c r="S5459" s="878"/>
      <c r="T5459" s="878"/>
      <c r="U5459" s="878"/>
      <c r="V5459" s="878"/>
      <c r="W5459" s="878"/>
      <c r="X5459" s="1015"/>
      <c r="Y5459" s="878"/>
      <c r="Z5459" s="975"/>
    </row>
    <row r="5460" spans="1:26">
      <c r="A5460" s="878"/>
      <c r="B5460" s="878"/>
      <c r="C5460" s="878"/>
      <c r="F5460" s="878"/>
      <c r="H5460" s="878"/>
      <c r="I5460" s="878"/>
      <c r="J5460" s="878"/>
      <c r="K5460" s="990"/>
      <c r="L5460" s="990"/>
      <c r="M5460" s="990"/>
      <c r="N5460" s="990"/>
      <c r="O5460" s="878"/>
      <c r="P5460" s="878"/>
      <c r="Q5460" s="878"/>
      <c r="R5460" s="878"/>
      <c r="S5460" s="878"/>
      <c r="T5460" s="878"/>
      <c r="U5460" s="878"/>
      <c r="V5460" s="878"/>
      <c r="W5460" s="878"/>
      <c r="X5460" s="1015"/>
      <c r="Y5460" s="878"/>
      <c r="Z5460" s="975"/>
    </row>
    <row r="5461" spans="1:26">
      <c r="A5461" s="878"/>
      <c r="B5461" s="878"/>
      <c r="C5461" s="878"/>
      <c r="F5461" s="878"/>
      <c r="H5461" s="878"/>
      <c r="I5461" s="878"/>
      <c r="J5461" s="878"/>
      <c r="K5461" s="990"/>
      <c r="L5461" s="990"/>
      <c r="M5461" s="990"/>
      <c r="N5461" s="990"/>
      <c r="O5461" s="878"/>
      <c r="P5461" s="878"/>
      <c r="Q5461" s="878"/>
      <c r="R5461" s="878"/>
      <c r="S5461" s="878"/>
      <c r="T5461" s="878"/>
      <c r="U5461" s="878"/>
      <c r="V5461" s="878"/>
      <c r="W5461" s="878"/>
      <c r="X5461" s="1015"/>
      <c r="Y5461" s="878"/>
      <c r="Z5461" s="975"/>
    </row>
    <row r="5462" spans="1:26">
      <c r="A5462" s="878"/>
      <c r="B5462" s="878"/>
      <c r="C5462" s="878"/>
      <c r="F5462" s="878"/>
      <c r="H5462" s="878"/>
      <c r="I5462" s="878"/>
      <c r="J5462" s="878"/>
      <c r="K5462" s="990"/>
      <c r="L5462" s="990"/>
      <c r="M5462" s="990"/>
      <c r="N5462" s="990"/>
      <c r="O5462" s="878"/>
      <c r="P5462" s="878"/>
      <c r="Q5462" s="878"/>
      <c r="R5462" s="878"/>
      <c r="S5462" s="878"/>
      <c r="T5462" s="878"/>
      <c r="U5462" s="878"/>
      <c r="V5462" s="878"/>
      <c r="W5462" s="878"/>
      <c r="X5462" s="1015"/>
      <c r="Y5462" s="878"/>
      <c r="Z5462" s="975"/>
    </row>
    <row r="5463" spans="1:26">
      <c r="A5463" s="878"/>
      <c r="B5463" s="878"/>
      <c r="C5463" s="878"/>
      <c r="F5463" s="878"/>
      <c r="H5463" s="878"/>
      <c r="I5463" s="878"/>
      <c r="J5463" s="878"/>
      <c r="K5463" s="990"/>
      <c r="L5463" s="990"/>
      <c r="M5463" s="990"/>
      <c r="N5463" s="990"/>
      <c r="O5463" s="878"/>
      <c r="P5463" s="878"/>
      <c r="Q5463" s="878"/>
      <c r="R5463" s="878"/>
      <c r="S5463" s="878"/>
      <c r="T5463" s="878"/>
      <c r="U5463" s="878"/>
      <c r="V5463" s="878"/>
      <c r="W5463" s="878"/>
      <c r="X5463" s="1015"/>
      <c r="Y5463" s="878"/>
      <c r="Z5463" s="975"/>
    </row>
    <row r="5464" spans="1:26">
      <c r="A5464" s="878"/>
      <c r="B5464" s="878"/>
      <c r="C5464" s="878"/>
      <c r="F5464" s="878"/>
      <c r="H5464" s="878"/>
      <c r="I5464" s="878"/>
      <c r="J5464" s="878"/>
      <c r="K5464" s="990"/>
      <c r="L5464" s="990"/>
      <c r="M5464" s="990"/>
      <c r="N5464" s="990"/>
      <c r="O5464" s="878"/>
      <c r="P5464" s="878"/>
      <c r="Q5464" s="878"/>
      <c r="R5464" s="878"/>
      <c r="S5464" s="878"/>
      <c r="T5464" s="878"/>
      <c r="U5464" s="878"/>
      <c r="V5464" s="878"/>
      <c r="W5464" s="878"/>
      <c r="X5464" s="1015"/>
      <c r="Y5464" s="878"/>
      <c r="Z5464" s="975"/>
    </row>
    <row r="5465" spans="1:26">
      <c r="A5465" s="878"/>
      <c r="B5465" s="878"/>
      <c r="C5465" s="878"/>
      <c r="F5465" s="878"/>
      <c r="H5465" s="878"/>
      <c r="I5465" s="878"/>
      <c r="J5465" s="878"/>
      <c r="K5465" s="990"/>
      <c r="L5465" s="990"/>
      <c r="M5465" s="990"/>
      <c r="N5465" s="990"/>
      <c r="O5465" s="878"/>
      <c r="P5465" s="878"/>
      <c r="Q5465" s="878"/>
      <c r="R5465" s="878"/>
      <c r="S5465" s="878"/>
      <c r="T5465" s="878"/>
      <c r="U5465" s="878"/>
      <c r="V5465" s="878"/>
      <c r="W5465" s="878"/>
      <c r="X5465" s="1015"/>
      <c r="Y5465" s="878"/>
      <c r="Z5465" s="975"/>
    </row>
    <row r="5466" spans="1:26">
      <c r="A5466" s="878"/>
      <c r="B5466" s="878"/>
      <c r="C5466" s="878"/>
      <c r="F5466" s="878"/>
      <c r="H5466" s="878"/>
      <c r="I5466" s="878"/>
      <c r="J5466" s="878"/>
      <c r="K5466" s="990"/>
      <c r="L5466" s="990"/>
      <c r="M5466" s="990"/>
      <c r="N5466" s="990"/>
      <c r="O5466" s="878"/>
      <c r="P5466" s="878"/>
      <c r="Q5466" s="878"/>
      <c r="R5466" s="878"/>
      <c r="S5466" s="878"/>
      <c r="T5466" s="878"/>
      <c r="U5466" s="878"/>
      <c r="V5466" s="878"/>
      <c r="W5466" s="878"/>
      <c r="X5466" s="1015"/>
      <c r="Y5466" s="878"/>
      <c r="Z5466" s="975"/>
    </row>
    <row r="5467" spans="1:26">
      <c r="A5467" s="878"/>
      <c r="B5467" s="878"/>
      <c r="C5467" s="878"/>
      <c r="F5467" s="878"/>
      <c r="H5467" s="878"/>
      <c r="I5467" s="878"/>
      <c r="J5467" s="878"/>
      <c r="K5467" s="990"/>
      <c r="L5467" s="990"/>
      <c r="M5467" s="990"/>
      <c r="N5467" s="990"/>
      <c r="O5467" s="878"/>
      <c r="P5467" s="878"/>
      <c r="Q5467" s="878"/>
      <c r="R5467" s="878"/>
      <c r="S5467" s="878"/>
      <c r="T5467" s="878"/>
      <c r="U5467" s="878"/>
      <c r="V5467" s="878"/>
      <c r="W5467" s="878"/>
      <c r="X5467" s="1015"/>
      <c r="Y5467" s="878"/>
      <c r="Z5467" s="975"/>
    </row>
    <row r="5468" spans="1:26">
      <c r="A5468" s="878"/>
      <c r="B5468" s="878"/>
      <c r="C5468" s="878"/>
      <c r="F5468" s="878"/>
      <c r="H5468" s="878"/>
      <c r="I5468" s="878"/>
      <c r="J5468" s="878"/>
      <c r="K5468" s="990"/>
      <c r="L5468" s="990"/>
      <c r="M5468" s="990"/>
      <c r="N5468" s="990"/>
      <c r="O5468" s="878"/>
      <c r="P5468" s="878"/>
      <c r="Q5468" s="878"/>
      <c r="R5468" s="878"/>
      <c r="S5468" s="878"/>
      <c r="T5468" s="878"/>
      <c r="U5468" s="878"/>
      <c r="V5468" s="878"/>
      <c r="W5468" s="878"/>
      <c r="X5468" s="1015"/>
      <c r="Y5468" s="878"/>
      <c r="Z5468" s="975"/>
    </row>
    <row r="5469" spans="1:26">
      <c r="A5469" s="878"/>
      <c r="B5469" s="878"/>
      <c r="C5469" s="878"/>
      <c r="F5469" s="878"/>
      <c r="H5469" s="878"/>
      <c r="I5469" s="878"/>
      <c r="J5469" s="878"/>
      <c r="K5469" s="990"/>
      <c r="L5469" s="990"/>
      <c r="M5469" s="990"/>
      <c r="N5469" s="990"/>
      <c r="O5469" s="878"/>
      <c r="P5469" s="878"/>
      <c r="Q5469" s="878"/>
      <c r="R5469" s="878"/>
      <c r="S5469" s="878"/>
      <c r="T5469" s="878"/>
      <c r="U5469" s="878"/>
      <c r="V5469" s="878"/>
      <c r="W5469" s="878"/>
      <c r="X5469" s="1015"/>
      <c r="Y5469" s="878"/>
      <c r="Z5469" s="975"/>
    </row>
    <row r="5470" spans="1:26">
      <c r="A5470" s="878"/>
      <c r="B5470" s="878"/>
      <c r="C5470" s="878"/>
      <c r="F5470" s="878"/>
      <c r="H5470" s="878"/>
      <c r="I5470" s="878"/>
      <c r="J5470" s="878"/>
      <c r="K5470" s="990"/>
      <c r="L5470" s="990"/>
      <c r="M5470" s="990"/>
      <c r="N5470" s="990"/>
      <c r="O5470" s="878"/>
      <c r="P5470" s="878"/>
      <c r="Q5470" s="878"/>
      <c r="R5470" s="878"/>
      <c r="S5470" s="878"/>
      <c r="T5470" s="878"/>
      <c r="U5470" s="878"/>
      <c r="V5470" s="878"/>
      <c r="W5470" s="878"/>
      <c r="X5470" s="1015"/>
      <c r="Y5470" s="878"/>
      <c r="Z5470" s="975"/>
    </row>
    <row r="5471" spans="1:26">
      <c r="A5471" s="878"/>
      <c r="B5471" s="878"/>
      <c r="C5471" s="878"/>
      <c r="F5471" s="878"/>
      <c r="H5471" s="878"/>
      <c r="I5471" s="878"/>
      <c r="J5471" s="878"/>
      <c r="K5471" s="990"/>
      <c r="L5471" s="990"/>
      <c r="M5471" s="990"/>
      <c r="N5471" s="990"/>
      <c r="O5471" s="878"/>
      <c r="P5471" s="878"/>
      <c r="Q5471" s="878"/>
      <c r="R5471" s="878"/>
      <c r="S5471" s="878"/>
      <c r="T5471" s="878"/>
      <c r="U5471" s="878"/>
      <c r="V5471" s="878"/>
      <c r="W5471" s="878"/>
      <c r="X5471" s="1015"/>
      <c r="Y5471" s="878"/>
      <c r="Z5471" s="975"/>
    </row>
    <row r="5472" spans="1:26">
      <c r="A5472" s="878"/>
      <c r="B5472" s="878"/>
      <c r="C5472" s="878"/>
      <c r="F5472" s="878"/>
      <c r="H5472" s="878"/>
      <c r="I5472" s="878"/>
      <c r="J5472" s="878"/>
      <c r="K5472" s="990"/>
      <c r="L5472" s="990"/>
      <c r="M5472" s="990"/>
      <c r="N5472" s="990"/>
      <c r="O5472" s="878"/>
      <c r="P5472" s="878"/>
      <c r="Q5472" s="878"/>
      <c r="R5472" s="878"/>
      <c r="S5472" s="878"/>
      <c r="T5472" s="878"/>
      <c r="U5472" s="878"/>
      <c r="V5472" s="878"/>
      <c r="W5472" s="878"/>
      <c r="X5472" s="1015"/>
      <c r="Y5472" s="878"/>
      <c r="Z5472" s="975"/>
    </row>
    <row r="5473" spans="1:26">
      <c r="A5473" s="878"/>
      <c r="B5473" s="878"/>
      <c r="C5473" s="878"/>
      <c r="F5473" s="878"/>
      <c r="H5473" s="878"/>
      <c r="I5473" s="878"/>
      <c r="J5473" s="878"/>
      <c r="K5473" s="990"/>
      <c r="L5473" s="990"/>
      <c r="M5473" s="990"/>
      <c r="N5473" s="990"/>
      <c r="O5473" s="878"/>
      <c r="P5473" s="878"/>
      <c r="Q5473" s="878"/>
      <c r="R5473" s="878"/>
      <c r="S5473" s="878"/>
      <c r="T5473" s="878"/>
      <c r="U5473" s="878"/>
      <c r="V5473" s="878"/>
      <c r="W5473" s="878"/>
      <c r="X5473" s="1015"/>
      <c r="Y5473" s="878"/>
      <c r="Z5473" s="975"/>
    </row>
    <row r="5474" spans="1:26">
      <c r="A5474" s="878"/>
      <c r="B5474" s="878"/>
      <c r="C5474" s="878"/>
      <c r="F5474" s="878"/>
      <c r="H5474" s="878"/>
      <c r="I5474" s="878"/>
      <c r="J5474" s="878"/>
      <c r="K5474" s="990"/>
      <c r="L5474" s="990"/>
      <c r="M5474" s="990"/>
      <c r="N5474" s="990"/>
      <c r="O5474" s="878"/>
      <c r="P5474" s="878"/>
      <c r="Q5474" s="878"/>
      <c r="R5474" s="878"/>
      <c r="S5474" s="878"/>
      <c r="T5474" s="878"/>
      <c r="U5474" s="878"/>
      <c r="V5474" s="878"/>
      <c r="W5474" s="878"/>
      <c r="X5474" s="1015"/>
      <c r="Y5474" s="878"/>
      <c r="Z5474" s="975"/>
    </row>
    <row r="5475" spans="1:26">
      <c r="A5475" s="878"/>
      <c r="B5475" s="878"/>
      <c r="C5475" s="878"/>
      <c r="F5475" s="878"/>
      <c r="H5475" s="878"/>
      <c r="I5475" s="878"/>
      <c r="J5475" s="878"/>
      <c r="K5475" s="990"/>
      <c r="L5475" s="990"/>
      <c r="M5475" s="990"/>
      <c r="N5475" s="990"/>
      <c r="O5475" s="878"/>
      <c r="P5475" s="878"/>
      <c r="Q5475" s="878"/>
      <c r="R5475" s="878"/>
      <c r="S5475" s="878"/>
      <c r="T5475" s="878"/>
      <c r="U5475" s="878"/>
      <c r="V5475" s="878"/>
      <c r="W5475" s="878"/>
      <c r="X5475" s="1015"/>
      <c r="Y5475" s="878"/>
      <c r="Z5475" s="975"/>
    </row>
    <row r="5476" spans="1:26">
      <c r="A5476" s="878"/>
      <c r="B5476" s="878"/>
      <c r="C5476" s="878"/>
      <c r="F5476" s="878"/>
      <c r="H5476" s="878"/>
      <c r="I5476" s="878"/>
      <c r="J5476" s="878"/>
      <c r="K5476" s="990"/>
      <c r="L5476" s="990"/>
      <c r="M5476" s="990"/>
      <c r="N5476" s="990"/>
      <c r="O5476" s="878"/>
      <c r="P5476" s="878"/>
      <c r="Q5476" s="878"/>
      <c r="R5476" s="878"/>
      <c r="S5476" s="878"/>
      <c r="T5476" s="878"/>
      <c r="U5476" s="878"/>
      <c r="V5476" s="878"/>
      <c r="W5476" s="878"/>
      <c r="X5476" s="1015"/>
      <c r="Y5476" s="878"/>
      <c r="Z5476" s="975"/>
    </row>
    <row r="5477" spans="1:26">
      <c r="A5477" s="878"/>
      <c r="B5477" s="878"/>
      <c r="C5477" s="878"/>
      <c r="F5477" s="878"/>
      <c r="H5477" s="878"/>
      <c r="I5477" s="878"/>
      <c r="J5477" s="878"/>
      <c r="K5477" s="990"/>
      <c r="L5477" s="990"/>
      <c r="M5477" s="990"/>
      <c r="N5477" s="990"/>
      <c r="O5477" s="878"/>
      <c r="P5477" s="878"/>
      <c r="Q5477" s="878"/>
      <c r="R5477" s="878"/>
      <c r="S5477" s="878"/>
      <c r="T5477" s="878"/>
      <c r="U5477" s="878"/>
      <c r="V5477" s="878"/>
      <c r="W5477" s="878"/>
      <c r="X5477" s="1015"/>
      <c r="Y5477" s="878"/>
      <c r="Z5477" s="975"/>
    </row>
    <row r="5478" spans="1:26">
      <c r="A5478" s="878"/>
      <c r="B5478" s="878"/>
      <c r="C5478" s="878"/>
      <c r="F5478" s="878"/>
      <c r="H5478" s="878"/>
      <c r="I5478" s="878"/>
      <c r="J5478" s="878"/>
      <c r="K5478" s="990"/>
      <c r="L5478" s="990"/>
      <c r="M5478" s="990"/>
      <c r="N5478" s="990"/>
      <c r="O5478" s="878"/>
      <c r="P5478" s="878"/>
      <c r="Q5478" s="878"/>
      <c r="R5478" s="878"/>
      <c r="S5478" s="878"/>
      <c r="T5478" s="878"/>
      <c r="U5478" s="878"/>
      <c r="V5478" s="878"/>
      <c r="W5478" s="878"/>
      <c r="X5478" s="1015"/>
      <c r="Y5478" s="878"/>
      <c r="Z5478" s="975"/>
    </row>
    <row r="5479" spans="1:26">
      <c r="A5479" s="878"/>
      <c r="B5479" s="878"/>
      <c r="C5479" s="878"/>
      <c r="F5479" s="878"/>
      <c r="H5479" s="878"/>
      <c r="I5479" s="878"/>
      <c r="J5479" s="878"/>
      <c r="K5479" s="990"/>
      <c r="L5479" s="990"/>
      <c r="M5479" s="990"/>
      <c r="N5479" s="990"/>
      <c r="O5479" s="878"/>
      <c r="P5479" s="878"/>
      <c r="Q5479" s="878"/>
      <c r="R5479" s="878"/>
      <c r="S5479" s="878"/>
      <c r="T5479" s="878"/>
      <c r="U5479" s="878"/>
      <c r="V5479" s="878"/>
      <c r="W5479" s="878"/>
      <c r="X5479" s="1015"/>
      <c r="Y5479" s="878"/>
      <c r="Z5479" s="975"/>
    </row>
    <row r="5480" spans="1:26">
      <c r="A5480" s="878"/>
      <c r="B5480" s="878"/>
      <c r="C5480" s="878"/>
      <c r="F5480" s="878"/>
      <c r="H5480" s="878"/>
      <c r="I5480" s="878"/>
      <c r="J5480" s="878"/>
      <c r="K5480" s="990"/>
      <c r="L5480" s="990"/>
      <c r="M5480" s="990"/>
      <c r="N5480" s="990"/>
      <c r="O5480" s="878"/>
      <c r="P5480" s="878"/>
      <c r="Q5480" s="878"/>
      <c r="R5480" s="878"/>
      <c r="S5480" s="878"/>
      <c r="T5480" s="878"/>
      <c r="U5480" s="878"/>
      <c r="V5480" s="878"/>
      <c r="W5480" s="878"/>
      <c r="X5480" s="1015"/>
      <c r="Y5480" s="878"/>
      <c r="Z5480" s="975"/>
    </row>
    <row r="5481" spans="1:26">
      <c r="A5481" s="878"/>
      <c r="B5481" s="878"/>
      <c r="C5481" s="878"/>
      <c r="F5481" s="878"/>
      <c r="H5481" s="878"/>
      <c r="I5481" s="878"/>
      <c r="J5481" s="878"/>
      <c r="K5481" s="990"/>
      <c r="L5481" s="990"/>
      <c r="M5481" s="990"/>
      <c r="N5481" s="990"/>
      <c r="O5481" s="878"/>
      <c r="P5481" s="878"/>
      <c r="Q5481" s="878"/>
      <c r="R5481" s="878"/>
      <c r="S5481" s="878"/>
      <c r="T5481" s="878"/>
      <c r="U5481" s="878"/>
      <c r="V5481" s="878"/>
      <c r="W5481" s="878"/>
      <c r="X5481" s="1015"/>
      <c r="Y5481" s="878"/>
      <c r="Z5481" s="975"/>
    </row>
    <row r="5482" spans="1:26">
      <c r="A5482" s="878"/>
      <c r="B5482" s="878"/>
      <c r="C5482" s="878"/>
      <c r="F5482" s="878"/>
      <c r="H5482" s="878"/>
      <c r="I5482" s="878"/>
      <c r="J5482" s="878"/>
      <c r="K5482" s="990"/>
      <c r="L5482" s="990"/>
      <c r="M5482" s="990"/>
      <c r="N5482" s="990"/>
      <c r="O5482" s="878"/>
      <c r="P5482" s="878"/>
      <c r="Q5482" s="878"/>
      <c r="R5482" s="878"/>
      <c r="S5482" s="878"/>
      <c r="T5482" s="878"/>
      <c r="U5482" s="878"/>
      <c r="V5482" s="878"/>
      <c r="W5482" s="878"/>
      <c r="X5482" s="1015"/>
      <c r="Y5482" s="878"/>
      <c r="Z5482" s="975"/>
    </row>
    <row r="5483" spans="1:26">
      <c r="A5483" s="878"/>
      <c r="B5483" s="878"/>
      <c r="C5483" s="878"/>
      <c r="F5483" s="878"/>
      <c r="H5483" s="878"/>
      <c r="I5483" s="878"/>
      <c r="J5483" s="878"/>
      <c r="K5483" s="990"/>
      <c r="L5483" s="990"/>
      <c r="M5483" s="990"/>
      <c r="N5483" s="990"/>
      <c r="O5483" s="878"/>
      <c r="P5483" s="878"/>
      <c r="Q5483" s="878"/>
      <c r="R5483" s="878"/>
      <c r="S5483" s="878"/>
      <c r="T5483" s="878"/>
      <c r="U5483" s="878"/>
      <c r="V5483" s="878"/>
      <c r="W5483" s="878"/>
      <c r="X5483" s="1015"/>
      <c r="Y5483" s="878"/>
      <c r="Z5483" s="975"/>
    </row>
    <row r="5484" spans="1:26">
      <c r="A5484" s="878"/>
      <c r="B5484" s="878"/>
      <c r="C5484" s="878"/>
      <c r="F5484" s="878"/>
      <c r="H5484" s="878"/>
      <c r="I5484" s="878"/>
      <c r="J5484" s="878"/>
      <c r="K5484" s="990"/>
      <c r="L5484" s="990"/>
      <c r="M5484" s="990"/>
      <c r="N5484" s="990"/>
      <c r="O5484" s="878"/>
      <c r="P5484" s="878"/>
      <c r="Q5484" s="878"/>
      <c r="R5484" s="878"/>
      <c r="S5484" s="878"/>
      <c r="T5484" s="878"/>
      <c r="U5484" s="878"/>
      <c r="V5484" s="878"/>
      <c r="W5484" s="878"/>
      <c r="X5484" s="1015"/>
      <c r="Y5484" s="878"/>
      <c r="Z5484" s="975"/>
    </row>
    <row r="5485" spans="1:26">
      <c r="A5485" s="878"/>
      <c r="B5485" s="878"/>
      <c r="C5485" s="878"/>
      <c r="F5485" s="878"/>
      <c r="H5485" s="878"/>
      <c r="I5485" s="878"/>
      <c r="J5485" s="878"/>
      <c r="K5485" s="990"/>
      <c r="L5485" s="990"/>
      <c r="M5485" s="990"/>
      <c r="N5485" s="990"/>
      <c r="O5485" s="878"/>
      <c r="P5485" s="878"/>
      <c r="Q5485" s="878"/>
      <c r="R5485" s="878"/>
      <c r="S5485" s="878"/>
      <c r="T5485" s="878"/>
      <c r="U5485" s="878"/>
      <c r="V5485" s="878"/>
      <c r="W5485" s="878"/>
      <c r="X5485" s="1015"/>
      <c r="Y5485" s="878"/>
      <c r="Z5485" s="975"/>
    </row>
    <row r="5486" spans="1:26">
      <c r="A5486" s="878"/>
      <c r="B5486" s="878"/>
      <c r="C5486" s="878"/>
      <c r="F5486" s="878"/>
      <c r="H5486" s="878"/>
      <c r="I5486" s="878"/>
      <c r="J5486" s="878"/>
      <c r="K5486" s="990"/>
      <c r="L5486" s="990"/>
      <c r="M5486" s="990"/>
      <c r="N5486" s="990"/>
      <c r="O5486" s="878"/>
      <c r="P5486" s="878"/>
      <c r="Q5486" s="878"/>
      <c r="R5486" s="878"/>
      <c r="S5486" s="878"/>
      <c r="T5486" s="878"/>
      <c r="U5486" s="878"/>
      <c r="V5486" s="878"/>
      <c r="W5486" s="878"/>
      <c r="X5486" s="1015"/>
      <c r="Y5486" s="878"/>
      <c r="Z5486" s="975"/>
    </row>
    <row r="5487" spans="1:26">
      <c r="A5487" s="878"/>
      <c r="B5487" s="878"/>
      <c r="C5487" s="878"/>
      <c r="F5487" s="878"/>
      <c r="H5487" s="878"/>
      <c r="I5487" s="878"/>
      <c r="J5487" s="878"/>
      <c r="K5487" s="990"/>
      <c r="L5487" s="990"/>
      <c r="M5487" s="990"/>
      <c r="N5487" s="990"/>
      <c r="O5487" s="878"/>
      <c r="P5487" s="878"/>
      <c r="Q5487" s="878"/>
      <c r="R5487" s="878"/>
      <c r="S5487" s="878"/>
      <c r="T5487" s="878"/>
      <c r="U5487" s="878"/>
      <c r="V5487" s="878"/>
      <c r="W5487" s="878"/>
      <c r="X5487" s="1015"/>
      <c r="Y5487" s="878"/>
      <c r="Z5487" s="975"/>
    </row>
    <row r="5488" spans="1:26">
      <c r="A5488" s="878"/>
      <c r="B5488" s="878"/>
      <c r="C5488" s="878"/>
      <c r="F5488" s="878"/>
      <c r="H5488" s="878"/>
      <c r="I5488" s="878"/>
      <c r="J5488" s="878"/>
      <c r="K5488" s="990"/>
      <c r="L5488" s="990"/>
      <c r="M5488" s="990"/>
      <c r="N5488" s="990"/>
      <c r="O5488" s="878"/>
      <c r="P5488" s="878"/>
      <c r="Q5488" s="878"/>
      <c r="R5488" s="878"/>
      <c r="S5488" s="878"/>
      <c r="T5488" s="878"/>
      <c r="U5488" s="878"/>
      <c r="V5488" s="878"/>
      <c r="W5488" s="878"/>
      <c r="X5488" s="1015"/>
      <c r="Y5488" s="878"/>
      <c r="Z5488" s="975"/>
    </row>
    <row r="5489" spans="1:26">
      <c r="A5489" s="878"/>
      <c r="B5489" s="878"/>
      <c r="C5489" s="878"/>
      <c r="F5489" s="878"/>
      <c r="H5489" s="878"/>
      <c r="I5489" s="878"/>
      <c r="J5489" s="878"/>
      <c r="K5489" s="990"/>
      <c r="L5489" s="990"/>
      <c r="M5489" s="990"/>
      <c r="N5489" s="990"/>
      <c r="O5489" s="878"/>
      <c r="P5489" s="878"/>
      <c r="Q5489" s="878"/>
      <c r="R5489" s="878"/>
      <c r="S5489" s="878"/>
      <c r="T5489" s="878"/>
      <c r="U5489" s="878"/>
      <c r="V5489" s="878"/>
      <c r="W5489" s="878"/>
      <c r="X5489" s="1015"/>
      <c r="Y5489" s="878"/>
      <c r="Z5489" s="975"/>
    </row>
    <row r="5490" spans="1:26">
      <c r="A5490" s="878"/>
      <c r="B5490" s="878"/>
      <c r="C5490" s="878"/>
      <c r="F5490" s="878"/>
      <c r="H5490" s="878"/>
      <c r="I5490" s="878"/>
      <c r="J5490" s="878"/>
      <c r="K5490" s="990"/>
      <c r="L5490" s="990"/>
      <c r="M5490" s="990"/>
      <c r="N5490" s="990"/>
      <c r="O5490" s="878"/>
      <c r="P5490" s="878"/>
      <c r="Q5490" s="878"/>
      <c r="R5490" s="878"/>
      <c r="S5490" s="878"/>
      <c r="T5490" s="878"/>
      <c r="U5490" s="878"/>
      <c r="V5490" s="878"/>
      <c r="W5490" s="878"/>
      <c r="X5490" s="1015"/>
      <c r="Y5490" s="878"/>
      <c r="Z5490" s="975"/>
    </row>
    <row r="5491" spans="1:26">
      <c r="A5491" s="878"/>
      <c r="B5491" s="878"/>
      <c r="C5491" s="878"/>
      <c r="F5491" s="878"/>
      <c r="H5491" s="878"/>
      <c r="I5491" s="878"/>
      <c r="J5491" s="878"/>
      <c r="K5491" s="990"/>
      <c r="L5491" s="990"/>
      <c r="M5491" s="990"/>
      <c r="N5491" s="990"/>
      <c r="O5491" s="878"/>
      <c r="P5491" s="878"/>
      <c r="Q5491" s="878"/>
      <c r="R5491" s="878"/>
      <c r="S5491" s="878"/>
      <c r="T5491" s="878"/>
      <c r="U5491" s="878"/>
      <c r="V5491" s="878"/>
      <c r="W5491" s="878"/>
      <c r="X5491" s="1015"/>
      <c r="Y5491" s="878"/>
      <c r="Z5491" s="975"/>
    </row>
    <row r="5492" spans="1:26">
      <c r="A5492" s="878"/>
      <c r="B5492" s="878"/>
      <c r="C5492" s="878"/>
      <c r="F5492" s="878"/>
      <c r="H5492" s="878"/>
      <c r="I5492" s="878"/>
      <c r="J5492" s="878"/>
      <c r="K5492" s="990"/>
      <c r="L5492" s="990"/>
      <c r="M5492" s="990"/>
      <c r="N5492" s="990"/>
      <c r="O5492" s="878"/>
      <c r="P5492" s="878"/>
      <c r="Q5492" s="878"/>
      <c r="R5492" s="878"/>
      <c r="S5492" s="878"/>
      <c r="T5492" s="878"/>
      <c r="U5492" s="878"/>
      <c r="V5492" s="878"/>
      <c r="W5492" s="878"/>
      <c r="X5492" s="1015"/>
      <c r="Y5492" s="878"/>
      <c r="Z5492" s="975"/>
    </row>
    <row r="5493" spans="1:26">
      <c r="A5493" s="878"/>
      <c r="B5493" s="878"/>
      <c r="C5493" s="878"/>
      <c r="F5493" s="878"/>
      <c r="H5493" s="878"/>
      <c r="I5493" s="878"/>
      <c r="J5493" s="878"/>
      <c r="K5493" s="990"/>
      <c r="L5493" s="990"/>
      <c r="M5493" s="990"/>
      <c r="N5493" s="990"/>
      <c r="O5493" s="878"/>
      <c r="P5493" s="878"/>
      <c r="Q5493" s="878"/>
      <c r="R5493" s="878"/>
      <c r="S5493" s="878"/>
      <c r="T5493" s="878"/>
      <c r="U5493" s="878"/>
      <c r="V5493" s="878"/>
      <c r="W5493" s="878"/>
      <c r="X5493" s="1015"/>
      <c r="Y5493" s="878"/>
      <c r="Z5493" s="975"/>
    </row>
    <row r="5494" spans="1:26">
      <c r="A5494" s="878"/>
      <c r="B5494" s="878"/>
      <c r="C5494" s="878"/>
      <c r="F5494" s="878"/>
      <c r="H5494" s="878"/>
      <c r="I5494" s="878"/>
      <c r="J5494" s="878"/>
      <c r="K5494" s="990"/>
      <c r="L5494" s="990"/>
      <c r="M5494" s="990"/>
      <c r="N5494" s="990"/>
      <c r="O5494" s="878"/>
      <c r="P5494" s="878"/>
      <c r="Q5494" s="878"/>
      <c r="R5494" s="878"/>
      <c r="S5494" s="878"/>
      <c r="T5494" s="878"/>
      <c r="U5494" s="878"/>
      <c r="V5494" s="878"/>
      <c r="W5494" s="878"/>
      <c r="X5494" s="1015"/>
      <c r="Y5494" s="878"/>
      <c r="Z5494" s="975"/>
    </row>
    <row r="5495" spans="1:26">
      <c r="A5495" s="878"/>
      <c r="B5495" s="878"/>
      <c r="C5495" s="878"/>
      <c r="F5495" s="878"/>
      <c r="H5495" s="878"/>
      <c r="I5495" s="878"/>
      <c r="J5495" s="878"/>
      <c r="K5495" s="990"/>
      <c r="L5495" s="990"/>
      <c r="M5495" s="990"/>
      <c r="N5495" s="990"/>
      <c r="O5495" s="878"/>
      <c r="P5495" s="878"/>
      <c r="Q5495" s="878"/>
      <c r="R5495" s="878"/>
      <c r="S5495" s="878"/>
      <c r="T5495" s="878"/>
      <c r="U5495" s="878"/>
      <c r="V5495" s="878"/>
      <c r="W5495" s="878"/>
      <c r="X5495" s="1015"/>
      <c r="Y5495" s="878"/>
      <c r="Z5495" s="975"/>
    </row>
    <row r="5496" spans="1:26">
      <c r="A5496" s="878"/>
      <c r="B5496" s="878"/>
      <c r="C5496" s="878"/>
      <c r="F5496" s="878"/>
      <c r="H5496" s="878"/>
      <c r="I5496" s="878"/>
      <c r="J5496" s="878"/>
      <c r="K5496" s="990"/>
      <c r="L5496" s="990"/>
      <c r="M5496" s="990"/>
      <c r="N5496" s="990"/>
      <c r="O5496" s="878"/>
      <c r="P5496" s="878"/>
      <c r="Q5496" s="878"/>
      <c r="R5496" s="878"/>
      <c r="S5496" s="878"/>
      <c r="T5496" s="878"/>
      <c r="U5496" s="878"/>
      <c r="V5496" s="878"/>
      <c r="W5496" s="878"/>
      <c r="X5496" s="1015"/>
      <c r="Y5496" s="878"/>
      <c r="Z5496" s="975"/>
    </row>
    <row r="5497" spans="1:26">
      <c r="A5497" s="878"/>
      <c r="B5497" s="878"/>
      <c r="C5497" s="878"/>
      <c r="F5497" s="878"/>
      <c r="H5497" s="878"/>
      <c r="I5497" s="878"/>
      <c r="J5497" s="878"/>
      <c r="K5497" s="990"/>
      <c r="L5497" s="990"/>
      <c r="M5497" s="990"/>
      <c r="N5497" s="990"/>
      <c r="O5497" s="878"/>
      <c r="P5497" s="878"/>
      <c r="Q5497" s="878"/>
      <c r="R5497" s="878"/>
      <c r="S5497" s="878"/>
      <c r="T5497" s="878"/>
      <c r="U5497" s="878"/>
      <c r="V5497" s="878"/>
      <c r="W5497" s="878"/>
      <c r="X5497" s="1015"/>
      <c r="Y5497" s="878"/>
      <c r="Z5497" s="975"/>
    </row>
    <row r="5498" spans="1:26">
      <c r="A5498" s="878"/>
      <c r="B5498" s="878"/>
      <c r="C5498" s="878"/>
      <c r="F5498" s="878"/>
      <c r="H5498" s="878"/>
      <c r="I5498" s="878"/>
      <c r="J5498" s="878"/>
      <c r="K5498" s="990"/>
      <c r="L5498" s="990"/>
      <c r="M5498" s="990"/>
      <c r="N5498" s="990"/>
      <c r="O5498" s="878"/>
      <c r="P5498" s="878"/>
      <c r="Q5498" s="878"/>
      <c r="R5498" s="878"/>
      <c r="S5498" s="878"/>
      <c r="T5498" s="878"/>
      <c r="U5498" s="878"/>
      <c r="V5498" s="878"/>
      <c r="W5498" s="878"/>
      <c r="X5498" s="1015"/>
      <c r="Y5498" s="878"/>
      <c r="Z5498" s="975"/>
    </row>
    <row r="5499" spans="1:26">
      <c r="A5499" s="878"/>
      <c r="B5499" s="878"/>
      <c r="C5499" s="878"/>
      <c r="F5499" s="878"/>
      <c r="H5499" s="878"/>
      <c r="I5499" s="878"/>
      <c r="J5499" s="878"/>
      <c r="K5499" s="990"/>
      <c r="L5499" s="990"/>
      <c r="M5499" s="990"/>
      <c r="N5499" s="990"/>
      <c r="O5499" s="878"/>
      <c r="P5499" s="878"/>
      <c r="Q5499" s="878"/>
      <c r="R5499" s="878"/>
      <c r="S5499" s="878"/>
      <c r="T5499" s="878"/>
      <c r="U5499" s="878"/>
      <c r="V5499" s="878"/>
      <c r="W5499" s="878"/>
      <c r="X5499" s="1015"/>
      <c r="Y5499" s="878"/>
      <c r="Z5499" s="975"/>
    </row>
    <row r="5500" spans="1:26">
      <c r="A5500" s="878"/>
      <c r="B5500" s="878"/>
      <c r="C5500" s="878"/>
      <c r="F5500" s="878"/>
      <c r="H5500" s="878"/>
      <c r="I5500" s="878"/>
      <c r="J5500" s="878"/>
      <c r="K5500" s="990"/>
      <c r="L5500" s="990"/>
      <c r="M5500" s="990"/>
      <c r="N5500" s="990"/>
      <c r="O5500" s="878"/>
      <c r="P5500" s="878"/>
      <c r="Q5500" s="878"/>
      <c r="R5500" s="878"/>
      <c r="S5500" s="878"/>
      <c r="T5500" s="878"/>
      <c r="U5500" s="878"/>
      <c r="V5500" s="878"/>
      <c r="W5500" s="878"/>
      <c r="X5500" s="1015"/>
      <c r="Y5500" s="878"/>
      <c r="Z5500" s="975"/>
    </row>
    <row r="5501" spans="1:26">
      <c r="A5501" s="878"/>
      <c r="B5501" s="878"/>
      <c r="C5501" s="878"/>
      <c r="F5501" s="878"/>
      <c r="H5501" s="878"/>
      <c r="I5501" s="878"/>
      <c r="J5501" s="878"/>
      <c r="K5501" s="990"/>
      <c r="L5501" s="990"/>
      <c r="M5501" s="990"/>
      <c r="N5501" s="990"/>
      <c r="O5501" s="878"/>
      <c r="P5501" s="878"/>
      <c r="Q5501" s="878"/>
      <c r="R5501" s="878"/>
      <c r="S5501" s="878"/>
      <c r="T5501" s="878"/>
      <c r="U5501" s="878"/>
      <c r="V5501" s="878"/>
      <c r="W5501" s="878"/>
      <c r="X5501" s="1015"/>
      <c r="Y5501" s="878"/>
      <c r="Z5501" s="975"/>
    </row>
    <row r="5502" spans="1:26">
      <c r="A5502" s="878"/>
      <c r="B5502" s="878"/>
      <c r="C5502" s="878"/>
      <c r="F5502" s="878"/>
      <c r="H5502" s="878"/>
      <c r="I5502" s="878"/>
      <c r="J5502" s="878"/>
      <c r="K5502" s="990"/>
      <c r="L5502" s="990"/>
      <c r="M5502" s="990"/>
      <c r="N5502" s="990"/>
      <c r="O5502" s="878"/>
      <c r="P5502" s="878"/>
      <c r="Q5502" s="878"/>
      <c r="R5502" s="878"/>
      <c r="S5502" s="878"/>
      <c r="T5502" s="878"/>
      <c r="U5502" s="878"/>
      <c r="V5502" s="878"/>
      <c r="W5502" s="878"/>
      <c r="X5502" s="1015"/>
      <c r="Y5502" s="878"/>
      <c r="Z5502" s="975"/>
    </row>
    <row r="5503" spans="1:26">
      <c r="A5503" s="878"/>
      <c r="B5503" s="878"/>
      <c r="C5503" s="878"/>
      <c r="F5503" s="878"/>
      <c r="H5503" s="878"/>
      <c r="I5503" s="878"/>
      <c r="J5503" s="878"/>
      <c r="K5503" s="990"/>
      <c r="L5503" s="990"/>
      <c r="M5503" s="990"/>
      <c r="N5503" s="990"/>
      <c r="O5503" s="878"/>
      <c r="P5503" s="878"/>
      <c r="Q5503" s="878"/>
      <c r="R5503" s="878"/>
      <c r="S5503" s="878"/>
      <c r="T5503" s="878"/>
      <c r="U5503" s="878"/>
      <c r="V5503" s="878"/>
      <c r="W5503" s="878"/>
      <c r="X5503" s="1015"/>
      <c r="Y5503" s="878"/>
      <c r="Z5503" s="975"/>
    </row>
    <row r="5504" spans="1:26">
      <c r="A5504" s="878"/>
      <c r="B5504" s="878"/>
      <c r="C5504" s="878"/>
      <c r="F5504" s="878"/>
      <c r="H5504" s="878"/>
      <c r="I5504" s="878"/>
      <c r="J5504" s="878"/>
      <c r="K5504" s="990"/>
      <c r="L5504" s="990"/>
      <c r="M5504" s="990"/>
      <c r="N5504" s="990"/>
      <c r="O5504" s="878"/>
      <c r="P5504" s="878"/>
      <c r="Q5504" s="878"/>
      <c r="R5504" s="878"/>
      <c r="S5504" s="878"/>
      <c r="T5504" s="878"/>
      <c r="U5504" s="878"/>
      <c r="V5504" s="878"/>
      <c r="W5504" s="878"/>
      <c r="X5504" s="1015"/>
      <c r="Y5504" s="878"/>
      <c r="Z5504" s="975"/>
    </row>
    <row r="5505" spans="1:26">
      <c r="A5505" s="878"/>
      <c r="B5505" s="878"/>
      <c r="C5505" s="878"/>
      <c r="F5505" s="878"/>
      <c r="H5505" s="878"/>
      <c r="I5505" s="878"/>
      <c r="J5505" s="878"/>
      <c r="K5505" s="990"/>
      <c r="L5505" s="990"/>
      <c r="M5505" s="990"/>
      <c r="N5505" s="990"/>
      <c r="O5505" s="878"/>
      <c r="P5505" s="878"/>
      <c r="Q5505" s="878"/>
      <c r="R5505" s="878"/>
      <c r="S5505" s="878"/>
      <c r="T5505" s="878"/>
      <c r="U5505" s="878"/>
      <c r="V5505" s="878"/>
      <c r="W5505" s="878"/>
      <c r="X5505" s="1015"/>
      <c r="Y5505" s="878"/>
      <c r="Z5505" s="975"/>
    </row>
    <row r="5506" spans="1:26">
      <c r="A5506" s="878"/>
      <c r="B5506" s="878"/>
      <c r="C5506" s="878"/>
      <c r="F5506" s="878"/>
      <c r="H5506" s="878"/>
      <c r="I5506" s="878"/>
      <c r="J5506" s="878"/>
      <c r="K5506" s="990"/>
      <c r="L5506" s="990"/>
      <c r="M5506" s="990"/>
      <c r="N5506" s="990"/>
      <c r="O5506" s="878"/>
      <c r="P5506" s="878"/>
      <c r="Q5506" s="878"/>
      <c r="R5506" s="878"/>
      <c r="S5506" s="878"/>
      <c r="T5506" s="878"/>
      <c r="U5506" s="878"/>
      <c r="V5506" s="878"/>
      <c r="W5506" s="878"/>
      <c r="X5506" s="1015"/>
      <c r="Y5506" s="878"/>
      <c r="Z5506" s="975"/>
    </row>
    <row r="5507" spans="1:26">
      <c r="A5507" s="878"/>
      <c r="B5507" s="878"/>
      <c r="C5507" s="878"/>
      <c r="F5507" s="878"/>
      <c r="H5507" s="878"/>
      <c r="I5507" s="878"/>
      <c r="J5507" s="878"/>
      <c r="K5507" s="990"/>
      <c r="L5507" s="990"/>
      <c r="M5507" s="990"/>
      <c r="N5507" s="990"/>
      <c r="O5507" s="878"/>
      <c r="P5507" s="878"/>
      <c r="Q5507" s="878"/>
      <c r="R5507" s="878"/>
      <c r="S5507" s="878"/>
      <c r="T5507" s="878"/>
      <c r="U5507" s="878"/>
      <c r="V5507" s="878"/>
      <c r="W5507" s="878"/>
      <c r="X5507" s="1015"/>
      <c r="Y5507" s="878"/>
      <c r="Z5507" s="975"/>
    </row>
    <row r="5508" spans="1:26">
      <c r="A5508" s="878"/>
      <c r="B5508" s="878"/>
      <c r="C5508" s="878"/>
      <c r="F5508" s="878"/>
      <c r="H5508" s="878"/>
      <c r="I5508" s="878"/>
      <c r="J5508" s="878"/>
      <c r="K5508" s="990"/>
      <c r="L5508" s="990"/>
      <c r="M5508" s="990"/>
      <c r="N5508" s="990"/>
      <c r="O5508" s="878"/>
      <c r="P5508" s="878"/>
      <c r="Q5508" s="878"/>
      <c r="R5508" s="878"/>
      <c r="S5508" s="878"/>
      <c r="T5508" s="878"/>
      <c r="U5508" s="878"/>
      <c r="V5508" s="878"/>
      <c r="W5508" s="878"/>
      <c r="X5508" s="1015"/>
      <c r="Y5508" s="878"/>
      <c r="Z5508" s="975"/>
    </row>
    <row r="5509" spans="1:26">
      <c r="A5509" s="878"/>
      <c r="B5509" s="878"/>
      <c r="C5509" s="878"/>
      <c r="F5509" s="878"/>
      <c r="H5509" s="878"/>
      <c r="I5509" s="878"/>
      <c r="J5509" s="878"/>
      <c r="K5509" s="990"/>
      <c r="L5509" s="990"/>
      <c r="M5509" s="990"/>
      <c r="N5509" s="990"/>
      <c r="O5509" s="878"/>
      <c r="P5509" s="878"/>
      <c r="Q5509" s="878"/>
      <c r="R5509" s="878"/>
      <c r="S5509" s="878"/>
      <c r="T5509" s="878"/>
      <c r="U5509" s="878"/>
      <c r="V5509" s="878"/>
      <c r="W5509" s="878"/>
      <c r="X5509" s="1015"/>
      <c r="Y5509" s="878"/>
      <c r="Z5509" s="975"/>
    </row>
    <row r="5510" spans="1:26">
      <c r="A5510" s="878"/>
      <c r="B5510" s="878"/>
      <c r="C5510" s="878"/>
      <c r="F5510" s="878"/>
      <c r="H5510" s="878"/>
      <c r="I5510" s="878"/>
      <c r="J5510" s="878"/>
      <c r="K5510" s="990"/>
      <c r="L5510" s="990"/>
      <c r="M5510" s="990"/>
      <c r="N5510" s="990"/>
      <c r="O5510" s="878"/>
      <c r="P5510" s="878"/>
      <c r="Q5510" s="878"/>
      <c r="R5510" s="878"/>
      <c r="S5510" s="878"/>
      <c r="T5510" s="878"/>
      <c r="U5510" s="878"/>
      <c r="V5510" s="878"/>
      <c r="W5510" s="878"/>
      <c r="X5510" s="1015"/>
      <c r="Y5510" s="878"/>
      <c r="Z5510" s="975"/>
    </row>
    <row r="5511" spans="1:26">
      <c r="A5511" s="878"/>
      <c r="B5511" s="878"/>
      <c r="C5511" s="878"/>
      <c r="F5511" s="878"/>
      <c r="H5511" s="878"/>
      <c r="I5511" s="878"/>
      <c r="J5511" s="878"/>
      <c r="K5511" s="990"/>
      <c r="L5511" s="990"/>
      <c r="M5511" s="990"/>
      <c r="N5511" s="990"/>
      <c r="O5511" s="878"/>
      <c r="P5511" s="878"/>
      <c r="Q5511" s="878"/>
      <c r="R5511" s="878"/>
      <c r="S5511" s="878"/>
      <c r="T5511" s="878"/>
      <c r="U5511" s="878"/>
      <c r="V5511" s="878"/>
      <c r="W5511" s="878"/>
      <c r="X5511" s="1015"/>
      <c r="Y5511" s="878"/>
      <c r="Z5511" s="975"/>
    </row>
    <row r="5512" spans="1:26">
      <c r="A5512" s="878"/>
      <c r="B5512" s="878"/>
      <c r="C5512" s="878"/>
      <c r="F5512" s="878"/>
      <c r="H5512" s="878"/>
      <c r="I5512" s="878"/>
      <c r="J5512" s="878"/>
      <c r="K5512" s="990"/>
      <c r="L5512" s="990"/>
      <c r="M5512" s="990"/>
      <c r="N5512" s="990"/>
      <c r="O5512" s="878"/>
      <c r="P5512" s="878"/>
      <c r="Q5512" s="878"/>
      <c r="R5512" s="878"/>
      <c r="S5512" s="878"/>
      <c r="T5512" s="878"/>
      <c r="U5512" s="878"/>
      <c r="V5512" s="878"/>
      <c r="W5512" s="878"/>
      <c r="X5512" s="1015"/>
      <c r="Y5512" s="878"/>
      <c r="Z5512" s="975"/>
    </row>
    <row r="5513" spans="1:26">
      <c r="A5513" s="878"/>
      <c r="B5513" s="878"/>
      <c r="C5513" s="878"/>
      <c r="F5513" s="878"/>
      <c r="H5513" s="878"/>
      <c r="I5513" s="878"/>
      <c r="J5513" s="878"/>
      <c r="K5513" s="990"/>
      <c r="L5513" s="990"/>
      <c r="M5513" s="990"/>
      <c r="N5513" s="990"/>
      <c r="O5513" s="878"/>
      <c r="P5513" s="878"/>
      <c r="Q5513" s="878"/>
      <c r="R5513" s="878"/>
      <c r="S5513" s="878"/>
      <c r="T5513" s="878"/>
      <c r="U5513" s="878"/>
      <c r="V5513" s="878"/>
      <c r="W5513" s="878"/>
      <c r="X5513" s="1015"/>
      <c r="Y5513" s="878"/>
      <c r="Z5513" s="975"/>
    </row>
    <row r="5514" spans="1:26">
      <c r="A5514" s="878"/>
      <c r="B5514" s="878"/>
      <c r="C5514" s="878"/>
      <c r="F5514" s="878"/>
      <c r="H5514" s="878"/>
      <c r="I5514" s="878"/>
      <c r="J5514" s="878"/>
      <c r="K5514" s="990"/>
      <c r="L5514" s="990"/>
      <c r="M5514" s="990"/>
      <c r="N5514" s="990"/>
      <c r="O5514" s="878"/>
      <c r="P5514" s="878"/>
      <c r="Q5514" s="878"/>
      <c r="R5514" s="878"/>
      <c r="S5514" s="878"/>
      <c r="T5514" s="878"/>
      <c r="U5514" s="878"/>
      <c r="V5514" s="878"/>
      <c r="W5514" s="878"/>
      <c r="X5514" s="1015"/>
      <c r="Y5514" s="878"/>
      <c r="Z5514" s="975"/>
    </row>
    <row r="5515" spans="1:26">
      <c r="A5515" s="878"/>
      <c r="B5515" s="878"/>
      <c r="C5515" s="878"/>
      <c r="F5515" s="878"/>
      <c r="H5515" s="878"/>
      <c r="I5515" s="878"/>
      <c r="J5515" s="878"/>
      <c r="K5515" s="990"/>
      <c r="L5515" s="990"/>
      <c r="M5515" s="990"/>
      <c r="N5515" s="990"/>
      <c r="O5515" s="878"/>
      <c r="P5515" s="878"/>
      <c r="Q5515" s="878"/>
      <c r="R5515" s="878"/>
      <c r="S5515" s="878"/>
      <c r="T5515" s="878"/>
      <c r="U5515" s="878"/>
      <c r="V5515" s="878"/>
      <c r="W5515" s="878"/>
      <c r="X5515" s="1015"/>
      <c r="Y5515" s="878"/>
      <c r="Z5515" s="975"/>
    </row>
    <row r="5516" spans="1:26">
      <c r="A5516" s="878"/>
      <c r="B5516" s="878"/>
      <c r="C5516" s="878"/>
      <c r="F5516" s="878"/>
      <c r="H5516" s="878"/>
      <c r="I5516" s="878"/>
      <c r="J5516" s="878"/>
      <c r="K5516" s="990"/>
      <c r="L5516" s="990"/>
      <c r="M5516" s="990"/>
      <c r="N5516" s="990"/>
      <c r="O5516" s="878"/>
      <c r="P5516" s="878"/>
      <c r="Q5516" s="878"/>
      <c r="R5516" s="878"/>
      <c r="S5516" s="878"/>
      <c r="T5516" s="878"/>
      <c r="U5516" s="878"/>
      <c r="V5516" s="878"/>
      <c r="W5516" s="878"/>
      <c r="X5516" s="1015"/>
      <c r="Y5516" s="878"/>
      <c r="Z5516" s="975"/>
    </row>
    <row r="5517" spans="1:26">
      <c r="A5517" s="878"/>
      <c r="B5517" s="878"/>
      <c r="C5517" s="878"/>
      <c r="F5517" s="878"/>
      <c r="H5517" s="878"/>
      <c r="I5517" s="878"/>
      <c r="J5517" s="878"/>
      <c r="K5517" s="990"/>
      <c r="L5517" s="990"/>
      <c r="M5517" s="990"/>
      <c r="N5517" s="990"/>
      <c r="O5517" s="878"/>
      <c r="P5517" s="878"/>
      <c r="Q5517" s="878"/>
      <c r="R5517" s="878"/>
      <c r="S5517" s="878"/>
      <c r="T5517" s="878"/>
      <c r="U5517" s="878"/>
      <c r="V5517" s="878"/>
      <c r="W5517" s="878"/>
      <c r="X5517" s="1015"/>
      <c r="Y5517" s="878"/>
      <c r="Z5517" s="975"/>
    </row>
    <row r="5518" spans="1:26">
      <c r="A5518" s="878"/>
      <c r="B5518" s="878"/>
      <c r="C5518" s="878"/>
      <c r="F5518" s="878"/>
      <c r="H5518" s="878"/>
      <c r="I5518" s="878"/>
      <c r="J5518" s="878"/>
      <c r="K5518" s="990"/>
      <c r="L5518" s="990"/>
      <c r="M5518" s="990"/>
      <c r="N5518" s="990"/>
      <c r="O5518" s="878"/>
      <c r="P5518" s="878"/>
      <c r="Q5518" s="878"/>
      <c r="R5518" s="878"/>
      <c r="S5518" s="878"/>
      <c r="T5518" s="878"/>
      <c r="U5518" s="878"/>
      <c r="V5518" s="878"/>
      <c r="W5518" s="878"/>
      <c r="X5518" s="1015"/>
      <c r="Y5518" s="878"/>
      <c r="Z5518" s="975"/>
    </row>
    <row r="5519" spans="1:26">
      <c r="A5519" s="878"/>
      <c r="B5519" s="878"/>
      <c r="C5519" s="878"/>
      <c r="F5519" s="878"/>
      <c r="H5519" s="878"/>
      <c r="I5519" s="878"/>
      <c r="J5519" s="878"/>
      <c r="K5519" s="990"/>
      <c r="L5519" s="990"/>
      <c r="M5519" s="990"/>
      <c r="N5519" s="990"/>
      <c r="O5519" s="878"/>
      <c r="P5519" s="878"/>
      <c r="Q5519" s="878"/>
      <c r="R5519" s="878"/>
      <c r="S5519" s="878"/>
      <c r="T5519" s="878"/>
      <c r="U5519" s="878"/>
      <c r="V5519" s="878"/>
      <c r="W5519" s="878"/>
      <c r="X5519" s="1015"/>
      <c r="Y5519" s="878"/>
      <c r="Z5519" s="975"/>
    </row>
    <row r="5520" spans="1:26">
      <c r="A5520" s="878"/>
      <c r="B5520" s="878"/>
      <c r="C5520" s="878"/>
      <c r="F5520" s="878"/>
      <c r="H5520" s="878"/>
      <c r="I5520" s="878"/>
      <c r="J5520" s="878"/>
      <c r="K5520" s="990"/>
      <c r="L5520" s="990"/>
      <c r="M5520" s="990"/>
      <c r="N5520" s="990"/>
      <c r="O5520" s="878"/>
      <c r="P5520" s="878"/>
      <c r="Q5520" s="878"/>
      <c r="R5520" s="878"/>
      <c r="S5520" s="878"/>
      <c r="T5520" s="878"/>
      <c r="U5520" s="878"/>
      <c r="V5520" s="878"/>
      <c r="W5520" s="878"/>
      <c r="X5520" s="1015"/>
      <c r="Y5520" s="878"/>
      <c r="Z5520" s="975"/>
    </row>
    <row r="5521" spans="1:26">
      <c r="A5521" s="878"/>
      <c r="B5521" s="878"/>
      <c r="C5521" s="878"/>
      <c r="F5521" s="878"/>
      <c r="H5521" s="878"/>
      <c r="I5521" s="878"/>
      <c r="J5521" s="878"/>
      <c r="K5521" s="990"/>
      <c r="L5521" s="990"/>
      <c r="M5521" s="990"/>
      <c r="N5521" s="990"/>
      <c r="O5521" s="878"/>
      <c r="P5521" s="878"/>
      <c r="Q5521" s="878"/>
      <c r="R5521" s="878"/>
      <c r="S5521" s="878"/>
      <c r="T5521" s="878"/>
      <c r="U5521" s="878"/>
      <c r="V5521" s="878"/>
      <c r="W5521" s="878"/>
      <c r="X5521" s="1015"/>
      <c r="Y5521" s="878"/>
      <c r="Z5521" s="975"/>
    </row>
    <row r="5522" spans="1:26">
      <c r="A5522" s="878"/>
      <c r="B5522" s="878"/>
      <c r="C5522" s="878"/>
      <c r="F5522" s="878"/>
      <c r="H5522" s="878"/>
      <c r="I5522" s="878"/>
      <c r="J5522" s="878"/>
      <c r="K5522" s="990"/>
      <c r="L5522" s="990"/>
      <c r="M5522" s="990"/>
      <c r="N5522" s="990"/>
      <c r="O5522" s="878"/>
      <c r="P5522" s="878"/>
      <c r="Q5522" s="878"/>
      <c r="R5522" s="878"/>
      <c r="S5522" s="878"/>
      <c r="T5522" s="878"/>
      <c r="U5522" s="878"/>
      <c r="V5522" s="878"/>
      <c r="W5522" s="878"/>
      <c r="X5522" s="1015"/>
      <c r="Y5522" s="878"/>
      <c r="Z5522" s="975"/>
    </row>
    <row r="5523" spans="1:26">
      <c r="A5523" s="878"/>
      <c r="B5523" s="878"/>
      <c r="C5523" s="878"/>
      <c r="F5523" s="878"/>
      <c r="H5523" s="878"/>
      <c r="I5523" s="878"/>
      <c r="J5523" s="878"/>
      <c r="K5523" s="990"/>
      <c r="L5523" s="990"/>
      <c r="M5523" s="990"/>
      <c r="N5523" s="990"/>
      <c r="O5523" s="878"/>
      <c r="P5523" s="878"/>
      <c r="Q5523" s="878"/>
      <c r="R5523" s="878"/>
      <c r="S5523" s="878"/>
      <c r="T5523" s="878"/>
      <c r="U5523" s="878"/>
      <c r="V5523" s="878"/>
      <c r="W5523" s="878"/>
      <c r="X5523" s="1015"/>
      <c r="Y5523" s="878"/>
      <c r="Z5523" s="975"/>
    </row>
    <row r="5524" spans="1:26">
      <c r="A5524" s="878"/>
      <c r="B5524" s="878"/>
      <c r="C5524" s="878"/>
      <c r="F5524" s="878"/>
      <c r="H5524" s="878"/>
      <c r="I5524" s="878"/>
      <c r="J5524" s="878"/>
      <c r="K5524" s="990"/>
      <c r="L5524" s="990"/>
      <c r="M5524" s="990"/>
      <c r="N5524" s="990"/>
      <c r="O5524" s="878"/>
      <c r="P5524" s="878"/>
      <c r="Q5524" s="878"/>
      <c r="R5524" s="878"/>
      <c r="S5524" s="878"/>
      <c r="T5524" s="878"/>
      <c r="U5524" s="878"/>
      <c r="V5524" s="878"/>
      <c r="W5524" s="878"/>
      <c r="X5524" s="1015"/>
      <c r="Y5524" s="878"/>
      <c r="Z5524" s="975"/>
    </row>
    <row r="5525" spans="1:26">
      <c r="A5525" s="878"/>
      <c r="B5525" s="878"/>
      <c r="C5525" s="878"/>
      <c r="F5525" s="878"/>
      <c r="H5525" s="878"/>
      <c r="I5525" s="878"/>
      <c r="J5525" s="878"/>
      <c r="K5525" s="990"/>
      <c r="L5525" s="990"/>
      <c r="M5525" s="990"/>
      <c r="N5525" s="990"/>
      <c r="O5525" s="878"/>
      <c r="P5525" s="878"/>
      <c r="Q5525" s="878"/>
      <c r="R5525" s="878"/>
      <c r="S5525" s="878"/>
      <c r="T5525" s="878"/>
      <c r="U5525" s="878"/>
      <c r="V5525" s="878"/>
      <c r="W5525" s="878"/>
      <c r="X5525" s="1015"/>
      <c r="Y5525" s="878"/>
      <c r="Z5525" s="975"/>
    </row>
    <row r="5526" spans="1:26">
      <c r="A5526" s="878"/>
      <c r="B5526" s="878"/>
      <c r="C5526" s="878"/>
      <c r="F5526" s="878"/>
      <c r="H5526" s="878"/>
      <c r="I5526" s="878"/>
      <c r="J5526" s="878"/>
      <c r="K5526" s="990"/>
      <c r="L5526" s="990"/>
      <c r="M5526" s="990"/>
      <c r="N5526" s="990"/>
      <c r="O5526" s="878"/>
      <c r="P5526" s="878"/>
      <c r="Q5526" s="878"/>
      <c r="R5526" s="878"/>
      <c r="S5526" s="878"/>
      <c r="T5526" s="878"/>
      <c r="U5526" s="878"/>
      <c r="V5526" s="878"/>
      <c r="W5526" s="878"/>
      <c r="X5526" s="1015"/>
      <c r="Y5526" s="878"/>
      <c r="Z5526" s="975"/>
    </row>
    <row r="5527" spans="1:26">
      <c r="A5527" s="878"/>
      <c r="B5527" s="878"/>
      <c r="C5527" s="878"/>
      <c r="F5527" s="878"/>
      <c r="H5527" s="878"/>
      <c r="I5527" s="878"/>
      <c r="J5527" s="878"/>
      <c r="K5527" s="990"/>
      <c r="L5527" s="990"/>
      <c r="M5527" s="990"/>
      <c r="N5527" s="990"/>
      <c r="O5527" s="878"/>
      <c r="P5527" s="878"/>
      <c r="Q5527" s="878"/>
      <c r="R5527" s="878"/>
      <c r="S5527" s="878"/>
      <c r="T5527" s="878"/>
      <c r="U5527" s="878"/>
      <c r="V5527" s="878"/>
      <c r="W5527" s="878"/>
      <c r="X5527" s="1015"/>
      <c r="Y5527" s="878"/>
      <c r="Z5527" s="975"/>
    </row>
    <row r="5528" spans="1:26">
      <c r="A5528" s="878"/>
      <c r="B5528" s="878"/>
      <c r="C5528" s="878"/>
      <c r="F5528" s="878"/>
      <c r="H5528" s="878"/>
      <c r="I5528" s="878"/>
      <c r="J5528" s="878"/>
      <c r="K5528" s="990"/>
      <c r="L5528" s="990"/>
      <c r="M5528" s="990"/>
      <c r="N5528" s="990"/>
      <c r="O5528" s="878"/>
      <c r="P5528" s="878"/>
      <c r="Q5528" s="878"/>
      <c r="R5528" s="878"/>
      <c r="S5528" s="878"/>
      <c r="T5528" s="878"/>
      <c r="U5528" s="878"/>
      <c r="V5528" s="878"/>
      <c r="W5528" s="878"/>
      <c r="X5528" s="1015"/>
      <c r="Y5528" s="878"/>
      <c r="Z5528" s="975"/>
    </row>
    <row r="5529" spans="1:26">
      <c r="A5529" s="878"/>
      <c r="B5529" s="878"/>
      <c r="C5529" s="878"/>
      <c r="F5529" s="878"/>
      <c r="H5529" s="878"/>
      <c r="I5529" s="878"/>
      <c r="J5529" s="878"/>
      <c r="K5529" s="990"/>
      <c r="L5529" s="990"/>
      <c r="M5529" s="990"/>
      <c r="N5529" s="990"/>
      <c r="O5529" s="878"/>
      <c r="P5529" s="878"/>
      <c r="Q5529" s="878"/>
      <c r="R5529" s="878"/>
      <c r="S5529" s="878"/>
      <c r="T5529" s="878"/>
      <c r="U5529" s="878"/>
      <c r="V5529" s="878"/>
      <c r="W5529" s="878"/>
      <c r="X5529" s="1015"/>
      <c r="Y5529" s="878"/>
      <c r="Z5529" s="975"/>
    </row>
    <row r="5530" spans="1:26">
      <c r="A5530" s="878"/>
      <c r="B5530" s="878"/>
      <c r="C5530" s="878"/>
      <c r="F5530" s="878"/>
      <c r="H5530" s="878"/>
      <c r="I5530" s="878"/>
      <c r="J5530" s="878"/>
      <c r="K5530" s="990"/>
      <c r="L5530" s="990"/>
      <c r="M5530" s="990"/>
      <c r="N5530" s="990"/>
      <c r="O5530" s="878"/>
      <c r="P5530" s="878"/>
      <c r="Q5530" s="878"/>
      <c r="R5530" s="878"/>
      <c r="S5530" s="878"/>
      <c r="T5530" s="878"/>
      <c r="U5530" s="878"/>
      <c r="V5530" s="878"/>
      <c r="W5530" s="878"/>
      <c r="X5530" s="1015"/>
      <c r="Y5530" s="878"/>
      <c r="Z5530" s="975"/>
    </row>
    <row r="5531" spans="1:26">
      <c r="A5531" s="878"/>
      <c r="B5531" s="878"/>
      <c r="C5531" s="878"/>
      <c r="F5531" s="878"/>
      <c r="H5531" s="878"/>
      <c r="I5531" s="878"/>
      <c r="J5531" s="878"/>
      <c r="K5531" s="990"/>
      <c r="L5531" s="990"/>
      <c r="M5531" s="990"/>
      <c r="N5531" s="990"/>
      <c r="O5531" s="878"/>
      <c r="P5531" s="878"/>
      <c r="Q5531" s="878"/>
      <c r="R5531" s="878"/>
      <c r="S5531" s="878"/>
      <c r="T5531" s="878"/>
      <c r="U5531" s="878"/>
      <c r="V5531" s="878"/>
      <c r="W5531" s="878"/>
      <c r="X5531" s="1015"/>
      <c r="Y5531" s="878"/>
      <c r="Z5531" s="975"/>
    </row>
    <row r="5532" spans="1:26">
      <c r="A5532" s="878"/>
      <c r="B5532" s="878"/>
      <c r="C5532" s="878"/>
      <c r="F5532" s="878"/>
      <c r="H5532" s="878"/>
      <c r="I5532" s="878"/>
      <c r="J5532" s="878"/>
      <c r="K5532" s="990"/>
      <c r="L5532" s="990"/>
      <c r="M5532" s="990"/>
      <c r="N5532" s="990"/>
      <c r="O5532" s="878"/>
      <c r="P5532" s="878"/>
      <c r="Q5532" s="878"/>
      <c r="R5532" s="878"/>
      <c r="S5532" s="878"/>
      <c r="T5532" s="878"/>
      <c r="U5532" s="878"/>
      <c r="V5532" s="878"/>
      <c r="W5532" s="878"/>
      <c r="X5532" s="1015"/>
      <c r="Y5532" s="878"/>
      <c r="Z5532" s="975"/>
    </row>
    <row r="5533" spans="1:26">
      <c r="A5533" s="878"/>
      <c r="B5533" s="878"/>
      <c r="C5533" s="878"/>
      <c r="F5533" s="878"/>
      <c r="H5533" s="878"/>
      <c r="I5533" s="878"/>
      <c r="J5533" s="878"/>
      <c r="K5533" s="990"/>
      <c r="L5533" s="990"/>
      <c r="M5533" s="990"/>
      <c r="N5533" s="990"/>
      <c r="O5533" s="878"/>
      <c r="P5533" s="878"/>
      <c r="Q5533" s="878"/>
      <c r="R5533" s="878"/>
      <c r="S5533" s="878"/>
      <c r="T5533" s="878"/>
      <c r="U5533" s="878"/>
      <c r="V5533" s="878"/>
      <c r="W5533" s="878"/>
      <c r="X5533" s="1015"/>
      <c r="Y5533" s="878"/>
      <c r="Z5533" s="975"/>
    </row>
    <row r="5534" spans="1:26">
      <c r="A5534" s="878"/>
      <c r="B5534" s="878"/>
      <c r="C5534" s="878"/>
      <c r="F5534" s="878"/>
      <c r="H5534" s="878"/>
      <c r="I5534" s="878"/>
      <c r="J5534" s="878"/>
      <c r="K5534" s="990"/>
      <c r="L5534" s="990"/>
      <c r="M5534" s="990"/>
      <c r="N5534" s="990"/>
      <c r="O5534" s="878"/>
      <c r="P5534" s="878"/>
      <c r="Q5534" s="878"/>
      <c r="R5534" s="878"/>
      <c r="S5534" s="878"/>
      <c r="T5534" s="878"/>
      <c r="U5534" s="878"/>
      <c r="V5534" s="878"/>
      <c r="W5534" s="878"/>
      <c r="X5534" s="1015"/>
      <c r="Y5534" s="878"/>
      <c r="Z5534" s="975"/>
    </row>
    <row r="5535" spans="1:26">
      <c r="A5535" s="878"/>
      <c r="B5535" s="878"/>
      <c r="C5535" s="878"/>
      <c r="F5535" s="878"/>
      <c r="H5535" s="878"/>
      <c r="I5535" s="878"/>
      <c r="J5535" s="878"/>
      <c r="K5535" s="990"/>
      <c r="L5535" s="990"/>
      <c r="M5535" s="990"/>
      <c r="N5535" s="990"/>
      <c r="O5535" s="878"/>
      <c r="P5535" s="878"/>
      <c r="Q5535" s="878"/>
      <c r="R5535" s="878"/>
      <c r="S5535" s="878"/>
      <c r="T5535" s="878"/>
      <c r="U5535" s="878"/>
      <c r="V5535" s="878"/>
      <c r="W5535" s="878"/>
      <c r="X5535" s="1015"/>
      <c r="Y5535" s="878"/>
      <c r="Z5535" s="975"/>
    </row>
    <row r="5536" spans="1:26">
      <c r="A5536" s="878"/>
      <c r="B5536" s="878"/>
      <c r="C5536" s="878"/>
      <c r="F5536" s="878"/>
      <c r="H5536" s="878"/>
      <c r="I5536" s="878"/>
      <c r="J5536" s="878"/>
      <c r="K5536" s="990"/>
      <c r="L5536" s="990"/>
      <c r="M5536" s="990"/>
      <c r="N5536" s="990"/>
      <c r="O5536" s="878"/>
      <c r="P5536" s="878"/>
      <c r="Q5536" s="878"/>
      <c r="R5536" s="878"/>
      <c r="S5536" s="878"/>
      <c r="T5536" s="878"/>
      <c r="U5536" s="878"/>
      <c r="V5536" s="878"/>
      <c r="W5536" s="878"/>
      <c r="X5536" s="1015"/>
      <c r="Y5536" s="878"/>
      <c r="Z5536" s="975"/>
    </row>
    <row r="5537" spans="1:26">
      <c r="A5537" s="878"/>
      <c r="B5537" s="878"/>
      <c r="C5537" s="878"/>
      <c r="F5537" s="878"/>
      <c r="H5537" s="878"/>
      <c r="I5537" s="878"/>
      <c r="J5537" s="878"/>
      <c r="K5537" s="990"/>
      <c r="L5537" s="990"/>
      <c r="M5537" s="990"/>
      <c r="N5537" s="990"/>
      <c r="O5537" s="878"/>
      <c r="P5537" s="878"/>
      <c r="Q5537" s="878"/>
      <c r="R5537" s="878"/>
      <c r="S5537" s="878"/>
      <c r="T5537" s="878"/>
      <c r="U5537" s="878"/>
      <c r="V5537" s="878"/>
      <c r="W5537" s="878"/>
      <c r="X5537" s="1015"/>
      <c r="Y5537" s="878"/>
      <c r="Z5537" s="975"/>
    </row>
    <row r="5538" spans="1:26">
      <c r="A5538" s="878"/>
      <c r="B5538" s="878"/>
      <c r="C5538" s="878"/>
      <c r="F5538" s="878"/>
      <c r="H5538" s="878"/>
      <c r="I5538" s="878"/>
      <c r="J5538" s="878"/>
      <c r="K5538" s="990"/>
      <c r="L5538" s="990"/>
      <c r="M5538" s="990"/>
      <c r="N5538" s="990"/>
      <c r="O5538" s="878"/>
      <c r="P5538" s="878"/>
      <c r="Q5538" s="878"/>
      <c r="R5538" s="878"/>
      <c r="S5538" s="878"/>
      <c r="T5538" s="878"/>
      <c r="U5538" s="878"/>
      <c r="V5538" s="878"/>
      <c r="W5538" s="878"/>
      <c r="X5538" s="1015"/>
      <c r="Y5538" s="878"/>
      <c r="Z5538" s="975"/>
    </row>
    <row r="5539" spans="1:26">
      <c r="A5539" s="878"/>
      <c r="B5539" s="878"/>
      <c r="C5539" s="878"/>
      <c r="F5539" s="878"/>
      <c r="H5539" s="878"/>
      <c r="I5539" s="878"/>
      <c r="J5539" s="878"/>
      <c r="K5539" s="990"/>
      <c r="L5539" s="990"/>
      <c r="M5539" s="990"/>
      <c r="N5539" s="990"/>
      <c r="O5539" s="878"/>
      <c r="P5539" s="878"/>
      <c r="Q5539" s="878"/>
      <c r="R5539" s="878"/>
      <c r="S5539" s="878"/>
      <c r="T5539" s="878"/>
      <c r="U5539" s="878"/>
      <c r="V5539" s="878"/>
      <c r="W5539" s="878"/>
      <c r="X5539" s="1015"/>
      <c r="Y5539" s="878"/>
      <c r="Z5539" s="975"/>
    </row>
    <row r="5540" spans="1:26">
      <c r="A5540" s="878"/>
      <c r="B5540" s="878"/>
      <c r="C5540" s="878"/>
      <c r="F5540" s="878"/>
      <c r="H5540" s="878"/>
      <c r="I5540" s="878"/>
      <c r="J5540" s="878"/>
      <c r="K5540" s="990"/>
      <c r="L5540" s="990"/>
      <c r="M5540" s="990"/>
      <c r="N5540" s="990"/>
      <c r="O5540" s="878"/>
      <c r="P5540" s="878"/>
      <c r="Q5540" s="878"/>
      <c r="R5540" s="878"/>
      <c r="S5540" s="878"/>
      <c r="T5540" s="878"/>
      <c r="U5540" s="878"/>
      <c r="V5540" s="878"/>
      <c r="W5540" s="878"/>
      <c r="X5540" s="1015"/>
      <c r="Y5540" s="878"/>
      <c r="Z5540" s="975"/>
    </row>
    <row r="5541" spans="1:26">
      <c r="A5541" s="878"/>
      <c r="B5541" s="878"/>
      <c r="C5541" s="878"/>
      <c r="F5541" s="878"/>
      <c r="H5541" s="878"/>
      <c r="I5541" s="878"/>
      <c r="J5541" s="878"/>
      <c r="K5541" s="990"/>
      <c r="L5541" s="990"/>
      <c r="M5541" s="990"/>
      <c r="N5541" s="990"/>
      <c r="O5541" s="878"/>
      <c r="P5541" s="878"/>
      <c r="Q5541" s="878"/>
      <c r="R5541" s="878"/>
      <c r="S5541" s="878"/>
      <c r="T5541" s="878"/>
      <c r="U5541" s="878"/>
      <c r="V5541" s="878"/>
      <c r="W5541" s="878"/>
      <c r="X5541" s="1015"/>
      <c r="Y5541" s="878"/>
      <c r="Z5541" s="975"/>
    </row>
    <row r="5542" spans="1:26">
      <c r="A5542" s="878"/>
      <c r="B5542" s="878"/>
      <c r="C5542" s="878"/>
      <c r="F5542" s="878"/>
      <c r="H5542" s="878"/>
      <c r="I5542" s="878"/>
      <c r="J5542" s="878"/>
      <c r="K5542" s="990"/>
      <c r="L5542" s="990"/>
      <c r="M5542" s="990"/>
      <c r="N5542" s="990"/>
      <c r="O5542" s="878"/>
      <c r="P5542" s="878"/>
      <c r="Q5542" s="878"/>
      <c r="R5542" s="878"/>
      <c r="S5542" s="878"/>
      <c r="T5542" s="878"/>
      <c r="U5542" s="878"/>
      <c r="V5542" s="878"/>
      <c r="W5542" s="878"/>
      <c r="X5542" s="1015"/>
      <c r="Y5542" s="878"/>
      <c r="Z5542" s="975"/>
    </row>
    <row r="5543" spans="1:26">
      <c r="A5543" s="878"/>
      <c r="B5543" s="878"/>
      <c r="C5543" s="878"/>
      <c r="F5543" s="878"/>
      <c r="H5543" s="878"/>
      <c r="I5543" s="878"/>
      <c r="J5543" s="878"/>
      <c r="K5543" s="990"/>
      <c r="L5543" s="990"/>
      <c r="M5543" s="990"/>
      <c r="N5543" s="990"/>
      <c r="O5543" s="878"/>
      <c r="P5543" s="878"/>
      <c r="Q5543" s="878"/>
      <c r="R5543" s="878"/>
      <c r="S5543" s="878"/>
      <c r="T5543" s="878"/>
      <c r="U5543" s="878"/>
      <c r="V5543" s="878"/>
      <c r="W5543" s="878"/>
      <c r="X5543" s="1015"/>
      <c r="Y5543" s="878"/>
      <c r="Z5543" s="975"/>
    </row>
    <row r="5544" spans="1:26">
      <c r="A5544" s="878"/>
      <c r="B5544" s="878"/>
      <c r="C5544" s="878"/>
      <c r="F5544" s="878"/>
      <c r="H5544" s="878"/>
      <c r="I5544" s="878"/>
      <c r="J5544" s="878"/>
      <c r="K5544" s="990"/>
      <c r="L5544" s="990"/>
      <c r="M5544" s="990"/>
      <c r="N5544" s="990"/>
      <c r="O5544" s="878"/>
      <c r="P5544" s="878"/>
      <c r="Q5544" s="878"/>
      <c r="R5544" s="878"/>
      <c r="S5544" s="878"/>
      <c r="T5544" s="878"/>
      <c r="U5544" s="878"/>
      <c r="V5544" s="878"/>
      <c r="W5544" s="878"/>
      <c r="X5544" s="1015"/>
      <c r="Y5544" s="878"/>
      <c r="Z5544" s="975"/>
    </row>
    <row r="5545" spans="1:26">
      <c r="A5545" s="878"/>
      <c r="B5545" s="878"/>
      <c r="C5545" s="878"/>
      <c r="F5545" s="878"/>
      <c r="H5545" s="878"/>
      <c r="I5545" s="878"/>
      <c r="J5545" s="878"/>
      <c r="K5545" s="990"/>
      <c r="L5545" s="990"/>
      <c r="M5545" s="990"/>
      <c r="N5545" s="990"/>
      <c r="O5545" s="878"/>
      <c r="P5545" s="878"/>
      <c r="Q5545" s="878"/>
      <c r="R5545" s="878"/>
      <c r="S5545" s="878"/>
      <c r="T5545" s="878"/>
      <c r="U5545" s="878"/>
      <c r="V5545" s="878"/>
      <c r="W5545" s="878"/>
      <c r="X5545" s="1015"/>
      <c r="Y5545" s="878"/>
      <c r="Z5545" s="975"/>
    </row>
    <row r="5546" spans="1:26">
      <c r="A5546" s="878"/>
      <c r="B5546" s="878"/>
      <c r="C5546" s="878"/>
      <c r="F5546" s="878"/>
      <c r="H5546" s="878"/>
      <c r="I5546" s="878"/>
      <c r="J5546" s="878"/>
      <c r="K5546" s="990"/>
      <c r="L5546" s="990"/>
      <c r="M5546" s="990"/>
      <c r="N5546" s="990"/>
      <c r="O5546" s="878"/>
      <c r="P5546" s="878"/>
      <c r="Q5546" s="878"/>
      <c r="R5546" s="878"/>
      <c r="S5546" s="878"/>
      <c r="T5546" s="878"/>
      <c r="U5546" s="878"/>
      <c r="V5546" s="878"/>
      <c r="W5546" s="878"/>
      <c r="X5546" s="1015"/>
      <c r="Y5546" s="878"/>
      <c r="Z5546" s="975"/>
    </row>
    <row r="5547" spans="1:26">
      <c r="A5547" s="878"/>
      <c r="B5547" s="878"/>
      <c r="C5547" s="878"/>
      <c r="F5547" s="878"/>
      <c r="H5547" s="878"/>
      <c r="I5547" s="878"/>
      <c r="J5547" s="878"/>
      <c r="K5547" s="990"/>
      <c r="L5547" s="990"/>
      <c r="M5547" s="990"/>
      <c r="N5547" s="990"/>
      <c r="O5547" s="878"/>
      <c r="P5547" s="878"/>
      <c r="Q5547" s="878"/>
      <c r="R5547" s="878"/>
      <c r="S5547" s="878"/>
      <c r="T5547" s="878"/>
      <c r="U5547" s="878"/>
      <c r="V5547" s="878"/>
      <c r="W5547" s="878"/>
      <c r="X5547" s="1015"/>
      <c r="Y5547" s="878"/>
      <c r="Z5547" s="975"/>
    </row>
    <row r="5548" spans="1:26">
      <c r="A5548" s="878"/>
      <c r="B5548" s="878"/>
      <c r="C5548" s="878"/>
      <c r="F5548" s="878"/>
      <c r="H5548" s="878"/>
      <c r="I5548" s="878"/>
      <c r="J5548" s="878"/>
      <c r="K5548" s="990"/>
      <c r="L5548" s="990"/>
      <c r="M5548" s="990"/>
      <c r="N5548" s="990"/>
      <c r="O5548" s="878"/>
      <c r="P5548" s="878"/>
      <c r="Q5548" s="878"/>
      <c r="R5548" s="878"/>
      <c r="S5548" s="878"/>
      <c r="T5548" s="878"/>
      <c r="U5548" s="878"/>
      <c r="V5548" s="878"/>
      <c r="W5548" s="878"/>
      <c r="X5548" s="1015"/>
      <c r="Y5548" s="878"/>
      <c r="Z5548" s="975"/>
    </row>
    <row r="5549" spans="1:26">
      <c r="A5549" s="878"/>
      <c r="B5549" s="878"/>
      <c r="C5549" s="878"/>
      <c r="F5549" s="878"/>
      <c r="H5549" s="878"/>
      <c r="I5549" s="878"/>
      <c r="J5549" s="878"/>
      <c r="K5549" s="990"/>
      <c r="L5549" s="990"/>
      <c r="M5549" s="990"/>
      <c r="N5549" s="990"/>
      <c r="O5549" s="878"/>
      <c r="P5549" s="878"/>
      <c r="Q5549" s="878"/>
      <c r="R5549" s="878"/>
      <c r="S5549" s="878"/>
      <c r="T5549" s="878"/>
      <c r="U5549" s="878"/>
      <c r="V5549" s="878"/>
      <c r="W5549" s="878"/>
      <c r="X5549" s="1015"/>
      <c r="Y5549" s="878"/>
      <c r="Z5549" s="975"/>
    </row>
    <row r="5550" spans="1:26">
      <c r="A5550" s="878"/>
      <c r="B5550" s="878"/>
      <c r="C5550" s="878"/>
      <c r="F5550" s="878"/>
      <c r="H5550" s="878"/>
      <c r="I5550" s="878"/>
      <c r="J5550" s="878"/>
      <c r="K5550" s="990"/>
      <c r="L5550" s="990"/>
      <c r="M5550" s="990"/>
      <c r="N5550" s="990"/>
      <c r="O5550" s="878"/>
      <c r="P5550" s="878"/>
      <c r="Q5550" s="878"/>
      <c r="R5550" s="878"/>
      <c r="S5550" s="878"/>
      <c r="T5550" s="878"/>
      <c r="U5550" s="878"/>
      <c r="V5550" s="878"/>
      <c r="W5550" s="878"/>
      <c r="X5550" s="1015"/>
      <c r="Y5550" s="878"/>
      <c r="Z5550" s="975"/>
    </row>
    <row r="5551" spans="1:26">
      <c r="A5551" s="878"/>
      <c r="B5551" s="878"/>
      <c r="C5551" s="878"/>
      <c r="F5551" s="878"/>
      <c r="H5551" s="878"/>
      <c r="I5551" s="878"/>
      <c r="J5551" s="878"/>
      <c r="K5551" s="990"/>
      <c r="L5551" s="990"/>
      <c r="M5551" s="990"/>
      <c r="N5551" s="990"/>
      <c r="O5551" s="878"/>
      <c r="P5551" s="878"/>
      <c r="Q5551" s="878"/>
      <c r="R5551" s="878"/>
      <c r="S5551" s="878"/>
      <c r="T5551" s="878"/>
      <c r="U5551" s="878"/>
      <c r="V5551" s="878"/>
      <c r="W5551" s="878"/>
      <c r="X5551" s="1015"/>
      <c r="Y5551" s="878"/>
      <c r="Z5551" s="975"/>
    </row>
    <row r="5552" spans="1:26">
      <c r="A5552" s="878"/>
      <c r="B5552" s="878"/>
      <c r="C5552" s="878"/>
      <c r="F5552" s="878"/>
      <c r="H5552" s="878"/>
      <c r="I5552" s="878"/>
      <c r="J5552" s="878"/>
      <c r="K5552" s="990"/>
      <c r="L5552" s="990"/>
      <c r="M5552" s="990"/>
      <c r="N5552" s="990"/>
      <c r="O5552" s="878"/>
      <c r="P5552" s="878"/>
      <c r="Q5552" s="878"/>
      <c r="R5552" s="878"/>
      <c r="S5552" s="878"/>
      <c r="T5552" s="878"/>
      <c r="U5552" s="878"/>
      <c r="V5552" s="878"/>
      <c r="W5552" s="878"/>
      <c r="X5552" s="1015"/>
      <c r="Y5552" s="878"/>
      <c r="Z5552" s="975"/>
    </row>
    <row r="5553" spans="1:26">
      <c r="A5553" s="878"/>
      <c r="B5553" s="878"/>
      <c r="C5553" s="878"/>
      <c r="F5553" s="878"/>
      <c r="H5553" s="878"/>
      <c r="I5553" s="878"/>
      <c r="J5553" s="878"/>
      <c r="K5553" s="990"/>
      <c r="L5553" s="990"/>
      <c r="M5553" s="990"/>
      <c r="N5553" s="990"/>
      <c r="O5553" s="878"/>
      <c r="P5553" s="878"/>
      <c r="Q5553" s="878"/>
      <c r="R5553" s="878"/>
      <c r="S5553" s="878"/>
      <c r="T5553" s="878"/>
      <c r="U5553" s="878"/>
      <c r="V5553" s="878"/>
      <c r="W5553" s="878"/>
      <c r="X5553" s="1015"/>
      <c r="Y5553" s="878"/>
      <c r="Z5553" s="975"/>
    </row>
    <row r="5554" spans="1:26">
      <c r="A5554" s="878"/>
      <c r="B5554" s="878"/>
      <c r="C5554" s="878"/>
      <c r="F5554" s="878"/>
      <c r="H5554" s="878"/>
      <c r="I5554" s="878"/>
      <c r="J5554" s="878"/>
      <c r="K5554" s="990"/>
      <c r="L5554" s="990"/>
      <c r="M5554" s="990"/>
      <c r="N5554" s="990"/>
      <c r="O5554" s="878"/>
      <c r="P5554" s="878"/>
      <c r="Q5554" s="878"/>
      <c r="R5554" s="878"/>
      <c r="S5554" s="878"/>
      <c r="T5554" s="878"/>
      <c r="U5554" s="878"/>
      <c r="V5554" s="878"/>
      <c r="W5554" s="878"/>
      <c r="X5554" s="1015"/>
      <c r="Y5554" s="878"/>
      <c r="Z5554" s="975"/>
    </row>
    <row r="5555" spans="1:26">
      <c r="A5555" s="878"/>
      <c r="B5555" s="878"/>
      <c r="C5555" s="878"/>
      <c r="F5555" s="878"/>
      <c r="H5555" s="878"/>
      <c r="I5555" s="878"/>
      <c r="J5555" s="878"/>
      <c r="K5555" s="990"/>
      <c r="L5555" s="990"/>
      <c r="M5555" s="990"/>
      <c r="N5555" s="990"/>
      <c r="O5555" s="878"/>
      <c r="P5555" s="878"/>
      <c r="Q5555" s="878"/>
      <c r="R5555" s="878"/>
      <c r="S5555" s="878"/>
      <c r="T5555" s="878"/>
      <c r="U5555" s="878"/>
      <c r="V5555" s="878"/>
      <c r="W5555" s="878"/>
      <c r="X5555" s="1015"/>
      <c r="Y5555" s="878"/>
      <c r="Z5555" s="975"/>
    </row>
    <row r="5556" spans="1:26">
      <c r="A5556" s="878"/>
      <c r="B5556" s="878"/>
      <c r="C5556" s="878"/>
      <c r="F5556" s="878"/>
      <c r="H5556" s="878"/>
      <c r="I5556" s="878"/>
      <c r="J5556" s="878"/>
      <c r="K5556" s="990"/>
      <c r="L5556" s="990"/>
      <c r="M5556" s="990"/>
      <c r="N5556" s="990"/>
      <c r="O5556" s="878"/>
      <c r="P5556" s="878"/>
      <c r="Q5556" s="878"/>
      <c r="R5556" s="878"/>
      <c r="S5556" s="878"/>
      <c r="T5556" s="878"/>
      <c r="U5556" s="878"/>
      <c r="V5556" s="878"/>
      <c r="W5556" s="878"/>
      <c r="X5556" s="1015"/>
      <c r="Y5556" s="878"/>
      <c r="Z5556" s="975"/>
    </row>
    <row r="5557" spans="1:26">
      <c r="A5557" s="878"/>
      <c r="B5557" s="878"/>
      <c r="C5557" s="878"/>
      <c r="F5557" s="878"/>
      <c r="H5557" s="878"/>
      <c r="I5557" s="878"/>
      <c r="J5557" s="878"/>
      <c r="K5557" s="990"/>
      <c r="L5557" s="990"/>
      <c r="M5557" s="990"/>
      <c r="N5557" s="990"/>
      <c r="O5557" s="878"/>
      <c r="P5557" s="878"/>
      <c r="Q5557" s="878"/>
      <c r="R5557" s="878"/>
      <c r="S5557" s="878"/>
      <c r="T5557" s="878"/>
      <c r="U5557" s="878"/>
      <c r="V5557" s="878"/>
      <c r="W5557" s="878"/>
      <c r="X5557" s="1015"/>
      <c r="Y5557" s="878"/>
      <c r="Z5557" s="975"/>
    </row>
    <row r="5558" spans="1:26">
      <c r="A5558" s="878"/>
      <c r="B5558" s="878"/>
      <c r="C5558" s="878"/>
      <c r="F5558" s="878"/>
      <c r="H5558" s="878"/>
      <c r="I5558" s="878"/>
      <c r="J5558" s="878"/>
      <c r="K5558" s="990"/>
      <c r="L5558" s="990"/>
      <c r="M5558" s="990"/>
      <c r="N5558" s="990"/>
      <c r="O5558" s="878"/>
      <c r="P5558" s="878"/>
      <c r="Q5558" s="878"/>
      <c r="R5558" s="878"/>
      <c r="S5558" s="878"/>
      <c r="T5558" s="878"/>
      <c r="U5558" s="878"/>
      <c r="V5558" s="878"/>
      <c r="W5558" s="878"/>
      <c r="X5558" s="1015"/>
      <c r="Y5558" s="878"/>
      <c r="Z5558" s="975"/>
    </row>
    <row r="5559" spans="1:26">
      <c r="A5559" s="878"/>
      <c r="B5559" s="878"/>
      <c r="C5559" s="878"/>
      <c r="F5559" s="878"/>
      <c r="H5559" s="878"/>
      <c r="I5559" s="878"/>
      <c r="J5559" s="878"/>
      <c r="K5559" s="990"/>
      <c r="L5559" s="990"/>
      <c r="M5559" s="990"/>
      <c r="N5559" s="990"/>
      <c r="O5559" s="878"/>
      <c r="P5559" s="878"/>
      <c r="Q5559" s="878"/>
      <c r="R5559" s="878"/>
      <c r="S5559" s="878"/>
      <c r="T5559" s="878"/>
      <c r="U5559" s="878"/>
      <c r="V5559" s="878"/>
      <c r="W5559" s="878"/>
      <c r="X5559" s="1015"/>
      <c r="Y5559" s="878"/>
      <c r="Z5559" s="975"/>
    </row>
    <row r="5560" spans="1:26">
      <c r="A5560" s="878"/>
      <c r="B5560" s="878"/>
      <c r="C5560" s="878"/>
      <c r="F5560" s="878"/>
      <c r="H5560" s="878"/>
      <c r="I5560" s="878"/>
      <c r="J5560" s="878"/>
      <c r="K5560" s="990"/>
      <c r="L5560" s="990"/>
      <c r="M5560" s="990"/>
      <c r="N5560" s="990"/>
      <c r="O5560" s="878"/>
      <c r="P5560" s="878"/>
      <c r="Q5560" s="878"/>
      <c r="R5560" s="878"/>
      <c r="S5560" s="878"/>
      <c r="T5560" s="878"/>
      <c r="U5560" s="878"/>
      <c r="V5560" s="878"/>
      <c r="W5560" s="878"/>
      <c r="X5560" s="1015"/>
      <c r="Y5560" s="878"/>
      <c r="Z5560" s="975"/>
    </row>
    <row r="5561" spans="1:26">
      <c r="A5561" s="878"/>
      <c r="B5561" s="878"/>
      <c r="C5561" s="878"/>
      <c r="F5561" s="878"/>
      <c r="H5561" s="878"/>
      <c r="I5561" s="878"/>
      <c r="J5561" s="878"/>
      <c r="K5561" s="990"/>
      <c r="L5561" s="990"/>
      <c r="M5561" s="990"/>
      <c r="N5561" s="990"/>
      <c r="O5561" s="878"/>
      <c r="P5561" s="878"/>
      <c r="Q5561" s="878"/>
      <c r="R5561" s="878"/>
      <c r="S5561" s="878"/>
      <c r="T5561" s="878"/>
      <c r="U5561" s="878"/>
      <c r="V5561" s="878"/>
      <c r="W5561" s="878"/>
      <c r="X5561" s="1015"/>
      <c r="Y5561" s="878"/>
      <c r="Z5561" s="975"/>
    </row>
    <row r="5562" spans="1:26">
      <c r="A5562" s="878"/>
      <c r="B5562" s="878"/>
      <c r="C5562" s="878"/>
      <c r="F5562" s="878"/>
      <c r="H5562" s="878"/>
      <c r="I5562" s="878"/>
      <c r="J5562" s="878"/>
      <c r="K5562" s="990"/>
      <c r="L5562" s="990"/>
      <c r="M5562" s="990"/>
      <c r="N5562" s="990"/>
      <c r="O5562" s="878"/>
      <c r="P5562" s="878"/>
      <c r="Q5562" s="878"/>
      <c r="R5562" s="878"/>
      <c r="S5562" s="878"/>
      <c r="T5562" s="878"/>
      <c r="U5562" s="878"/>
      <c r="V5562" s="878"/>
      <c r="W5562" s="878"/>
      <c r="X5562" s="1015"/>
      <c r="Y5562" s="878"/>
      <c r="Z5562" s="975"/>
    </row>
    <row r="5563" spans="1:26">
      <c r="A5563" s="878"/>
      <c r="B5563" s="878"/>
      <c r="C5563" s="878"/>
      <c r="F5563" s="878"/>
      <c r="H5563" s="878"/>
      <c r="I5563" s="878"/>
      <c r="J5563" s="878"/>
      <c r="K5563" s="990"/>
      <c r="L5563" s="990"/>
      <c r="M5563" s="990"/>
      <c r="N5563" s="990"/>
      <c r="O5563" s="878"/>
      <c r="P5563" s="878"/>
      <c r="Q5563" s="878"/>
      <c r="R5563" s="878"/>
      <c r="S5563" s="878"/>
      <c r="T5563" s="878"/>
      <c r="U5563" s="878"/>
      <c r="V5563" s="878"/>
      <c r="W5563" s="878"/>
      <c r="X5563" s="1015"/>
      <c r="Y5563" s="878"/>
      <c r="Z5563" s="975"/>
    </row>
    <row r="5564" spans="1:26">
      <c r="A5564" s="878"/>
      <c r="B5564" s="878"/>
      <c r="C5564" s="878"/>
      <c r="F5564" s="878"/>
      <c r="H5564" s="878"/>
      <c r="I5564" s="878"/>
      <c r="J5564" s="878"/>
      <c r="K5564" s="990"/>
      <c r="L5564" s="990"/>
      <c r="M5564" s="990"/>
      <c r="N5564" s="990"/>
      <c r="O5564" s="878"/>
      <c r="P5564" s="878"/>
      <c r="Q5564" s="878"/>
      <c r="R5564" s="878"/>
      <c r="S5564" s="878"/>
      <c r="T5564" s="878"/>
      <c r="U5564" s="878"/>
      <c r="V5564" s="878"/>
      <c r="W5564" s="878"/>
      <c r="X5564" s="1015"/>
      <c r="Y5564" s="878"/>
      <c r="Z5564" s="975"/>
    </row>
    <row r="5565" spans="1:26">
      <c r="A5565" s="878"/>
      <c r="B5565" s="878"/>
      <c r="C5565" s="878"/>
      <c r="F5565" s="878"/>
      <c r="H5565" s="878"/>
      <c r="I5565" s="878"/>
      <c r="J5565" s="878"/>
      <c r="K5565" s="990"/>
      <c r="L5565" s="990"/>
      <c r="M5565" s="990"/>
      <c r="N5565" s="990"/>
      <c r="O5565" s="878"/>
      <c r="P5565" s="878"/>
      <c r="Q5565" s="878"/>
      <c r="R5565" s="878"/>
      <c r="S5565" s="878"/>
      <c r="T5565" s="878"/>
      <c r="U5565" s="878"/>
      <c r="V5565" s="878"/>
      <c r="W5565" s="878"/>
      <c r="X5565" s="1015"/>
      <c r="Y5565" s="878"/>
      <c r="Z5565" s="975"/>
    </row>
    <row r="5566" spans="1:26">
      <c r="A5566" s="878"/>
      <c r="B5566" s="878"/>
      <c r="C5566" s="878"/>
      <c r="F5566" s="878"/>
      <c r="H5566" s="878"/>
      <c r="I5566" s="878"/>
      <c r="J5566" s="878"/>
      <c r="K5566" s="990"/>
      <c r="L5566" s="990"/>
      <c r="M5566" s="990"/>
      <c r="N5566" s="990"/>
      <c r="O5566" s="878"/>
      <c r="P5566" s="878"/>
      <c r="Q5566" s="878"/>
      <c r="R5566" s="878"/>
      <c r="S5566" s="878"/>
      <c r="T5566" s="878"/>
      <c r="U5566" s="878"/>
      <c r="V5566" s="878"/>
      <c r="W5566" s="878"/>
      <c r="X5566" s="1015"/>
      <c r="Y5566" s="878"/>
      <c r="Z5566" s="975"/>
    </row>
    <row r="5567" spans="1:26">
      <c r="A5567" s="878"/>
      <c r="B5567" s="878"/>
      <c r="C5567" s="878"/>
      <c r="F5567" s="878"/>
      <c r="H5567" s="878"/>
      <c r="I5567" s="878"/>
      <c r="J5567" s="878"/>
      <c r="K5567" s="990"/>
      <c r="L5567" s="990"/>
      <c r="M5567" s="990"/>
      <c r="N5567" s="990"/>
      <c r="O5567" s="878"/>
      <c r="P5567" s="878"/>
      <c r="Q5567" s="878"/>
      <c r="R5567" s="878"/>
      <c r="S5567" s="878"/>
      <c r="T5567" s="878"/>
      <c r="U5567" s="878"/>
      <c r="V5567" s="878"/>
      <c r="W5567" s="878"/>
      <c r="X5567" s="1015"/>
      <c r="Y5567" s="878"/>
      <c r="Z5567" s="975"/>
    </row>
    <row r="5568" spans="1:26">
      <c r="A5568" s="878"/>
      <c r="B5568" s="878"/>
      <c r="C5568" s="878"/>
      <c r="F5568" s="878"/>
      <c r="H5568" s="878"/>
      <c r="I5568" s="878"/>
      <c r="J5568" s="878"/>
      <c r="K5568" s="990"/>
      <c r="L5568" s="990"/>
      <c r="M5568" s="990"/>
      <c r="N5568" s="990"/>
      <c r="O5568" s="878"/>
      <c r="P5568" s="878"/>
      <c r="Q5568" s="878"/>
      <c r="R5568" s="878"/>
      <c r="S5568" s="878"/>
      <c r="T5568" s="878"/>
      <c r="U5568" s="878"/>
      <c r="V5568" s="878"/>
      <c r="W5568" s="878"/>
      <c r="X5568" s="1015"/>
      <c r="Y5568" s="878"/>
      <c r="Z5568" s="975"/>
    </row>
    <row r="5569" spans="1:26">
      <c r="A5569" s="878"/>
      <c r="B5569" s="878"/>
      <c r="C5569" s="878"/>
      <c r="F5569" s="878"/>
      <c r="H5569" s="878"/>
      <c r="I5569" s="878"/>
      <c r="J5569" s="878"/>
      <c r="K5569" s="990"/>
      <c r="L5569" s="990"/>
      <c r="M5569" s="990"/>
      <c r="N5569" s="990"/>
      <c r="O5569" s="878"/>
      <c r="P5569" s="878"/>
      <c r="Q5569" s="878"/>
      <c r="R5569" s="878"/>
      <c r="S5569" s="878"/>
      <c r="T5569" s="878"/>
      <c r="U5569" s="878"/>
      <c r="V5569" s="878"/>
      <c r="W5569" s="878"/>
      <c r="X5569" s="1015"/>
      <c r="Y5569" s="878"/>
      <c r="Z5569" s="975"/>
    </row>
    <row r="5570" spans="1:26">
      <c r="A5570" s="878"/>
      <c r="B5570" s="878"/>
      <c r="C5570" s="878"/>
      <c r="F5570" s="878"/>
      <c r="H5570" s="878"/>
      <c r="I5570" s="878"/>
      <c r="J5570" s="878"/>
      <c r="K5570" s="990"/>
      <c r="L5570" s="990"/>
      <c r="M5570" s="990"/>
      <c r="N5570" s="990"/>
      <c r="O5570" s="878"/>
      <c r="P5570" s="878"/>
      <c r="Q5570" s="878"/>
      <c r="R5570" s="878"/>
      <c r="S5570" s="878"/>
      <c r="T5570" s="878"/>
      <c r="U5570" s="878"/>
      <c r="V5570" s="878"/>
      <c r="W5570" s="878"/>
      <c r="X5570" s="1015"/>
      <c r="Y5570" s="878"/>
      <c r="Z5570" s="975"/>
    </row>
    <row r="5571" spans="1:26">
      <c r="A5571" s="878"/>
      <c r="B5571" s="878"/>
      <c r="C5571" s="878"/>
      <c r="F5571" s="878"/>
      <c r="H5571" s="878"/>
      <c r="I5571" s="878"/>
      <c r="J5571" s="878"/>
      <c r="K5571" s="990"/>
      <c r="L5571" s="990"/>
      <c r="M5571" s="990"/>
      <c r="N5571" s="990"/>
      <c r="O5571" s="878"/>
      <c r="P5571" s="878"/>
      <c r="Q5571" s="878"/>
      <c r="R5571" s="878"/>
      <c r="S5571" s="878"/>
      <c r="T5571" s="878"/>
      <c r="U5571" s="878"/>
      <c r="V5571" s="878"/>
      <c r="W5571" s="878"/>
      <c r="X5571" s="1015"/>
      <c r="Y5571" s="878"/>
      <c r="Z5571" s="975"/>
    </row>
    <row r="5572" spans="1:26">
      <c r="A5572" s="878"/>
      <c r="B5572" s="878"/>
      <c r="C5572" s="878"/>
      <c r="F5572" s="878"/>
      <c r="H5572" s="878"/>
      <c r="I5572" s="878"/>
      <c r="J5572" s="878"/>
      <c r="K5572" s="990"/>
      <c r="L5572" s="990"/>
      <c r="M5572" s="990"/>
      <c r="N5572" s="990"/>
      <c r="O5572" s="878"/>
      <c r="P5572" s="878"/>
      <c r="Q5572" s="878"/>
      <c r="R5572" s="878"/>
      <c r="S5572" s="878"/>
      <c r="T5572" s="878"/>
      <c r="U5572" s="878"/>
      <c r="V5572" s="878"/>
      <c r="W5572" s="878"/>
      <c r="X5572" s="1015"/>
      <c r="Y5572" s="878"/>
      <c r="Z5572" s="975"/>
    </row>
    <row r="5573" spans="1:26">
      <c r="A5573" s="878"/>
      <c r="B5573" s="878"/>
      <c r="C5573" s="878"/>
      <c r="F5573" s="878"/>
      <c r="H5573" s="878"/>
      <c r="I5573" s="878"/>
      <c r="J5573" s="878"/>
      <c r="K5573" s="990"/>
      <c r="L5573" s="990"/>
      <c r="M5573" s="990"/>
      <c r="N5573" s="990"/>
      <c r="O5573" s="878"/>
      <c r="P5573" s="878"/>
      <c r="Q5573" s="878"/>
      <c r="R5573" s="878"/>
      <c r="S5573" s="878"/>
      <c r="T5573" s="878"/>
      <c r="U5573" s="878"/>
      <c r="V5573" s="878"/>
      <c r="W5573" s="878"/>
      <c r="X5573" s="1015"/>
      <c r="Y5573" s="878"/>
      <c r="Z5573" s="975"/>
    </row>
    <row r="5574" spans="1:26">
      <c r="A5574" s="878"/>
      <c r="B5574" s="878"/>
      <c r="C5574" s="878"/>
      <c r="F5574" s="878"/>
      <c r="H5574" s="878"/>
      <c r="I5574" s="878"/>
      <c r="J5574" s="878"/>
      <c r="K5574" s="990"/>
      <c r="L5574" s="990"/>
      <c r="M5574" s="990"/>
      <c r="N5574" s="990"/>
      <c r="O5574" s="878"/>
      <c r="P5574" s="878"/>
      <c r="Q5574" s="878"/>
      <c r="R5574" s="878"/>
      <c r="S5574" s="878"/>
      <c r="T5574" s="878"/>
      <c r="U5574" s="878"/>
      <c r="V5574" s="878"/>
      <c r="W5574" s="878"/>
      <c r="X5574" s="1015"/>
      <c r="Y5574" s="878"/>
      <c r="Z5574" s="975"/>
    </row>
    <row r="5575" spans="1:26">
      <c r="A5575" s="878"/>
      <c r="B5575" s="878"/>
      <c r="C5575" s="878"/>
      <c r="F5575" s="878"/>
      <c r="H5575" s="878"/>
      <c r="I5575" s="878"/>
      <c r="J5575" s="878"/>
      <c r="K5575" s="990"/>
      <c r="L5575" s="990"/>
      <c r="M5575" s="990"/>
      <c r="N5575" s="990"/>
      <c r="O5575" s="878"/>
      <c r="P5575" s="878"/>
      <c r="Q5575" s="878"/>
      <c r="R5575" s="878"/>
      <c r="S5575" s="878"/>
      <c r="T5575" s="878"/>
      <c r="U5575" s="878"/>
      <c r="V5575" s="878"/>
      <c r="W5575" s="878"/>
      <c r="X5575" s="1015"/>
      <c r="Y5575" s="878"/>
      <c r="Z5575" s="975"/>
    </row>
    <row r="5576" spans="1:26">
      <c r="A5576" s="878"/>
      <c r="B5576" s="878"/>
      <c r="C5576" s="878"/>
      <c r="F5576" s="878"/>
      <c r="H5576" s="878"/>
      <c r="I5576" s="878"/>
      <c r="J5576" s="878"/>
      <c r="K5576" s="990"/>
      <c r="L5576" s="990"/>
      <c r="M5576" s="990"/>
      <c r="N5576" s="990"/>
      <c r="O5576" s="878"/>
      <c r="P5576" s="878"/>
      <c r="Q5576" s="878"/>
      <c r="R5576" s="878"/>
      <c r="S5576" s="878"/>
      <c r="T5576" s="878"/>
      <c r="U5576" s="878"/>
      <c r="V5576" s="878"/>
      <c r="W5576" s="878"/>
      <c r="X5576" s="1015"/>
      <c r="Y5576" s="878"/>
      <c r="Z5576" s="975"/>
    </row>
    <row r="5577" spans="1:26">
      <c r="A5577" s="878"/>
      <c r="B5577" s="878"/>
      <c r="C5577" s="878"/>
      <c r="F5577" s="878"/>
      <c r="H5577" s="878"/>
      <c r="I5577" s="878"/>
      <c r="J5577" s="878"/>
      <c r="K5577" s="990"/>
      <c r="L5577" s="990"/>
      <c r="M5577" s="990"/>
      <c r="N5577" s="990"/>
      <c r="O5577" s="878"/>
      <c r="P5577" s="878"/>
      <c r="Q5577" s="878"/>
      <c r="R5577" s="878"/>
      <c r="S5577" s="878"/>
      <c r="T5577" s="878"/>
      <c r="U5577" s="878"/>
      <c r="V5577" s="878"/>
      <c r="W5577" s="878"/>
      <c r="X5577" s="1015"/>
      <c r="Y5577" s="878"/>
      <c r="Z5577" s="975"/>
    </row>
    <row r="5578" spans="1:26">
      <c r="A5578" s="878"/>
      <c r="B5578" s="878"/>
      <c r="C5578" s="878"/>
      <c r="F5578" s="878"/>
      <c r="H5578" s="878"/>
      <c r="I5578" s="878"/>
      <c r="J5578" s="878"/>
      <c r="K5578" s="990"/>
      <c r="L5578" s="990"/>
      <c r="M5578" s="990"/>
      <c r="N5578" s="990"/>
      <c r="O5578" s="878"/>
      <c r="P5578" s="878"/>
      <c r="Q5578" s="878"/>
      <c r="R5578" s="878"/>
      <c r="S5578" s="878"/>
      <c r="T5578" s="878"/>
      <c r="U5578" s="878"/>
      <c r="V5578" s="878"/>
      <c r="W5578" s="878"/>
      <c r="X5578" s="1015"/>
      <c r="Y5578" s="878"/>
      <c r="Z5578" s="975"/>
    </row>
    <row r="5579" spans="1:26">
      <c r="A5579" s="878"/>
      <c r="B5579" s="878"/>
      <c r="C5579" s="878"/>
      <c r="F5579" s="878"/>
      <c r="H5579" s="878"/>
      <c r="I5579" s="878"/>
      <c r="J5579" s="878"/>
      <c r="K5579" s="990"/>
      <c r="L5579" s="990"/>
      <c r="M5579" s="990"/>
      <c r="N5579" s="990"/>
      <c r="O5579" s="878"/>
      <c r="P5579" s="878"/>
      <c r="Q5579" s="878"/>
      <c r="R5579" s="878"/>
      <c r="S5579" s="878"/>
      <c r="T5579" s="878"/>
      <c r="U5579" s="878"/>
      <c r="V5579" s="878"/>
      <c r="W5579" s="878"/>
      <c r="X5579" s="1015"/>
      <c r="Y5579" s="878"/>
      <c r="Z5579" s="975"/>
    </row>
    <row r="5580" spans="1:26">
      <c r="A5580" s="878"/>
      <c r="B5580" s="878"/>
      <c r="C5580" s="878"/>
      <c r="F5580" s="878"/>
      <c r="H5580" s="878"/>
      <c r="I5580" s="878"/>
      <c r="J5580" s="878"/>
      <c r="K5580" s="990"/>
      <c r="L5580" s="990"/>
      <c r="M5580" s="990"/>
      <c r="N5580" s="990"/>
      <c r="O5580" s="878"/>
      <c r="P5580" s="878"/>
      <c r="Q5580" s="878"/>
      <c r="R5580" s="878"/>
      <c r="S5580" s="878"/>
      <c r="T5580" s="878"/>
      <c r="U5580" s="878"/>
      <c r="V5580" s="878"/>
      <c r="W5580" s="878"/>
      <c r="X5580" s="1015"/>
      <c r="Y5580" s="878"/>
      <c r="Z5580" s="975"/>
    </row>
    <row r="5581" spans="1:26">
      <c r="A5581" s="878"/>
      <c r="B5581" s="878"/>
      <c r="C5581" s="878"/>
      <c r="F5581" s="878"/>
      <c r="H5581" s="878"/>
      <c r="I5581" s="878"/>
      <c r="J5581" s="878"/>
      <c r="K5581" s="990"/>
      <c r="L5581" s="990"/>
      <c r="M5581" s="990"/>
      <c r="N5581" s="990"/>
      <c r="O5581" s="878"/>
      <c r="P5581" s="878"/>
      <c r="Q5581" s="878"/>
      <c r="R5581" s="878"/>
      <c r="S5581" s="878"/>
      <c r="T5581" s="878"/>
      <c r="U5581" s="878"/>
      <c r="V5581" s="878"/>
      <c r="W5581" s="878"/>
      <c r="X5581" s="1015"/>
      <c r="Y5581" s="878"/>
      <c r="Z5581" s="975"/>
    </row>
    <row r="5582" spans="1:26">
      <c r="A5582" s="878"/>
      <c r="B5582" s="878"/>
      <c r="C5582" s="878"/>
      <c r="F5582" s="878"/>
      <c r="H5582" s="878"/>
      <c r="I5582" s="878"/>
      <c r="J5582" s="878"/>
      <c r="K5582" s="990"/>
      <c r="L5582" s="990"/>
      <c r="M5582" s="990"/>
      <c r="N5582" s="990"/>
      <c r="O5582" s="878"/>
      <c r="P5582" s="878"/>
      <c r="Q5582" s="878"/>
      <c r="R5582" s="878"/>
      <c r="S5582" s="878"/>
      <c r="T5582" s="878"/>
      <c r="U5582" s="878"/>
      <c r="V5582" s="878"/>
      <c r="W5582" s="878"/>
      <c r="X5582" s="1015"/>
      <c r="Y5582" s="878"/>
      <c r="Z5582" s="975"/>
    </row>
    <row r="5583" spans="1:26">
      <c r="A5583" s="878"/>
      <c r="B5583" s="878"/>
      <c r="C5583" s="878"/>
      <c r="F5583" s="878"/>
      <c r="H5583" s="878"/>
      <c r="I5583" s="878"/>
      <c r="J5583" s="878"/>
      <c r="K5583" s="990"/>
      <c r="L5583" s="990"/>
      <c r="M5583" s="990"/>
      <c r="N5583" s="990"/>
      <c r="O5583" s="878"/>
      <c r="P5583" s="878"/>
      <c r="Q5583" s="878"/>
      <c r="R5583" s="878"/>
      <c r="S5583" s="878"/>
      <c r="T5583" s="878"/>
      <c r="U5583" s="878"/>
      <c r="V5583" s="878"/>
      <c r="W5583" s="878"/>
      <c r="X5583" s="1015"/>
      <c r="Y5583" s="878"/>
      <c r="Z5583" s="975"/>
    </row>
    <row r="5584" spans="1:26">
      <c r="A5584" s="878"/>
      <c r="B5584" s="878"/>
      <c r="C5584" s="878"/>
      <c r="F5584" s="878"/>
      <c r="H5584" s="878"/>
      <c r="I5584" s="878"/>
      <c r="J5584" s="878"/>
      <c r="K5584" s="990"/>
      <c r="L5584" s="990"/>
      <c r="M5584" s="990"/>
      <c r="N5584" s="990"/>
      <c r="O5584" s="878"/>
      <c r="P5584" s="878"/>
      <c r="Q5584" s="878"/>
      <c r="R5584" s="878"/>
      <c r="S5584" s="878"/>
      <c r="T5584" s="878"/>
      <c r="U5584" s="878"/>
      <c r="V5584" s="878"/>
      <c r="W5584" s="878"/>
      <c r="X5584" s="1015"/>
      <c r="Y5584" s="878"/>
      <c r="Z5584" s="975"/>
    </row>
    <row r="5585" spans="1:26">
      <c r="A5585" s="878"/>
      <c r="B5585" s="878"/>
      <c r="C5585" s="878"/>
      <c r="F5585" s="878"/>
      <c r="H5585" s="878"/>
      <c r="I5585" s="878"/>
      <c r="J5585" s="878"/>
      <c r="K5585" s="990"/>
      <c r="L5585" s="990"/>
      <c r="M5585" s="990"/>
      <c r="N5585" s="990"/>
      <c r="O5585" s="878"/>
      <c r="P5585" s="878"/>
      <c r="Q5585" s="878"/>
      <c r="R5585" s="878"/>
      <c r="S5585" s="878"/>
      <c r="T5585" s="878"/>
      <c r="U5585" s="878"/>
      <c r="V5585" s="878"/>
      <c r="W5585" s="878"/>
      <c r="X5585" s="1015"/>
      <c r="Y5585" s="878"/>
      <c r="Z5585" s="975"/>
    </row>
    <row r="5586" spans="1:26">
      <c r="A5586" s="878"/>
      <c r="B5586" s="878"/>
      <c r="C5586" s="878"/>
      <c r="F5586" s="878"/>
      <c r="H5586" s="878"/>
      <c r="I5586" s="878"/>
      <c r="J5586" s="878"/>
      <c r="K5586" s="990"/>
      <c r="L5586" s="990"/>
      <c r="M5586" s="990"/>
      <c r="N5586" s="990"/>
      <c r="O5586" s="878"/>
      <c r="P5586" s="878"/>
      <c r="Q5586" s="878"/>
      <c r="R5586" s="878"/>
      <c r="S5586" s="878"/>
      <c r="T5586" s="878"/>
      <c r="U5586" s="878"/>
      <c r="V5586" s="878"/>
      <c r="W5586" s="878"/>
      <c r="X5586" s="1015"/>
      <c r="Y5586" s="878"/>
      <c r="Z5586" s="975"/>
    </row>
    <row r="5587" spans="1:26">
      <c r="A5587" s="878"/>
      <c r="B5587" s="878"/>
      <c r="C5587" s="878"/>
      <c r="F5587" s="878"/>
      <c r="H5587" s="878"/>
      <c r="I5587" s="878"/>
      <c r="J5587" s="878"/>
      <c r="K5587" s="990"/>
      <c r="L5587" s="990"/>
      <c r="M5587" s="990"/>
      <c r="N5587" s="990"/>
      <c r="O5587" s="878"/>
      <c r="P5587" s="878"/>
      <c r="Q5587" s="878"/>
      <c r="R5587" s="878"/>
      <c r="S5587" s="878"/>
      <c r="T5587" s="878"/>
      <c r="U5587" s="878"/>
      <c r="V5587" s="878"/>
      <c r="W5587" s="878"/>
      <c r="X5587" s="1015"/>
      <c r="Y5587" s="878"/>
      <c r="Z5587" s="975"/>
    </row>
    <row r="5588" spans="1:26">
      <c r="A5588" s="878"/>
      <c r="B5588" s="878"/>
      <c r="C5588" s="878"/>
      <c r="F5588" s="878"/>
      <c r="H5588" s="878"/>
      <c r="I5588" s="878"/>
      <c r="J5588" s="878"/>
      <c r="K5588" s="990"/>
      <c r="L5588" s="990"/>
      <c r="M5588" s="990"/>
      <c r="N5588" s="990"/>
      <c r="O5588" s="878"/>
      <c r="P5588" s="878"/>
      <c r="Q5588" s="878"/>
      <c r="R5588" s="878"/>
      <c r="S5588" s="878"/>
      <c r="T5588" s="878"/>
      <c r="U5588" s="878"/>
      <c r="V5588" s="878"/>
      <c r="W5588" s="878"/>
      <c r="X5588" s="1015"/>
      <c r="Y5588" s="878"/>
      <c r="Z5588" s="975"/>
    </row>
    <row r="5589" spans="1:26">
      <c r="A5589" s="878"/>
      <c r="B5589" s="878"/>
      <c r="C5589" s="878"/>
      <c r="F5589" s="878"/>
      <c r="H5589" s="878"/>
      <c r="I5589" s="878"/>
      <c r="J5589" s="878"/>
      <c r="K5589" s="990"/>
      <c r="L5589" s="990"/>
      <c r="M5589" s="990"/>
      <c r="N5589" s="990"/>
      <c r="O5589" s="878"/>
      <c r="P5589" s="878"/>
      <c r="Q5589" s="878"/>
      <c r="R5589" s="878"/>
      <c r="S5589" s="878"/>
      <c r="T5589" s="878"/>
      <c r="U5589" s="878"/>
      <c r="V5589" s="878"/>
      <c r="W5589" s="878"/>
      <c r="X5589" s="1015"/>
      <c r="Y5589" s="878"/>
      <c r="Z5589" s="975"/>
    </row>
    <row r="5590" spans="1:26">
      <c r="A5590" s="878"/>
      <c r="B5590" s="878"/>
      <c r="C5590" s="878"/>
      <c r="F5590" s="878"/>
      <c r="H5590" s="878"/>
      <c r="I5590" s="878"/>
      <c r="J5590" s="878"/>
      <c r="K5590" s="990"/>
      <c r="L5590" s="990"/>
      <c r="M5590" s="990"/>
      <c r="N5590" s="990"/>
      <c r="O5590" s="878"/>
      <c r="P5590" s="878"/>
      <c r="Q5590" s="878"/>
      <c r="R5590" s="878"/>
      <c r="S5590" s="878"/>
      <c r="T5590" s="878"/>
      <c r="U5590" s="878"/>
      <c r="V5590" s="878"/>
      <c r="W5590" s="878"/>
      <c r="X5590" s="1015"/>
      <c r="Y5590" s="878"/>
      <c r="Z5590" s="975"/>
    </row>
    <row r="5591" spans="1:26">
      <c r="A5591" s="878"/>
      <c r="B5591" s="878"/>
      <c r="C5591" s="878"/>
      <c r="F5591" s="878"/>
      <c r="H5591" s="878"/>
      <c r="I5591" s="878"/>
      <c r="J5591" s="878"/>
      <c r="K5591" s="990"/>
      <c r="L5591" s="990"/>
      <c r="M5591" s="990"/>
      <c r="N5591" s="990"/>
      <c r="O5591" s="878"/>
      <c r="P5591" s="878"/>
      <c r="Q5591" s="878"/>
      <c r="R5591" s="878"/>
      <c r="S5591" s="878"/>
      <c r="T5591" s="878"/>
      <c r="U5591" s="878"/>
      <c r="V5591" s="878"/>
      <c r="W5591" s="878"/>
      <c r="X5591" s="1015"/>
      <c r="Y5591" s="878"/>
      <c r="Z5591" s="975"/>
    </row>
    <row r="5592" spans="1:26">
      <c r="A5592" s="878"/>
      <c r="B5592" s="878"/>
      <c r="C5592" s="878"/>
      <c r="F5592" s="878"/>
      <c r="H5592" s="878"/>
      <c r="I5592" s="878"/>
      <c r="J5592" s="878"/>
      <c r="K5592" s="990"/>
      <c r="L5592" s="990"/>
      <c r="M5592" s="990"/>
      <c r="N5592" s="990"/>
      <c r="O5592" s="878"/>
      <c r="P5592" s="878"/>
      <c r="Q5592" s="878"/>
      <c r="R5592" s="878"/>
      <c r="S5592" s="878"/>
      <c r="T5592" s="878"/>
      <c r="U5592" s="878"/>
      <c r="V5592" s="878"/>
      <c r="W5592" s="878"/>
      <c r="X5592" s="1015"/>
      <c r="Y5592" s="878"/>
      <c r="Z5592" s="975"/>
    </row>
    <row r="5593" spans="1:26">
      <c r="A5593" s="878"/>
      <c r="B5593" s="878"/>
      <c r="C5593" s="878"/>
      <c r="F5593" s="878"/>
      <c r="H5593" s="878"/>
      <c r="I5593" s="878"/>
      <c r="J5593" s="878"/>
      <c r="K5593" s="990"/>
      <c r="L5593" s="990"/>
      <c r="M5593" s="990"/>
      <c r="N5593" s="990"/>
      <c r="O5593" s="878"/>
      <c r="P5593" s="878"/>
      <c r="Q5593" s="878"/>
      <c r="R5593" s="878"/>
      <c r="S5593" s="878"/>
      <c r="T5593" s="878"/>
      <c r="U5593" s="878"/>
      <c r="V5593" s="878"/>
      <c r="W5593" s="878"/>
      <c r="X5593" s="1015"/>
      <c r="Y5593" s="878"/>
      <c r="Z5593" s="975"/>
    </row>
    <row r="5594" spans="1:26">
      <c r="A5594" s="878"/>
      <c r="B5594" s="878"/>
      <c r="C5594" s="878"/>
      <c r="F5594" s="878"/>
      <c r="H5594" s="878"/>
      <c r="I5594" s="878"/>
      <c r="J5594" s="878"/>
      <c r="K5594" s="990"/>
      <c r="L5594" s="990"/>
      <c r="M5594" s="990"/>
      <c r="N5594" s="990"/>
      <c r="O5594" s="878"/>
      <c r="P5594" s="878"/>
      <c r="Q5594" s="878"/>
      <c r="R5594" s="878"/>
      <c r="S5594" s="878"/>
      <c r="T5594" s="878"/>
      <c r="U5594" s="878"/>
      <c r="V5594" s="878"/>
      <c r="W5594" s="878"/>
      <c r="X5594" s="1015"/>
      <c r="Y5594" s="878"/>
      <c r="Z5594" s="975"/>
    </row>
    <row r="5595" spans="1:26">
      <c r="A5595" s="878"/>
      <c r="B5595" s="878"/>
      <c r="C5595" s="878"/>
      <c r="F5595" s="878"/>
      <c r="H5595" s="878"/>
      <c r="I5595" s="878"/>
      <c r="J5595" s="878"/>
      <c r="K5595" s="990"/>
      <c r="L5595" s="990"/>
      <c r="M5595" s="990"/>
      <c r="N5595" s="990"/>
      <c r="O5595" s="878"/>
      <c r="P5595" s="878"/>
      <c r="Q5595" s="878"/>
      <c r="R5595" s="878"/>
      <c r="S5595" s="878"/>
      <c r="T5595" s="878"/>
      <c r="U5595" s="878"/>
      <c r="V5595" s="878"/>
      <c r="W5595" s="878"/>
      <c r="X5595" s="1015"/>
      <c r="Y5595" s="878"/>
      <c r="Z5595" s="975"/>
    </row>
    <row r="5596" spans="1:26">
      <c r="A5596" s="878"/>
      <c r="B5596" s="878"/>
      <c r="C5596" s="878"/>
      <c r="F5596" s="878"/>
      <c r="H5596" s="878"/>
      <c r="I5596" s="878"/>
      <c r="J5596" s="878"/>
      <c r="K5596" s="990"/>
      <c r="L5596" s="990"/>
      <c r="M5596" s="990"/>
      <c r="N5596" s="990"/>
      <c r="O5596" s="878"/>
      <c r="P5596" s="878"/>
      <c r="Q5596" s="878"/>
      <c r="R5596" s="878"/>
      <c r="S5596" s="878"/>
      <c r="T5596" s="878"/>
      <c r="U5596" s="878"/>
      <c r="V5596" s="878"/>
      <c r="W5596" s="878"/>
      <c r="X5596" s="1015"/>
      <c r="Y5596" s="878"/>
      <c r="Z5596" s="975"/>
    </row>
    <row r="5597" spans="1:26">
      <c r="A5597" s="878"/>
      <c r="B5597" s="878"/>
      <c r="C5597" s="878"/>
      <c r="F5597" s="878"/>
      <c r="H5597" s="878"/>
      <c r="I5597" s="878"/>
      <c r="J5597" s="878"/>
      <c r="K5597" s="990"/>
      <c r="L5597" s="990"/>
      <c r="M5597" s="990"/>
      <c r="N5597" s="990"/>
      <c r="O5597" s="878"/>
      <c r="P5597" s="878"/>
      <c r="Q5597" s="878"/>
      <c r="R5597" s="878"/>
      <c r="S5597" s="878"/>
      <c r="T5597" s="878"/>
      <c r="U5597" s="878"/>
      <c r="V5597" s="878"/>
      <c r="W5597" s="878"/>
      <c r="X5597" s="1015"/>
      <c r="Y5597" s="878"/>
      <c r="Z5597" s="975"/>
    </row>
    <row r="5598" spans="1:26">
      <c r="A5598" s="878"/>
      <c r="B5598" s="878"/>
      <c r="C5598" s="878"/>
      <c r="F5598" s="878"/>
      <c r="H5598" s="878"/>
      <c r="I5598" s="878"/>
      <c r="J5598" s="878"/>
      <c r="K5598" s="990"/>
      <c r="L5598" s="990"/>
      <c r="M5598" s="990"/>
      <c r="N5598" s="990"/>
      <c r="O5598" s="878"/>
      <c r="P5598" s="878"/>
      <c r="Q5598" s="878"/>
      <c r="R5598" s="878"/>
      <c r="S5598" s="878"/>
      <c r="T5598" s="878"/>
      <c r="U5598" s="878"/>
      <c r="V5598" s="878"/>
      <c r="W5598" s="878"/>
      <c r="X5598" s="1015"/>
      <c r="Y5598" s="878"/>
      <c r="Z5598" s="975"/>
    </row>
    <row r="5599" spans="1:26">
      <c r="A5599" s="878"/>
      <c r="B5599" s="878"/>
      <c r="C5599" s="878"/>
      <c r="F5599" s="878"/>
      <c r="H5599" s="878"/>
      <c r="I5599" s="878"/>
      <c r="J5599" s="878"/>
      <c r="K5599" s="990"/>
      <c r="L5599" s="990"/>
      <c r="M5599" s="990"/>
      <c r="N5599" s="990"/>
      <c r="O5599" s="878"/>
      <c r="P5599" s="878"/>
      <c r="Q5599" s="878"/>
      <c r="R5599" s="878"/>
      <c r="S5599" s="878"/>
      <c r="T5599" s="878"/>
      <c r="U5599" s="878"/>
      <c r="V5599" s="878"/>
      <c r="W5599" s="878"/>
      <c r="X5599" s="1015"/>
      <c r="Y5599" s="878"/>
      <c r="Z5599" s="975"/>
    </row>
    <row r="5600" spans="1:26">
      <c r="A5600" s="878"/>
      <c r="B5600" s="878"/>
      <c r="C5600" s="878"/>
      <c r="F5600" s="878"/>
      <c r="H5600" s="878"/>
      <c r="I5600" s="878"/>
      <c r="J5600" s="878"/>
      <c r="K5600" s="990"/>
      <c r="L5600" s="990"/>
      <c r="M5600" s="990"/>
      <c r="N5600" s="990"/>
      <c r="O5600" s="878"/>
      <c r="P5600" s="878"/>
      <c r="Q5600" s="878"/>
      <c r="R5600" s="878"/>
      <c r="S5600" s="878"/>
      <c r="T5600" s="878"/>
      <c r="U5600" s="878"/>
      <c r="V5600" s="878"/>
      <c r="W5600" s="878"/>
      <c r="X5600" s="1015"/>
      <c r="Y5600" s="878"/>
      <c r="Z5600" s="975"/>
    </row>
    <row r="5601" spans="1:26">
      <c r="A5601" s="878"/>
      <c r="B5601" s="878"/>
      <c r="C5601" s="878"/>
      <c r="F5601" s="878"/>
      <c r="H5601" s="878"/>
      <c r="I5601" s="878"/>
      <c r="J5601" s="878"/>
      <c r="K5601" s="990"/>
      <c r="L5601" s="990"/>
      <c r="M5601" s="990"/>
      <c r="N5601" s="990"/>
      <c r="O5601" s="878"/>
      <c r="P5601" s="878"/>
      <c r="Q5601" s="878"/>
      <c r="R5601" s="878"/>
      <c r="S5601" s="878"/>
      <c r="T5601" s="878"/>
      <c r="U5601" s="878"/>
      <c r="V5601" s="878"/>
      <c r="W5601" s="878"/>
      <c r="X5601" s="1015"/>
      <c r="Y5601" s="878"/>
      <c r="Z5601" s="975"/>
    </row>
    <row r="5602" spans="1:26">
      <c r="A5602" s="878"/>
      <c r="B5602" s="878"/>
      <c r="C5602" s="878"/>
      <c r="F5602" s="878"/>
      <c r="H5602" s="878"/>
      <c r="I5602" s="878"/>
      <c r="J5602" s="878"/>
      <c r="K5602" s="990"/>
      <c r="L5602" s="990"/>
      <c r="M5602" s="990"/>
      <c r="N5602" s="990"/>
      <c r="O5602" s="878"/>
      <c r="P5602" s="878"/>
      <c r="Q5602" s="878"/>
      <c r="R5602" s="878"/>
      <c r="S5602" s="878"/>
      <c r="T5602" s="878"/>
      <c r="U5602" s="878"/>
      <c r="V5602" s="878"/>
      <c r="W5602" s="878"/>
      <c r="X5602" s="1015"/>
      <c r="Y5602" s="878"/>
      <c r="Z5602" s="975"/>
    </row>
    <row r="5603" spans="1:26">
      <c r="A5603" s="878"/>
      <c r="B5603" s="878"/>
      <c r="C5603" s="878"/>
      <c r="F5603" s="878"/>
      <c r="H5603" s="878"/>
      <c r="I5603" s="878"/>
      <c r="J5603" s="878"/>
      <c r="K5603" s="990"/>
      <c r="L5603" s="990"/>
      <c r="M5603" s="990"/>
      <c r="N5603" s="990"/>
      <c r="O5603" s="878"/>
      <c r="P5603" s="878"/>
      <c r="Q5603" s="878"/>
      <c r="R5603" s="878"/>
      <c r="S5603" s="878"/>
      <c r="T5603" s="878"/>
      <c r="U5603" s="878"/>
      <c r="V5603" s="878"/>
      <c r="W5603" s="878"/>
      <c r="X5603" s="1015"/>
      <c r="Y5603" s="878"/>
      <c r="Z5603" s="975"/>
    </row>
    <row r="5604" spans="1:26">
      <c r="A5604" s="878"/>
      <c r="B5604" s="878"/>
      <c r="C5604" s="878"/>
      <c r="F5604" s="878"/>
      <c r="H5604" s="878"/>
      <c r="I5604" s="878"/>
      <c r="J5604" s="878"/>
      <c r="K5604" s="990"/>
      <c r="L5604" s="990"/>
      <c r="M5604" s="990"/>
      <c r="N5604" s="990"/>
      <c r="O5604" s="878"/>
      <c r="P5604" s="878"/>
      <c r="Q5604" s="878"/>
      <c r="R5604" s="878"/>
      <c r="S5604" s="878"/>
      <c r="T5604" s="878"/>
      <c r="U5604" s="878"/>
      <c r="V5604" s="878"/>
      <c r="W5604" s="878"/>
      <c r="X5604" s="1015"/>
      <c r="Y5604" s="878"/>
      <c r="Z5604" s="975"/>
    </row>
    <row r="5605" spans="1:26">
      <c r="A5605" s="878"/>
      <c r="B5605" s="878"/>
      <c r="C5605" s="878"/>
      <c r="F5605" s="878"/>
      <c r="H5605" s="878"/>
      <c r="I5605" s="878"/>
      <c r="J5605" s="878"/>
      <c r="K5605" s="990"/>
      <c r="L5605" s="990"/>
      <c r="M5605" s="990"/>
      <c r="N5605" s="990"/>
      <c r="O5605" s="878"/>
      <c r="P5605" s="878"/>
      <c r="Q5605" s="878"/>
      <c r="R5605" s="878"/>
      <c r="S5605" s="878"/>
      <c r="T5605" s="878"/>
      <c r="U5605" s="878"/>
      <c r="V5605" s="878"/>
      <c r="W5605" s="878"/>
      <c r="X5605" s="1015"/>
      <c r="Y5605" s="878"/>
      <c r="Z5605" s="975"/>
    </row>
    <row r="5606" spans="1:26">
      <c r="A5606" s="878"/>
      <c r="B5606" s="878"/>
      <c r="C5606" s="878"/>
      <c r="F5606" s="878"/>
      <c r="H5606" s="878"/>
      <c r="I5606" s="878"/>
      <c r="J5606" s="878"/>
      <c r="K5606" s="990"/>
      <c r="L5606" s="990"/>
      <c r="M5606" s="990"/>
      <c r="N5606" s="990"/>
      <c r="O5606" s="878"/>
      <c r="P5606" s="878"/>
      <c r="Q5606" s="878"/>
      <c r="R5606" s="878"/>
      <c r="S5606" s="878"/>
      <c r="T5606" s="878"/>
      <c r="U5606" s="878"/>
      <c r="V5606" s="878"/>
      <c r="W5606" s="878"/>
      <c r="X5606" s="1015"/>
      <c r="Y5606" s="878"/>
      <c r="Z5606" s="975"/>
    </row>
    <row r="5607" spans="1:26">
      <c r="A5607" s="878"/>
      <c r="B5607" s="878"/>
      <c r="C5607" s="878"/>
      <c r="F5607" s="878"/>
      <c r="H5607" s="878"/>
      <c r="I5607" s="878"/>
      <c r="J5607" s="878"/>
      <c r="K5607" s="990"/>
      <c r="L5607" s="990"/>
      <c r="M5607" s="990"/>
      <c r="N5607" s="990"/>
      <c r="O5607" s="878"/>
      <c r="P5607" s="878"/>
      <c r="Q5607" s="878"/>
      <c r="R5607" s="878"/>
      <c r="S5607" s="878"/>
      <c r="T5607" s="878"/>
      <c r="U5607" s="878"/>
      <c r="V5607" s="878"/>
      <c r="W5607" s="878"/>
      <c r="X5607" s="1015"/>
      <c r="Y5607" s="878"/>
      <c r="Z5607" s="975"/>
    </row>
    <row r="5608" spans="1:26">
      <c r="A5608" s="878"/>
      <c r="B5608" s="878"/>
      <c r="C5608" s="878"/>
      <c r="F5608" s="878"/>
      <c r="H5608" s="878"/>
      <c r="I5608" s="878"/>
      <c r="J5608" s="878"/>
      <c r="K5608" s="990"/>
      <c r="L5608" s="990"/>
      <c r="M5608" s="990"/>
      <c r="N5608" s="990"/>
      <c r="O5608" s="878"/>
      <c r="P5608" s="878"/>
      <c r="Q5608" s="878"/>
      <c r="R5608" s="878"/>
      <c r="S5608" s="878"/>
      <c r="T5608" s="878"/>
      <c r="U5608" s="878"/>
      <c r="V5608" s="878"/>
      <c r="W5608" s="878"/>
      <c r="X5608" s="1015"/>
      <c r="Y5608" s="878"/>
      <c r="Z5608" s="975"/>
    </row>
    <row r="5609" spans="1:26">
      <c r="A5609" s="878"/>
      <c r="B5609" s="878"/>
      <c r="C5609" s="878"/>
      <c r="F5609" s="878"/>
      <c r="H5609" s="878"/>
      <c r="I5609" s="878"/>
      <c r="J5609" s="878"/>
      <c r="K5609" s="990"/>
      <c r="L5609" s="990"/>
      <c r="M5609" s="990"/>
      <c r="N5609" s="990"/>
      <c r="O5609" s="878"/>
      <c r="P5609" s="878"/>
      <c r="Q5609" s="878"/>
      <c r="R5609" s="878"/>
      <c r="S5609" s="878"/>
      <c r="T5609" s="878"/>
      <c r="U5609" s="878"/>
      <c r="V5609" s="878"/>
      <c r="W5609" s="878"/>
      <c r="X5609" s="1015"/>
      <c r="Y5609" s="878"/>
      <c r="Z5609" s="975"/>
    </row>
    <row r="5610" spans="1:26">
      <c r="A5610" s="878"/>
      <c r="B5610" s="878"/>
      <c r="C5610" s="878"/>
      <c r="F5610" s="878"/>
      <c r="H5610" s="878"/>
      <c r="I5610" s="878"/>
      <c r="J5610" s="878"/>
      <c r="K5610" s="990"/>
      <c r="L5610" s="990"/>
      <c r="M5610" s="990"/>
      <c r="N5610" s="990"/>
      <c r="O5610" s="878"/>
      <c r="P5610" s="878"/>
      <c r="Q5610" s="878"/>
      <c r="R5610" s="878"/>
      <c r="S5610" s="878"/>
      <c r="T5610" s="878"/>
      <c r="U5610" s="878"/>
      <c r="V5610" s="878"/>
      <c r="W5610" s="878"/>
      <c r="X5610" s="1015"/>
      <c r="Y5610" s="878"/>
      <c r="Z5610" s="975"/>
    </row>
    <row r="5611" spans="1:26">
      <c r="A5611" s="878"/>
      <c r="B5611" s="878"/>
      <c r="C5611" s="878"/>
      <c r="F5611" s="878"/>
      <c r="H5611" s="878"/>
      <c r="I5611" s="878"/>
      <c r="J5611" s="878"/>
      <c r="K5611" s="990"/>
      <c r="L5611" s="990"/>
      <c r="M5611" s="990"/>
      <c r="N5611" s="990"/>
      <c r="O5611" s="878"/>
      <c r="P5611" s="878"/>
      <c r="Q5611" s="878"/>
      <c r="R5611" s="878"/>
      <c r="S5611" s="878"/>
      <c r="T5611" s="878"/>
      <c r="U5611" s="878"/>
      <c r="V5611" s="878"/>
      <c r="W5611" s="878"/>
      <c r="X5611" s="1015"/>
      <c r="Y5611" s="878"/>
      <c r="Z5611" s="975"/>
    </row>
    <row r="5612" spans="1:26">
      <c r="A5612" s="878"/>
      <c r="B5612" s="878"/>
      <c r="C5612" s="878"/>
      <c r="F5612" s="878"/>
      <c r="H5612" s="878"/>
      <c r="I5612" s="878"/>
      <c r="J5612" s="878"/>
      <c r="K5612" s="990"/>
      <c r="L5612" s="990"/>
      <c r="M5612" s="990"/>
      <c r="N5612" s="990"/>
      <c r="O5612" s="878"/>
      <c r="P5612" s="878"/>
      <c r="Q5612" s="878"/>
      <c r="R5612" s="878"/>
      <c r="S5612" s="878"/>
      <c r="T5612" s="878"/>
      <c r="U5612" s="878"/>
      <c r="V5612" s="878"/>
      <c r="W5612" s="878"/>
      <c r="X5612" s="1015"/>
      <c r="Y5612" s="878"/>
      <c r="Z5612" s="975"/>
    </row>
    <row r="5613" spans="1:26">
      <c r="A5613" s="878"/>
      <c r="B5613" s="878"/>
      <c r="C5613" s="878"/>
      <c r="F5613" s="878"/>
      <c r="H5613" s="878"/>
      <c r="I5613" s="878"/>
      <c r="J5613" s="878"/>
      <c r="K5613" s="990"/>
      <c r="L5613" s="990"/>
      <c r="M5613" s="990"/>
      <c r="N5613" s="990"/>
      <c r="O5613" s="878"/>
      <c r="P5613" s="878"/>
      <c r="Q5613" s="878"/>
      <c r="R5613" s="878"/>
      <c r="S5613" s="878"/>
      <c r="T5613" s="878"/>
      <c r="U5613" s="878"/>
      <c r="V5613" s="878"/>
      <c r="W5613" s="878"/>
      <c r="X5613" s="1015"/>
      <c r="Y5613" s="878"/>
      <c r="Z5613" s="975"/>
    </row>
    <row r="5614" spans="1:26">
      <c r="A5614" s="878"/>
      <c r="B5614" s="878"/>
      <c r="C5614" s="878"/>
      <c r="F5614" s="878"/>
      <c r="H5614" s="878"/>
      <c r="I5614" s="878"/>
      <c r="J5614" s="878"/>
      <c r="K5614" s="990"/>
      <c r="L5614" s="990"/>
      <c r="M5614" s="990"/>
      <c r="N5614" s="990"/>
      <c r="O5614" s="878"/>
      <c r="P5614" s="878"/>
      <c r="Q5614" s="878"/>
      <c r="R5614" s="878"/>
      <c r="S5614" s="878"/>
      <c r="T5614" s="878"/>
      <c r="U5614" s="878"/>
      <c r="V5614" s="878"/>
      <c r="W5614" s="878"/>
      <c r="X5614" s="1015"/>
      <c r="Y5614" s="878"/>
      <c r="Z5614" s="975"/>
    </row>
    <row r="5615" spans="1:26">
      <c r="A5615" s="878"/>
      <c r="B5615" s="878"/>
      <c r="C5615" s="878"/>
      <c r="F5615" s="878"/>
      <c r="H5615" s="878"/>
      <c r="I5615" s="878"/>
      <c r="J5615" s="878"/>
      <c r="K5615" s="990"/>
      <c r="L5615" s="990"/>
      <c r="M5615" s="990"/>
      <c r="N5615" s="990"/>
      <c r="O5615" s="878"/>
      <c r="P5615" s="878"/>
      <c r="Q5615" s="878"/>
      <c r="R5615" s="878"/>
      <c r="S5615" s="878"/>
      <c r="T5615" s="878"/>
      <c r="U5615" s="878"/>
      <c r="V5615" s="878"/>
      <c r="W5615" s="878"/>
      <c r="X5615" s="1015"/>
      <c r="Y5615" s="878"/>
      <c r="Z5615" s="975"/>
    </row>
    <row r="5616" spans="1:26">
      <c r="A5616" s="878"/>
      <c r="B5616" s="878"/>
      <c r="C5616" s="878"/>
      <c r="F5616" s="878"/>
      <c r="H5616" s="878"/>
      <c r="I5616" s="878"/>
      <c r="J5616" s="878"/>
      <c r="K5616" s="990"/>
      <c r="L5616" s="990"/>
      <c r="M5616" s="990"/>
      <c r="N5616" s="990"/>
      <c r="O5616" s="878"/>
      <c r="P5616" s="878"/>
      <c r="Q5616" s="878"/>
      <c r="R5616" s="878"/>
      <c r="S5616" s="878"/>
      <c r="T5616" s="878"/>
      <c r="U5616" s="878"/>
      <c r="V5616" s="878"/>
      <c r="W5616" s="878"/>
      <c r="X5616" s="1015"/>
      <c r="Y5616" s="878"/>
      <c r="Z5616" s="975"/>
    </row>
    <row r="5617" spans="1:26">
      <c r="A5617" s="878"/>
      <c r="B5617" s="878"/>
      <c r="C5617" s="878"/>
      <c r="F5617" s="878"/>
      <c r="H5617" s="878"/>
      <c r="I5617" s="878"/>
      <c r="J5617" s="878"/>
      <c r="K5617" s="990"/>
      <c r="L5617" s="990"/>
      <c r="M5617" s="990"/>
      <c r="N5617" s="990"/>
      <c r="O5617" s="878"/>
      <c r="P5617" s="878"/>
      <c r="Q5617" s="878"/>
      <c r="R5617" s="878"/>
      <c r="S5617" s="878"/>
      <c r="T5617" s="878"/>
      <c r="U5617" s="878"/>
      <c r="V5617" s="878"/>
      <c r="W5617" s="878"/>
      <c r="X5617" s="1015"/>
      <c r="Y5617" s="878"/>
      <c r="Z5617" s="975"/>
    </row>
    <row r="5618" spans="1:26">
      <c r="A5618" s="878"/>
      <c r="B5618" s="878"/>
      <c r="C5618" s="878"/>
      <c r="F5618" s="878"/>
      <c r="H5618" s="878"/>
      <c r="I5618" s="878"/>
      <c r="J5618" s="878"/>
      <c r="K5618" s="990"/>
      <c r="L5618" s="990"/>
      <c r="M5618" s="990"/>
      <c r="N5618" s="990"/>
      <c r="O5618" s="878"/>
      <c r="P5618" s="878"/>
      <c r="Q5618" s="878"/>
      <c r="R5618" s="878"/>
      <c r="S5618" s="878"/>
      <c r="T5618" s="878"/>
      <c r="U5618" s="878"/>
      <c r="V5618" s="878"/>
      <c r="W5618" s="878"/>
      <c r="X5618" s="1015"/>
      <c r="Y5618" s="878"/>
      <c r="Z5618" s="975"/>
    </row>
    <row r="5619" spans="1:26">
      <c r="A5619" s="878"/>
      <c r="B5619" s="878"/>
      <c r="C5619" s="878"/>
      <c r="F5619" s="878"/>
      <c r="H5619" s="878"/>
      <c r="I5619" s="878"/>
      <c r="J5619" s="878"/>
      <c r="K5619" s="990"/>
      <c r="L5619" s="990"/>
      <c r="M5619" s="990"/>
      <c r="N5619" s="990"/>
      <c r="O5619" s="878"/>
      <c r="P5619" s="878"/>
      <c r="Q5619" s="878"/>
      <c r="R5619" s="878"/>
      <c r="S5619" s="878"/>
      <c r="T5619" s="878"/>
      <c r="U5619" s="878"/>
      <c r="V5619" s="878"/>
      <c r="W5619" s="878"/>
      <c r="X5619" s="1015"/>
      <c r="Y5619" s="878"/>
      <c r="Z5619" s="975"/>
    </row>
  </sheetData>
  <autoFilter ref="A5:Z113" xr:uid="{DC70482B-B111-43C2-A171-CCFDABF90677}">
    <filterColumn colId="5">
      <filters>
        <filter val="Long Lead"/>
        <filter val="Short Leads"/>
      </filters>
    </filterColumn>
  </autoFilter>
  <mergeCells count="2">
    <mergeCell ref="N3:O3"/>
    <mergeCell ref="B1:X1"/>
  </mergeCells>
  <phoneticPr fontId="92" type="noConversion"/>
  <dataValidations disablePrompts="1" count="5">
    <dataValidation allowBlank="1" prompt="Details to be collected from Mr Ahmad Shaikh" sqref="K5 D5:F5" xr:uid="{F864C3CB-72A4-4D51-865E-81B8CA36540F}"/>
    <dataValidation allowBlank="1" prompt="UPDATED BY KHATEEB MUHAMMAD MUHYIDDEEN" sqref="T5 C5" xr:uid="{CA1C9116-7A6F-489A-B7B8-2AB234316AD0}"/>
    <dataValidation allowBlank="1" showInputMessage="1" showErrorMessage="1" prompt="Actual Date Arrived" sqref="S5" xr:uid="{86AA3AB2-4A00-4982-8B15-6E40F3DDB211}"/>
    <dataValidation allowBlank="1" showInputMessage="1" prompt="Expected Date of Arrival" sqref="R5" xr:uid="{B5B6ECE2-932E-4D97-9BC1-7B8CD613C24B}"/>
    <dataValidation allowBlank="1" showInputMessage="1" prompt="As per P6 Schedule or in very rare case Expert Judgement" sqref="Q5" xr:uid="{CAD4324C-FB41-43FA-8BD8-EABA09A1CB6D}"/>
  </dataValidations>
  <printOptions horizontalCentered="1"/>
  <pageMargins left="0.2" right="0" top="0.75" bottom="0.75" header="0.3" footer="0.3"/>
  <pageSetup paperSize="8" scale="16"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theme="0" tint="-0.499984740745262"/>
  </sheetPr>
  <dimension ref="A1:H8"/>
  <sheetViews>
    <sheetView workbookViewId="0">
      <selection activeCell="C20" sqref="C20"/>
    </sheetView>
  </sheetViews>
  <sheetFormatPr defaultRowHeight="14.4"/>
  <cols>
    <col min="1" max="2" width="19.5546875" customWidth="1"/>
    <col min="3" max="3" width="59.44140625" customWidth="1"/>
    <col min="4" max="8" width="19.5546875" customWidth="1"/>
  </cols>
  <sheetData>
    <row r="1" spans="1:8">
      <c r="A1" s="1903" t="s">
        <v>380</v>
      </c>
      <c r="B1" s="1904"/>
      <c r="C1" s="1904"/>
      <c r="D1" s="1904"/>
      <c r="E1" s="1904"/>
      <c r="F1" s="1904"/>
      <c r="G1" s="1904"/>
      <c r="H1" s="1904"/>
    </row>
    <row r="2" spans="1:8">
      <c r="A2" s="95" t="s">
        <v>337</v>
      </c>
      <c r="B2" s="96" t="s">
        <v>338</v>
      </c>
      <c r="C2" s="97" t="s">
        <v>339</v>
      </c>
      <c r="D2" s="97" t="s">
        <v>73</v>
      </c>
      <c r="E2" s="97" t="s">
        <v>381</v>
      </c>
      <c r="F2" s="96" t="s">
        <v>382</v>
      </c>
      <c r="G2" s="98" t="s">
        <v>340</v>
      </c>
      <c r="H2" s="98" t="s">
        <v>383</v>
      </c>
    </row>
    <row r="3" spans="1:8" ht="45.6" customHeight="1">
      <c r="A3" s="99"/>
      <c r="B3" s="88"/>
      <c r="C3" s="955"/>
      <c r="D3" s="89"/>
      <c r="E3" s="90"/>
      <c r="F3" s="91"/>
      <c r="G3" s="101"/>
      <c r="H3" s="102">
        <f>G3-B3</f>
        <v>0</v>
      </c>
    </row>
    <row r="4" spans="1:8">
      <c r="A4" s="103" t="s">
        <v>222</v>
      </c>
      <c r="B4" s="88"/>
      <c r="C4" s="89"/>
      <c r="D4" s="89"/>
      <c r="E4" s="90"/>
      <c r="F4" s="91"/>
      <c r="G4" s="101"/>
      <c r="H4" s="102">
        <f t="shared" ref="H4:H8" si="0">G4-B4</f>
        <v>0</v>
      </c>
    </row>
    <row r="5" spans="1:8">
      <c r="A5" s="99" t="s">
        <v>222</v>
      </c>
      <c r="B5" s="88"/>
      <c r="C5" s="89"/>
      <c r="D5" s="89"/>
      <c r="E5" s="90"/>
      <c r="F5" s="91"/>
      <c r="G5" s="101"/>
      <c r="H5" s="102">
        <f t="shared" si="0"/>
        <v>0</v>
      </c>
    </row>
    <row r="6" spans="1:8">
      <c r="A6" s="99" t="s">
        <v>222</v>
      </c>
      <c r="B6" s="88"/>
      <c r="C6" s="89"/>
      <c r="D6" s="89"/>
      <c r="E6" s="90"/>
      <c r="F6" s="91"/>
      <c r="G6" s="101"/>
      <c r="H6" s="102">
        <f t="shared" si="0"/>
        <v>0</v>
      </c>
    </row>
    <row r="7" spans="1:8">
      <c r="A7" s="99" t="s">
        <v>222</v>
      </c>
      <c r="B7" s="88"/>
      <c r="C7" s="89"/>
      <c r="D7" s="89"/>
      <c r="E7" s="90"/>
      <c r="F7" s="91"/>
      <c r="G7" s="101"/>
      <c r="H7" s="102">
        <f t="shared" si="0"/>
        <v>0</v>
      </c>
    </row>
    <row r="8" spans="1:8">
      <c r="A8" s="100" t="s">
        <v>222</v>
      </c>
      <c r="B8" s="88"/>
      <c r="C8" s="92" t="s">
        <v>222</v>
      </c>
      <c r="D8" s="92"/>
      <c r="E8" s="93" t="s">
        <v>222</v>
      </c>
      <c r="F8" s="94" t="s">
        <v>222</v>
      </c>
      <c r="G8" s="101"/>
      <c r="H8" s="102">
        <f t="shared" si="0"/>
        <v>0</v>
      </c>
    </row>
  </sheetData>
  <mergeCells count="1">
    <mergeCell ref="A1:H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Codes!$C$4:$C$6</xm:f>
          </x14:formula1>
          <xm:sqref>D3:D8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tabColor theme="0" tint="-0.499984740745262"/>
    <pageSetUpPr fitToPage="1"/>
  </sheetPr>
  <dimension ref="A1:O101"/>
  <sheetViews>
    <sheetView topLeftCell="A9" zoomScale="70" zoomScaleNormal="70" workbookViewId="0">
      <selection activeCell="F20" sqref="F20:G20"/>
    </sheetView>
  </sheetViews>
  <sheetFormatPr defaultColWidth="9.109375" defaultRowHeight="14.4"/>
  <cols>
    <col min="1" max="1" width="6" style="72" customWidth="1"/>
    <col min="2" max="2" width="11.5546875" style="72" customWidth="1"/>
    <col min="3" max="3" width="17" style="72" customWidth="1"/>
    <col min="4" max="4" width="53.88671875" style="72" customWidth="1"/>
    <col min="5" max="5" width="26.44140625" style="72" customWidth="1"/>
    <col min="6" max="6" width="56.44140625" style="72" customWidth="1"/>
    <col min="7" max="7" width="51.5546875" style="72" customWidth="1"/>
    <col min="8" max="8" width="17" customWidth="1"/>
    <col min="9" max="9" width="19.88671875" customWidth="1"/>
    <col min="10" max="11" width="15.5546875" customWidth="1"/>
    <col min="12" max="12" width="18.44140625" customWidth="1"/>
    <col min="13" max="13" width="19.88671875" customWidth="1"/>
    <col min="14" max="14" width="15.5546875" customWidth="1"/>
    <col min="15" max="15" width="32.44140625" bestFit="1" customWidth="1"/>
    <col min="16" max="16" width="38.109375" bestFit="1" customWidth="1"/>
    <col min="17" max="18" width="15.5546875" customWidth="1"/>
    <col min="19" max="19" width="19.5546875" customWidth="1"/>
    <col min="20" max="24" width="15.5546875" customWidth="1"/>
    <col min="25" max="25" width="16.44140625" customWidth="1"/>
    <col min="26" max="26" width="15.5546875" customWidth="1"/>
    <col min="27" max="27" width="42.109375" bestFit="1" customWidth="1"/>
    <col min="28" max="34" width="15.5546875" customWidth="1"/>
    <col min="35" max="35" width="22.109375" customWidth="1"/>
  </cols>
  <sheetData>
    <row r="1" spans="1:15" ht="17.399999999999999" hidden="1">
      <c r="A1" s="61"/>
      <c r="B1" s="61"/>
      <c r="C1" s="61"/>
      <c r="D1" s="61"/>
      <c r="E1" s="61"/>
      <c r="F1" s="61"/>
      <c r="G1" s="61"/>
    </row>
    <row r="2" spans="1:15" ht="17.399999999999999" hidden="1">
      <c r="A2" s="62"/>
      <c r="B2" s="64"/>
      <c r="C2" s="64"/>
      <c r="D2" s="64"/>
      <c r="E2" s="64"/>
      <c r="F2" s="64"/>
      <c r="G2" s="64"/>
    </row>
    <row r="3" spans="1:15" ht="17.399999999999999" hidden="1">
      <c r="A3" s="62"/>
      <c r="B3" s="64"/>
      <c r="C3" s="64"/>
      <c r="D3" s="64"/>
      <c r="E3" s="64"/>
      <c r="F3" s="64"/>
      <c r="G3" s="64"/>
      <c r="M3" s="105">
        <f>'General Information'!L1</f>
        <v>46308</v>
      </c>
      <c r="N3" s="12" t="s">
        <v>73</v>
      </c>
      <c r="O3" s="12" t="s">
        <v>397</v>
      </c>
    </row>
    <row r="4" spans="1:15" ht="17.399999999999999" hidden="1">
      <c r="A4" s="62"/>
      <c r="B4" s="63"/>
      <c r="C4" s="63"/>
      <c r="D4" s="63"/>
      <c r="E4" s="63"/>
      <c r="F4" s="63"/>
      <c r="G4" s="63"/>
      <c r="N4" t="s">
        <v>341</v>
      </c>
      <c r="O4" t="s">
        <v>21</v>
      </c>
    </row>
    <row r="5" spans="1:15" ht="17.399999999999999" hidden="1">
      <c r="A5" s="62"/>
      <c r="B5" s="64"/>
      <c r="C5" s="64"/>
      <c r="D5" s="64"/>
      <c r="E5" s="64"/>
      <c r="F5" s="64"/>
      <c r="G5" s="64"/>
      <c r="N5" t="s">
        <v>93</v>
      </c>
      <c r="O5" t="s">
        <v>184</v>
      </c>
    </row>
    <row r="6" spans="1:15" ht="17.399999999999999" hidden="1">
      <c r="A6" s="62"/>
      <c r="B6" s="64"/>
      <c r="C6" s="64"/>
      <c r="D6" s="64"/>
      <c r="E6" s="64"/>
      <c r="F6" s="64"/>
      <c r="G6" s="64"/>
      <c r="O6" t="s">
        <v>447</v>
      </c>
    </row>
    <row r="7" spans="1:15" hidden="1">
      <c r="A7" s="66"/>
      <c r="B7" s="65"/>
      <c r="C7" s="65"/>
      <c r="D7" s="65"/>
      <c r="E7" s="65"/>
      <c r="F7" s="65"/>
      <c r="G7" s="65"/>
      <c r="O7" t="s">
        <v>398</v>
      </c>
    </row>
    <row r="8" spans="1:15" ht="34.5" hidden="1" customHeight="1">
      <c r="A8" s="68"/>
      <c r="B8" s="67"/>
      <c r="C8" s="67"/>
      <c r="D8" s="67"/>
      <c r="E8" s="67"/>
      <c r="F8" s="67"/>
      <c r="G8" s="67"/>
      <c r="O8" t="s">
        <v>116</v>
      </c>
    </row>
    <row r="9" spans="1:15" ht="36.9" customHeight="1">
      <c r="A9" s="68"/>
      <c r="B9" s="1909" t="s">
        <v>394</v>
      </c>
      <c r="C9" s="1910"/>
      <c r="D9" s="1910"/>
      <c r="E9" s="1910"/>
      <c r="F9" s="1910"/>
      <c r="G9" s="1910"/>
      <c r="H9" s="1910"/>
      <c r="I9" s="1910"/>
      <c r="J9" s="1910"/>
    </row>
    <row r="10" spans="1:15" ht="57.6" customHeight="1">
      <c r="A10" s="65"/>
      <c r="B10" s="106" t="s">
        <v>389</v>
      </c>
      <c r="C10" s="106" t="s">
        <v>390</v>
      </c>
      <c r="D10" s="106" t="s">
        <v>391</v>
      </c>
      <c r="E10" s="106" t="s">
        <v>397</v>
      </c>
      <c r="F10" s="1907" t="s">
        <v>392</v>
      </c>
      <c r="G10" s="1908"/>
      <c r="H10" s="106" t="s">
        <v>395</v>
      </c>
      <c r="I10" s="108" t="s">
        <v>651</v>
      </c>
      <c r="J10" s="108" t="s">
        <v>399</v>
      </c>
    </row>
    <row r="11" spans="1:15" ht="55.35" customHeight="1">
      <c r="A11" s="69"/>
      <c r="B11" s="70">
        <v>1</v>
      </c>
      <c r="C11" s="71"/>
      <c r="D11" s="218"/>
      <c r="E11" s="70"/>
      <c r="F11" s="1905"/>
      <c r="G11" s="1906"/>
      <c r="H11" s="109"/>
      <c r="I11" s="107"/>
      <c r="J11" s="110">
        <f>IF(I11="",$M$3-C11,I11-C11)</f>
        <v>46308</v>
      </c>
    </row>
    <row r="12" spans="1:15" ht="55.35" customHeight="1">
      <c r="A12" s="69"/>
      <c r="B12" s="70">
        <v>2</v>
      </c>
      <c r="C12" s="71"/>
      <c r="D12" s="218"/>
      <c r="E12" s="70"/>
      <c r="F12" s="1905"/>
      <c r="G12" s="1906"/>
      <c r="H12" s="109"/>
      <c r="I12" s="107"/>
      <c r="J12" s="110">
        <f t="shared" ref="J12:J60" si="0">IF(I12="",$M$3-C12,I12-C12)</f>
        <v>46308</v>
      </c>
    </row>
    <row r="13" spans="1:15" ht="55.35" customHeight="1">
      <c r="A13" s="69"/>
      <c r="B13" s="70">
        <v>3</v>
      </c>
      <c r="C13" s="71"/>
      <c r="D13" s="218"/>
      <c r="E13" s="70"/>
      <c r="F13" s="1905"/>
      <c r="G13" s="1906"/>
      <c r="H13" s="109"/>
      <c r="I13" s="107"/>
      <c r="J13" s="110">
        <f t="shared" si="0"/>
        <v>46308</v>
      </c>
    </row>
    <row r="14" spans="1:15" ht="55.35" customHeight="1">
      <c r="A14" s="69"/>
      <c r="B14" s="70">
        <v>4</v>
      </c>
      <c r="C14" s="71"/>
      <c r="D14" s="218"/>
      <c r="E14" s="70"/>
      <c r="F14" s="1905"/>
      <c r="G14" s="1906"/>
      <c r="H14" s="109"/>
      <c r="I14" s="107"/>
      <c r="J14" s="110">
        <f t="shared" si="0"/>
        <v>46308</v>
      </c>
    </row>
    <row r="15" spans="1:15" ht="55.35" customHeight="1">
      <c r="A15" s="69"/>
      <c r="B15" s="70">
        <v>5</v>
      </c>
      <c r="C15" s="71"/>
      <c r="D15" s="218"/>
      <c r="E15" s="70"/>
      <c r="F15" s="1905"/>
      <c r="G15" s="1906"/>
      <c r="H15" s="109"/>
      <c r="I15" s="107"/>
      <c r="J15" s="110">
        <f t="shared" si="0"/>
        <v>46308</v>
      </c>
    </row>
    <row r="16" spans="1:15" ht="55.35" customHeight="1">
      <c r="A16" s="69"/>
      <c r="B16" s="70">
        <v>6</v>
      </c>
      <c r="C16" s="71"/>
      <c r="D16" s="218"/>
      <c r="E16" s="70"/>
      <c r="F16" s="1905"/>
      <c r="G16" s="1906"/>
      <c r="H16" s="109"/>
      <c r="I16" s="107"/>
      <c r="J16" s="110">
        <f t="shared" si="0"/>
        <v>46308</v>
      </c>
    </row>
    <row r="17" spans="1:10" ht="55.35" customHeight="1">
      <c r="A17" s="69"/>
      <c r="B17" s="70">
        <v>7</v>
      </c>
      <c r="C17" s="71"/>
      <c r="D17" s="218"/>
      <c r="E17" s="70"/>
      <c r="F17" s="1905"/>
      <c r="G17" s="1906"/>
      <c r="H17" s="109"/>
      <c r="I17" s="107"/>
      <c r="J17" s="110">
        <f t="shared" si="0"/>
        <v>46308</v>
      </c>
    </row>
    <row r="18" spans="1:10" ht="55.35" customHeight="1">
      <c r="A18" s="69"/>
      <c r="B18" s="70">
        <v>8</v>
      </c>
      <c r="C18" s="71"/>
      <c r="D18" s="218"/>
      <c r="E18" s="70"/>
      <c r="F18" s="1905"/>
      <c r="G18" s="1906"/>
      <c r="H18" s="109"/>
      <c r="I18" s="107"/>
      <c r="J18" s="110">
        <f t="shared" si="0"/>
        <v>46308</v>
      </c>
    </row>
    <row r="19" spans="1:10" ht="55.35" customHeight="1">
      <c r="A19" s="69"/>
      <c r="B19" s="70">
        <v>9</v>
      </c>
      <c r="C19" s="71"/>
      <c r="D19" s="218"/>
      <c r="E19" s="70"/>
      <c r="F19" s="1905"/>
      <c r="G19" s="1906"/>
      <c r="H19" s="109"/>
      <c r="I19" s="107"/>
      <c r="J19" s="110">
        <f t="shared" si="0"/>
        <v>46308</v>
      </c>
    </row>
    <row r="20" spans="1:10" ht="55.35" customHeight="1">
      <c r="A20" s="69"/>
      <c r="B20" s="70">
        <v>10</v>
      </c>
      <c r="C20" s="71"/>
      <c r="D20" s="218"/>
      <c r="E20" s="70"/>
      <c r="F20" s="1905"/>
      <c r="G20" s="1906"/>
      <c r="H20" s="109"/>
      <c r="I20" s="107"/>
      <c r="J20" s="110">
        <f t="shared" si="0"/>
        <v>46308</v>
      </c>
    </row>
    <row r="21" spans="1:10" ht="55.35" customHeight="1">
      <c r="A21" s="69"/>
      <c r="B21" s="70">
        <v>11</v>
      </c>
      <c r="C21" s="71"/>
      <c r="D21" s="218"/>
      <c r="E21" s="70"/>
      <c r="F21" s="1905"/>
      <c r="G21" s="1906"/>
      <c r="H21" s="109"/>
      <c r="I21" s="107"/>
      <c r="J21" s="110">
        <f t="shared" si="0"/>
        <v>46308</v>
      </c>
    </row>
    <row r="22" spans="1:10" ht="55.35" customHeight="1">
      <c r="A22" s="69"/>
      <c r="B22" s="70">
        <v>12</v>
      </c>
      <c r="C22" s="71"/>
      <c r="D22" s="218"/>
      <c r="E22" s="70"/>
      <c r="F22" s="1905"/>
      <c r="G22" s="1906"/>
      <c r="H22" s="109"/>
      <c r="I22" s="107"/>
      <c r="J22" s="110">
        <f t="shared" si="0"/>
        <v>46308</v>
      </c>
    </row>
    <row r="23" spans="1:10" ht="55.35" customHeight="1">
      <c r="A23" s="69"/>
      <c r="B23" s="70">
        <v>13</v>
      </c>
      <c r="C23" s="71"/>
      <c r="D23" s="218"/>
      <c r="E23" s="70"/>
      <c r="F23" s="1905"/>
      <c r="G23" s="1906"/>
      <c r="H23" s="109"/>
      <c r="I23" s="107"/>
      <c r="J23" s="110">
        <f t="shared" si="0"/>
        <v>46308</v>
      </c>
    </row>
    <row r="24" spans="1:10" ht="55.35" customHeight="1">
      <c r="A24" s="69"/>
      <c r="B24" s="70">
        <v>14</v>
      </c>
      <c r="C24" s="71"/>
      <c r="D24" s="218"/>
      <c r="E24" s="70"/>
      <c r="F24" s="1905"/>
      <c r="G24" s="1906"/>
      <c r="H24" s="109"/>
      <c r="I24" s="107"/>
      <c r="J24" s="110">
        <f t="shared" si="0"/>
        <v>46308</v>
      </c>
    </row>
    <row r="25" spans="1:10" ht="55.35" customHeight="1">
      <c r="A25" s="69"/>
      <c r="B25" s="70">
        <v>15</v>
      </c>
      <c r="C25" s="71"/>
      <c r="D25" s="218"/>
      <c r="E25" s="70"/>
      <c r="F25" s="1905"/>
      <c r="G25" s="1906"/>
      <c r="H25" s="109"/>
      <c r="I25" s="107"/>
      <c r="J25" s="110">
        <f t="shared" si="0"/>
        <v>46308</v>
      </c>
    </row>
    <row r="26" spans="1:10" ht="55.35" customHeight="1">
      <c r="A26" s="69"/>
      <c r="B26" s="70">
        <v>16</v>
      </c>
      <c r="C26" s="71"/>
      <c r="D26" s="218"/>
      <c r="E26" s="70"/>
      <c r="F26" s="1905"/>
      <c r="G26" s="1906"/>
      <c r="H26" s="109"/>
      <c r="I26" s="107"/>
      <c r="J26" s="110">
        <f t="shared" si="0"/>
        <v>46308</v>
      </c>
    </row>
    <row r="27" spans="1:10" ht="55.35" customHeight="1">
      <c r="A27" s="69"/>
      <c r="B27" s="70">
        <v>17</v>
      </c>
      <c r="C27" s="71"/>
      <c r="D27" s="218"/>
      <c r="E27" s="70"/>
      <c r="F27" s="1905"/>
      <c r="G27" s="1906"/>
      <c r="H27" s="109"/>
      <c r="I27" s="107"/>
      <c r="J27" s="110">
        <f t="shared" si="0"/>
        <v>46308</v>
      </c>
    </row>
    <row r="28" spans="1:10" ht="55.35" customHeight="1">
      <c r="A28" s="69"/>
      <c r="B28" s="70">
        <v>18</v>
      </c>
      <c r="C28" s="71"/>
      <c r="D28" s="218"/>
      <c r="E28" s="70"/>
      <c r="F28" s="1905"/>
      <c r="G28" s="1906"/>
      <c r="H28" s="109"/>
      <c r="I28" s="107"/>
      <c r="J28" s="110">
        <f t="shared" si="0"/>
        <v>46308</v>
      </c>
    </row>
    <row r="29" spans="1:10" ht="55.35" customHeight="1">
      <c r="A29" s="69"/>
      <c r="B29" s="70">
        <v>19</v>
      </c>
      <c r="C29" s="71"/>
      <c r="D29" s="218"/>
      <c r="E29" s="70"/>
      <c r="F29" s="1905"/>
      <c r="G29" s="1906"/>
      <c r="H29" s="109"/>
      <c r="I29" s="107"/>
      <c r="J29" s="110">
        <f t="shared" si="0"/>
        <v>46308</v>
      </c>
    </row>
    <row r="30" spans="1:10" ht="55.35" customHeight="1">
      <c r="A30" s="69"/>
      <c r="B30" s="70">
        <v>20</v>
      </c>
      <c r="C30" s="71"/>
      <c r="D30" s="218"/>
      <c r="E30" s="70"/>
      <c r="F30" s="1905"/>
      <c r="G30" s="1906"/>
      <c r="H30" s="109"/>
      <c r="I30" s="107"/>
      <c r="J30" s="110">
        <f t="shared" si="0"/>
        <v>46308</v>
      </c>
    </row>
    <row r="31" spans="1:10" ht="55.35" customHeight="1">
      <c r="A31" s="69"/>
      <c r="B31" s="70">
        <v>21</v>
      </c>
      <c r="C31" s="71"/>
      <c r="D31" s="218"/>
      <c r="E31" s="70"/>
      <c r="F31" s="1905"/>
      <c r="G31" s="1906"/>
      <c r="H31" s="109"/>
      <c r="I31" s="107"/>
      <c r="J31" s="110">
        <f t="shared" si="0"/>
        <v>46308</v>
      </c>
    </row>
    <row r="32" spans="1:10" ht="55.35" customHeight="1">
      <c r="A32" s="69"/>
      <c r="B32" s="70">
        <v>22</v>
      </c>
      <c r="C32" s="71"/>
      <c r="D32" s="218"/>
      <c r="E32" s="70"/>
      <c r="F32" s="1905"/>
      <c r="G32" s="1906"/>
      <c r="H32" s="109"/>
      <c r="I32" s="107"/>
      <c r="J32" s="110">
        <f t="shared" si="0"/>
        <v>46308</v>
      </c>
    </row>
    <row r="33" spans="1:10" ht="55.35" customHeight="1">
      <c r="A33" s="69"/>
      <c r="B33" s="70">
        <v>23</v>
      </c>
      <c r="C33" s="71"/>
      <c r="D33" s="218"/>
      <c r="E33" s="70"/>
      <c r="F33" s="1905"/>
      <c r="G33" s="1906"/>
      <c r="H33" s="109"/>
      <c r="I33" s="107"/>
      <c r="J33" s="110">
        <f t="shared" si="0"/>
        <v>46308</v>
      </c>
    </row>
    <row r="34" spans="1:10" ht="55.35" customHeight="1">
      <c r="A34" s="69"/>
      <c r="B34" s="70">
        <v>24</v>
      </c>
      <c r="C34" s="71"/>
      <c r="D34" s="218"/>
      <c r="E34" s="70"/>
      <c r="F34" s="1905"/>
      <c r="G34" s="1906"/>
      <c r="H34" s="109"/>
      <c r="I34" s="107"/>
      <c r="J34" s="110">
        <f t="shared" si="0"/>
        <v>46308</v>
      </c>
    </row>
    <row r="35" spans="1:10" ht="55.35" customHeight="1">
      <c r="A35" s="69"/>
      <c r="B35" s="70">
        <v>25</v>
      </c>
      <c r="C35" s="71"/>
      <c r="D35" s="218"/>
      <c r="E35" s="70"/>
      <c r="F35" s="1905"/>
      <c r="G35" s="1906"/>
      <c r="H35" s="109"/>
      <c r="I35" s="107"/>
      <c r="J35" s="110">
        <f t="shared" si="0"/>
        <v>46308</v>
      </c>
    </row>
    <row r="36" spans="1:10" ht="55.35" customHeight="1">
      <c r="A36" s="69"/>
      <c r="B36" s="70">
        <v>26</v>
      </c>
      <c r="C36" s="71"/>
      <c r="D36" s="218"/>
      <c r="E36" s="70"/>
      <c r="F36" s="1905"/>
      <c r="G36" s="1906"/>
      <c r="H36" s="109"/>
      <c r="I36" s="107"/>
      <c r="J36" s="110">
        <f t="shared" si="0"/>
        <v>46308</v>
      </c>
    </row>
    <row r="37" spans="1:10" ht="55.35" customHeight="1">
      <c r="A37" s="69"/>
      <c r="B37" s="70">
        <v>27</v>
      </c>
      <c r="C37" s="71"/>
      <c r="D37" s="218"/>
      <c r="E37" s="70"/>
      <c r="F37" s="1905"/>
      <c r="G37" s="1906"/>
      <c r="H37" s="109"/>
      <c r="I37" s="107"/>
      <c r="J37" s="110">
        <f t="shared" si="0"/>
        <v>46308</v>
      </c>
    </row>
    <row r="38" spans="1:10" ht="55.35" customHeight="1">
      <c r="A38" s="69"/>
      <c r="B38" s="70">
        <v>28</v>
      </c>
      <c r="C38" s="71"/>
      <c r="D38" s="218"/>
      <c r="E38" s="70"/>
      <c r="F38" s="1905"/>
      <c r="G38" s="1906"/>
      <c r="H38" s="109"/>
      <c r="I38" s="107"/>
      <c r="J38" s="110">
        <f t="shared" si="0"/>
        <v>46308</v>
      </c>
    </row>
    <row r="39" spans="1:10" ht="55.35" customHeight="1">
      <c r="A39" s="69"/>
      <c r="B39" s="70">
        <v>29</v>
      </c>
      <c r="C39" s="71"/>
      <c r="D39" s="218"/>
      <c r="E39" s="70"/>
      <c r="F39" s="1905"/>
      <c r="G39" s="1906"/>
      <c r="H39" s="109"/>
      <c r="I39" s="107"/>
      <c r="J39" s="110">
        <f t="shared" si="0"/>
        <v>46308</v>
      </c>
    </row>
    <row r="40" spans="1:10" ht="55.35" customHeight="1">
      <c r="A40" s="69"/>
      <c r="B40" s="70">
        <v>30</v>
      </c>
      <c r="C40" s="71"/>
      <c r="D40" s="218"/>
      <c r="E40" s="70"/>
      <c r="F40" s="1905"/>
      <c r="G40" s="1906"/>
      <c r="H40" s="109"/>
      <c r="I40" s="107"/>
      <c r="J40" s="110">
        <f t="shared" si="0"/>
        <v>46308</v>
      </c>
    </row>
    <row r="41" spans="1:10" ht="55.35" customHeight="1">
      <c r="A41" s="69"/>
      <c r="B41" s="70">
        <v>31</v>
      </c>
      <c r="C41" s="71"/>
      <c r="D41" s="218"/>
      <c r="E41" s="70"/>
      <c r="F41" s="1905"/>
      <c r="G41" s="1906"/>
      <c r="H41" s="109"/>
      <c r="I41" s="107"/>
      <c r="J41" s="110">
        <f t="shared" si="0"/>
        <v>46308</v>
      </c>
    </row>
    <row r="42" spans="1:10" ht="55.35" customHeight="1">
      <c r="A42" s="69"/>
      <c r="B42" s="70">
        <v>32</v>
      </c>
      <c r="C42" s="71"/>
      <c r="D42" s="218"/>
      <c r="E42" s="70"/>
      <c r="F42" s="1905"/>
      <c r="G42" s="1906"/>
      <c r="H42" s="109"/>
      <c r="I42" s="107"/>
      <c r="J42" s="110">
        <f t="shared" si="0"/>
        <v>46308</v>
      </c>
    </row>
    <row r="43" spans="1:10" ht="55.35" customHeight="1">
      <c r="A43" s="69"/>
      <c r="B43" s="70">
        <v>33</v>
      </c>
      <c r="C43" s="71"/>
      <c r="D43" s="218"/>
      <c r="E43" s="70"/>
      <c r="F43" s="1905"/>
      <c r="G43" s="1906"/>
      <c r="H43" s="109"/>
      <c r="I43" s="107"/>
      <c r="J43" s="110">
        <f t="shared" si="0"/>
        <v>46308</v>
      </c>
    </row>
    <row r="44" spans="1:10" ht="55.35" customHeight="1">
      <c r="A44" s="69"/>
      <c r="B44" s="70">
        <v>34</v>
      </c>
      <c r="C44" s="71"/>
      <c r="D44" s="218"/>
      <c r="E44" s="70"/>
      <c r="F44" s="1905"/>
      <c r="G44" s="1906"/>
      <c r="H44" s="109"/>
      <c r="I44" s="107"/>
      <c r="J44" s="110">
        <f t="shared" si="0"/>
        <v>46308</v>
      </c>
    </row>
    <row r="45" spans="1:10" ht="55.35" customHeight="1">
      <c r="A45" s="69"/>
      <c r="B45" s="70">
        <v>35</v>
      </c>
      <c r="C45" s="71"/>
      <c r="D45" s="218"/>
      <c r="E45" s="70"/>
      <c r="F45" s="1905"/>
      <c r="G45" s="1906"/>
      <c r="H45" s="109"/>
      <c r="I45" s="107"/>
      <c r="J45" s="110">
        <f t="shared" si="0"/>
        <v>46308</v>
      </c>
    </row>
    <row r="46" spans="1:10" ht="55.35" customHeight="1">
      <c r="A46" s="69"/>
      <c r="B46" s="70">
        <v>36</v>
      </c>
      <c r="C46" s="71"/>
      <c r="D46" s="218"/>
      <c r="E46" s="70"/>
      <c r="F46" s="1905"/>
      <c r="G46" s="1906"/>
      <c r="H46" s="109"/>
      <c r="I46" s="107"/>
      <c r="J46" s="110">
        <f t="shared" si="0"/>
        <v>46308</v>
      </c>
    </row>
    <row r="47" spans="1:10" ht="55.35" customHeight="1">
      <c r="A47" s="69"/>
      <c r="B47" s="70">
        <v>37</v>
      </c>
      <c r="C47" s="71"/>
      <c r="D47" s="218"/>
      <c r="E47" s="70"/>
      <c r="F47" s="1905"/>
      <c r="G47" s="1906"/>
      <c r="H47" s="109"/>
      <c r="I47" s="107"/>
      <c r="J47" s="110">
        <f t="shared" si="0"/>
        <v>46308</v>
      </c>
    </row>
    <row r="48" spans="1:10" ht="55.35" customHeight="1">
      <c r="A48" s="69"/>
      <c r="B48" s="70">
        <v>38</v>
      </c>
      <c r="C48" s="71"/>
      <c r="D48" s="218"/>
      <c r="E48" s="70"/>
      <c r="F48" s="1905"/>
      <c r="G48" s="1906"/>
      <c r="H48" s="109"/>
      <c r="I48" s="107"/>
      <c r="J48" s="110">
        <f t="shared" si="0"/>
        <v>46308</v>
      </c>
    </row>
    <row r="49" spans="1:10" ht="55.35" customHeight="1">
      <c r="A49" s="69"/>
      <c r="B49" s="70">
        <v>39</v>
      </c>
      <c r="C49" s="71"/>
      <c r="D49" s="218"/>
      <c r="E49" s="70"/>
      <c r="F49" s="1905"/>
      <c r="G49" s="1906"/>
      <c r="H49" s="109"/>
      <c r="I49" s="107"/>
      <c r="J49" s="110">
        <f t="shared" si="0"/>
        <v>46308</v>
      </c>
    </row>
    <row r="50" spans="1:10" ht="55.35" customHeight="1">
      <c r="A50" s="69"/>
      <c r="B50" s="70">
        <v>40</v>
      </c>
      <c r="C50" s="71"/>
      <c r="D50" s="218"/>
      <c r="E50" s="70"/>
      <c r="F50" s="1905"/>
      <c r="G50" s="1906"/>
      <c r="H50" s="109"/>
      <c r="I50" s="107"/>
      <c r="J50" s="110">
        <f t="shared" si="0"/>
        <v>46308</v>
      </c>
    </row>
    <row r="51" spans="1:10" ht="55.35" customHeight="1">
      <c r="A51" s="69"/>
      <c r="B51" s="70">
        <v>41</v>
      </c>
      <c r="C51" s="71"/>
      <c r="D51" s="218"/>
      <c r="E51" s="70"/>
      <c r="F51" s="1905"/>
      <c r="G51" s="1906"/>
      <c r="H51" s="109"/>
      <c r="I51" s="107"/>
      <c r="J51" s="110">
        <f t="shared" si="0"/>
        <v>46308</v>
      </c>
    </row>
    <row r="52" spans="1:10" ht="55.35" customHeight="1">
      <c r="A52" s="69"/>
      <c r="B52" s="70">
        <v>42</v>
      </c>
      <c r="C52" s="71"/>
      <c r="D52" s="218"/>
      <c r="E52" s="70"/>
      <c r="F52" s="1905"/>
      <c r="G52" s="1906"/>
      <c r="H52" s="109"/>
      <c r="I52" s="107"/>
      <c r="J52" s="110">
        <f t="shared" si="0"/>
        <v>46308</v>
      </c>
    </row>
    <row r="53" spans="1:10" ht="55.35" customHeight="1">
      <c r="A53" s="69"/>
      <c r="B53" s="70">
        <v>43</v>
      </c>
      <c r="C53" s="71"/>
      <c r="D53" s="218"/>
      <c r="E53" s="70"/>
      <c r="F53" s="1905"/>
      <c r="G53" s="1906"/>
      <c r="H53" s="109"/>
      <c r="I53" s="107"/>
      <c r="J53" s="110">
        <f t="shared" si="0"/>
        <v>46308</v>
      </c>
    </row>
    <row r="54" spans="1:10" ht="55.35" customHeight="1">
      <c r="A54" s="69"/>
      <c r="B54" s="70">
        <v>44</v>
      </c>
      <c r="C54" s="71"/>
      <c r="D54" s="218"/>
      <c r="E54" s="70"/>
      <c r="F54" s="1905"/>
      <c r="G54" s="1906"/>
      <c r="H54" s="109"/>
      <c r="I54" s="107"/>
      <c r="J54" s="110">
        <f t="shared" si="0"/>
        <v>46308</v>
      </c>
    </row>
    <row r="55" spans="1:10" ht="55.35" customHeight="1">
      <c r="A55" s="69"/>
      <c r="B55" s="70">
        <v>45</v>
      </c>
      <c r="C55" s="71"/>
      <c r="D55" s="218"/>
      <c r="E55" s="70"/>
      <c r="F55" s="1905"/>
      <c r="G55" s="1906"/>
      <c r="H55" s="109"/>
      <c r="I55" s="107"/>
      <c r="J55" s="110">
        <f t="shared" si="0"/>
        <v>46308</v>
      </c>
    </row>
    <row r="56" spans="1:10" ht="55.35" customHeight="1">
      <c r="A56" s="69"/>
      <c r="B56" s="70">
        <v>46</v>
      </c>
      <c r="C56" s="71"/>
      <c r="D56" s="218"/>
      <c r="E56" s="70"/>
      <c r="F56" s="1905"/>
      <c r="G56" s="1906"/>
      <c r="H56" s="109"/>
      <c r="I56" s="107"/>
      <c r="J56" s="110">
        <f t="shared" si="0"/>
        <v>46308</v>
      </c>
    </row>
    <row r="57" spans="1:10" ht="55.35" customHeight="1">
      <c r="A57" s="69"/>
      <c r="B57" s="70">
        <v>47</v>
      </c>
      <c r="C57" s="71"/>
      <c r="D57" s="218"/>
      <c r="E57" s="70"/>
      <c r="F57" s="1905"/>
      <c r="G57" s="1906"/>
      <c r="H57" s="109"/>
      <c r="I57" s="107"/>
      <c r="J57" s="110">
        <f t="shared" si="0"/>
        <v>46308</v>
      </c>
    </row>
    <row r="58" spans="1:10" ht="55.35" customHeight="1">
      <c r="A58" s="69"/>
      <c r="B58" s="70">
        <v>48</v>
      </c>
      <c r="C58" s="71"/>
      <c r="D58" s="218"/>
      <c r="E58" s="70"/>
      <c r="F58" s="1905"/>
      <c r="G58" s="1906"/>
      <c r="H58" s="109"/>
      <c r="I58" s="107"/>
      <c r="J58" s="110">
        <f t="shared" si="0"/>
        <v>46308</v>
      </c>
    </row>
    <row r="59" spans="1:10" ht="55.35" customHeight="1">
      <c r="A59" s="69"/>
      <c r="B59" s="70">
        <v>49</v>
      </c>
      <c r="C59" s="71"/>
      <c r="D59" s="218"/>
      <c r="E59" s="70"/>
      <c r="F59" s="1905"/>
      <c r="G59" s="1906"/>
      <c r="H59" s="109"/>
      <c r="I59" s="107"/>
      <c r="J59" s="110">
        <f t="shared" si="0"/>
        <v>46308</v>
      </c>
    </row>
    <row r="60" spans="1:10" ht="55.35" customHeight="1">
      <c r="A60" s="69"/>
      <c r="B60" s="70">
        <v>50</v>
      </c>
      <c r="C60" s="71"/>
      <c r="D60" s="218"/>
      <c r="E60" s="70"/>
      <c r="F60" s="1905"/>
      <c r="G60" s="1906"/>
      <c r="H60" s="109"/>
      <c r="I60" s="107"/>
      <c r="J60" s="110">
        <f t="shared" si="0"/>
        <v>46308</v>
      </c>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00000000-0002-0000-1300-000000000000}">
      <formula1>$N$4:$N$5</formula1>
    </dataValidation>
    <dataValidation type="list" allowBlank="1" showInputMessage="1" showErrorMessage="1" sqref="E11:E14" xr:uid="{00000000-0002-0000-1300-000001000000}">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tabColor theme="4" tint="0.79998168889431442"/>
  </sheetPr>
  <dimension ref="A1:M17"/>
  <sheetViews>
    <sheetView workbookViewId="0">
      <selection activeCell="J15" sqref="J15"/>
    </sheetView>
  </sheetViews>
  <sheetFormatPr defaultRowHeight="14.4"/>
  <cols>
    <col min="1" max="1" width="4.5546875" customWidth="1"/>
    <col min="2" max="2" width="36.5546875" customWidth="1"/>
    <col min="3" max="5" width="10.44140625" customWidth="1"/>
    <col min="6" max="6" width="4.44140625" customWidth="1"/>
    <col min="7" max="7" width="8.5546875" customWidth="1"/>
  </cols>
  <sheetData>
    <row r="1" spans="1:13" ht="20.100000000000001" customHeight="1" thickBot="1">
      <c r="A1" s="1911" t="str">
        <f>'General Information'!C3</f>
        <v>Construction of Industrial Units for Artisans in Najran</v>
      </c>
      <c r="B1" s="1912"/>
      <c r="C1" s="1912"/>
      <c r="D1" s="1912"/>
      <c r="E1" s="1912"/>
      <c r="F1" s="1912"/>
      <c r="G1" s="1913"/>
    </row>
    <row r="2" spans="1:13" ht="27" thickBot="1">
      <c r="A2" s="118" t="s">
        <v>169</v>
      </c>
      <c r="B2" s="111" t="s">
        <v>176</v>
      </c>
      <c r="C2" s="111" t="s">
        <v>177</v>
      </c>
      <c r="D2" s="111" t="s">
        <v>451</v>
      </c>
      <c r="E2" s="111" t="s">
        <v>178</v>
      </c>
      <c r="F2" s="111"/>
      <c r="G2" s="119" t="s">
        <v>170</v>
      </c>
    </row>
    <row r="3" spans="1:13" s="16" customFormat="1" ht="26.4">
      <c r="A3" s="120" t="s">
        <v>161</v>
      </c>
      <c r="B3" s="114" t="str">
        <f>"Contract Duration
Current Contract Weeks : "&amp;TEXT(I3, "0")&amp;" of "&amp;TEXT(L3, "0")</f>
        <v>Contract Duration
Current Contract Weeks : 32 of 44</v>
      </c>
      <c r="C3" s="115">
        <f>(C16-C6)/7</f>
        <v>43.571428571428569</v>
      </c>
      <c r="D3" s="115">
        <f>(D16-D6)/7</f>
        <v>43.571428571428569</v>
      </c>
      <c r="E3" s="115">
        <f>(E16-E6)/7</f>
        <v>32.285714285714285</v>
      </c>
      <c r="F3" s="116" t="s">
        <v>222</v>
      </c>
      <c r="G3" s="121">
        <f>(D3-E3)*7</f>
        <v>79</v>
      </c>
      <c r="I3" s="16">
        <f>('General Information'!L1-C6)/7</f>
        <v>32</v>
      </c>
      <c r="L3" s="117">
        <f>D3</f>
        <v>43.571428571428569</v>
      </c>
      <c r="M3" s="117"/>
    </row>
    <row r="4" spans="1:13">
      <c r="A4" s="122">
        <v>1</v>
      </c>
      <c r="B4" s="736" t="s">
        <v>171</v>
      </c>
      <c r="C4" s="112">
        <v>46047</v>
      </c>
      <c r="D4" s="112">
        <v>46047</v>
      </c>
      <c r="E4" s="112">
        <v>46047</v>
      </c>
      <c r="F4" s="113" t="s">
        <v>172</v>
      </c>
      <c r="G4" s="123">
        <f t="shared" ref="G4:G8" si="0">(D4-E4)*7</f>
        <v>0</v>
      </c>
    </row>
    <row r="5" spans="1:13">
      <c r="A5" s="122">
        <v>2</v>
      </c>
      <c r="B5" s="736" t="s">
        <v>179</v>
      </c>
      <c r="C5" s="112">
        <v>46065</v>
      </c>
      <c r="D5" s="112">
        <v>46065</v>
      </c>
      <c r="E5" s="112">
        <v>46065</v>
      </c>
      <c r="F5" s="113" t="s">
        <v>172</v>
      </c>
      <c r="G5" s="123">
        <f t="shared" si="0"/>
        <v>0</v>
      </c>
    </row>
    <row r="6" spans="1:13">
      <c r="A6" s="122">
        <v>3</v>
      </c>
      <c r="B6" s="736" t="s">
        <v>181</v>
      </c>
      <c r="C6" s="112">
        <v>46084</v>
      </c>
      <c r="D6" s="112">
        <v>46084</v>
      </c>
      <c r="E6" s="112">
        <v>46084</v>
      </c>
      <c r="F6" s="113" t="s">
        <v>172</v>
      </c>
      <c r="G6" s="123">
        <f t="shared" si="0"/>
        <v>0</v>
      </c>
    </row>
    <row r="7" spans="1:13">
      <c r="A7" s="122">
        <v>4</v>
      </c>
      <c r="B7" s="736" t="s">
        <v>180</v>
      </c>
      <c r="C7" s="112">
        <v>45747</v>
      </c>
      <c r="D7" s="112">
        <v>45747</v>
      </c>
      <c r="E7" s="112">
        <v>45747</v>
      </c>
      <c r="F7" s="113" t="s">
        <v>172</v>
      </c>
      <c r="G7" s="123">
        <f t="shared" si="0"/>
        <v>0</v>
      </c>
    </row>
    <row r="8" spans="1:13" ht="26.4">
      <c r="A8" s="122">
        <v>5</v>
      </c>
      <c r="B8" s="736" t="s">
        <v>173</v>
      </c>
      <c r="C8" s="112">
        <v>45747</v>
      </c>
      <c r="D8" s="112">
        <v>45747</v>
      </c>
      <c r="E8" s="112">
        <v>45747</v>
      </c>
      <c r="F8" s="113" t="s">
        <v>172</v>
      </c>
      <c r="G8" s="123">
        <f t="shared" si="0"/>
        <v>0</v>
      </c>
    </row>
    <row r="9" spans="1:13" ht="26.4">
      <c r="A9" s="979">
        <v>6</v>
      </c>
      <c r="B9" s="980" t="s">
        <v>1369</v>
      </c>
      <c r="C9" s="981">
        <v>46322</v>
      </c>
      <c r="D9" s="981">
        <v>46322</v>
      </c>
      <c r="E9" s="981">
        <v>46322</v>
      </c>
      <c r="F9" s="982" t="s">
        <v>172</v>
      </c>
      <c r="G9" s="983">
        <f>D9-E9</f>
        <v>0</v>
      </c>
    </row>
    <row r="10" spans="1:13" ht="26.4">
      <c r="A10" s="979">
        <v>7</v>
      </c>
      <c r="B10" s="980" t="s">
        <v>1370</v>
      </c>
      <c r="C10" s="981">
        <v>46324</v>
      </c>
      <c r="D10" s="981">
        <v>46270</v>
      </c>
      <c r="E10" s="981">
        <v>46270</v>
      </c>
      <c r="F10" s="982" t="s">
        <v>172</v>
      </c>
      <c r="G10" s="983">
        <f t="shared" ref="G10:G16" si="1">D10-E10</f>
        <v>0</v>
      </c>
    </row>
    <row r="11" spans="1:13">
      <c r="A11" s="122">
        <v>8</v>
      </c>
      <c r="B11" s="736" t="s">
        <v>1300</v>
      </c>
      <c r="C11" s="112">
        <v>46355</v>
      </c>
      <c r="D11" s="112">
        <v>46298</v>
      </c>
      <c r="E11" s="112">
        <v>46298</v>
      </c>
      <c r="F11" s="982" t="s">
        <v>172</v>
      </c>
      <c r="G11" s="123">
        <f t="shared" si="1"/>
        <v>0</v>
      </c>
    </row>
    <row r="12" spans="1:13" ht="26.4">
      <c r="A12" s="122">
        <v>9</v>
      </c>
      <c r="B12" s="736" t="s">
        <v>1301</v>
      </c>
      <c r="C12" s="112">
        <v>46361</v>
      </c>
      <c r="D12" s="112">
        <v>46295</v>
      </c>
      <c r="E12" s="112">
        <v>46295</v>
      </c>
      <c r="F12" s="113" t="s">
        <v>172</v>
      </c>
      <c r="G12" s="123">
        <f t="shared" si="1"/>
        <v>0</v>
      </c>
    </row>
    <row r="13" spans="1:13" ht="26.4">
      <c r="A13" s="122">
        <v>10</v>
      </c>
      <c r="B13" s="736" t="s">
        <v>1302</v>
      </c>
      <c r="C13" s="112">
        <v>46258</v>
      </c>
      <c r="D13" s="112">
        <v>46258</v>
      </c>
      <c r="E13" s="112">
        <v>46258</v>
      </c>
      <c r="F13" s="113" t="s">
        <v>174</v>
      </c>
      <c r="G13" s="123">
        <f t="shared" si="1"/>
        <v>0</v>
      </c>
    </row>
    <row r="14" spans="1:13">
      <c r="A14" s="122">
        <v>11</v>
      </c>
      <c r="B14" s="736" t="s">
        <v>1303</v>
      </c>
      <c r="C14" s="112">
        <v>46351</v>
      </c>
      <c r="D14" s="112">
        <v>46351</v>
      </c>
      <c r="E14" s="112">
        <v>46295</v>
      </c>
      <c r="F14" s="113" t="s">
        <v>174</v>
      </c>
      <c r="G14" s="123">
        <f t="shared" si="1"/>
        <v>56</v>
      </c>
    </row>
    <row r="15" spans="1:13" ht="52.8">
      <c r="A15" s="122">
        <v>12</v>
      </c>
      <c r="B15" s="736" t="s">
        <v>182</v>
      </c>
      <c r="C15" s="112">
        <v>46389</v>
      </c>
      <c r="D15" s="112">
        <v>46389</v>
      </c>
      <c r="E15" s="112">
        <v>46310</v>
      </c>
      <c r="F15" s="113" t="s">
        <v>174</v>
      </c>
      <c r="G15" s="123">
        <f t="shared" si="1"/>
        <v>79</v>
      </c>
    </row>
    <row r="16" spans="1:13" ht="15" thickBot="1">
      <c r="A16" s="694">
        <v>13</v>
      </c>
      <c r="B16" s="737" t="s">
        <v>175</v>
      </c>
      <c r="C16" s="124">
        <v>46389</v>
      </c>
      <c r="D16" s="124">
        <v>46389</v>
      </c>
      <c r="E16" s="124">
        <v>46310</v>
      </c>
      <c r="F16" s="125" t="s">
        <v>174</v>
      </c>
      <c r="G16" s="126">
        <f t="shared" si="1"/>
        <v>79</v>
      </c>
    </row>
    <row r="17" ht="15" thickTop="1"/>
  </sheetData>
  <mergeCells count="1">
    <mergeCell ref="A1:G1"/>
  </mergeCells>
  <conditionalFormatting sqref="F4:F15">
    <cfRule type="cellIs" dxfId="13" priority="3" stopIfTrue="1" operator="equal">
      <formula>$Y4</formula>
    </cfRule>
  </conditionalFormatting>
  <conditionalFormatting sqref="F4:F16">
    <cfRule type="cellIs" dxfId="12" priority="1" stopIfTrue="1" operator="equal">
      <formula>"A"</formula>
    </cfRule>
    <cfRule type="cellIs" dxfId="11" priority="2" stopIfTrue="1" operator="equal">
      <formula>"F"</formula>
    </cfRule>
  </conditionalFormatting>
  <conditionalFormatting sqref="F16">
    <cfRule type="cellIs" dxfId="10" priority="4" stopIfTrue="1" operator="equal">
      <formula>$Y18</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sheetPr>
  <dimension ref="A1:AO52"/>
  <sheetViews>
    <sheetView zoomScaleNormal="100" workbookViewId="0">
      <selection activeCell="S8" sqref="S8:T8"/>
    </sheetView>
  </sheetViews>
  <sheetFormatPr defaultRowHeight="14.4"/>
  <cols>
    <col min="1" max="1" width="22.44140625" bestFit="1" customWidth="1"/>
    <col min="2" max="40" width="5.5546875" customWidth="1"/>
  </cols>
  <sheetData>
    <row r="1" spans="1:40" ht="34.5" customHeight="1">
      <c r="A1" s="1930" t="s">
        <v>729</v>
      </c>
      <c r="B1" s="1931"/>
      <c r="C1" s="1931"/>
      <c r="D1" s="1931"/>
      <c r="E1" s="1931"/>
      <c r="F1" s="1931"/>
      <c r="G1" s="1931"/>
      <c r="H1" s="1931"/>
      <c r="I1" s="1931"/>
      <c r="J1" s="1931"/>
      <c r="K1" s="1931"/>
      <c r="L1" s="1931"/>
      <c r="M1" s="1931"/>
      <c r="N1" s="1931"/>
      <c r="O1" s="1931"/>
      <c r="P1" s="1931"/>
      <c r="Q1" s="1931"/>
      <c r="R1" s="1931"/>
      <c r="S1" s="1931"/>
      <c r="T1" s="1931"/>
      <c r="U1" s="1931"/>
      <c r="V1" s="1931"/>
      <c r="W1" s="1931"/>
      <c r="X1" s="1931"/>
      <c r="Y1" s="1931"/>
      <c r="Z1" s="1931"/>
      <c r="AA1" s="1931"/>
      <c r="AB1" s="1931"/>
      <c r="AC1" s="1931"/>
      <c r="AD1" s="1931"/>
      <c r="AE1" s="1931"/>
      <c r="AF1" s="1931"/>
      <c r="AG1" s="1931"/>
      <c r="AH1" s="1931"/>
      <c r="AI1" s="1931"/>
      <c r="AJ1" s="1931"/>
      <c r="AK1" s="1931"/>
      <c r="AL1" s="1931"/>
      <c r="AM1" s="1931"/>
      <c r="AN1" s="1931"/>
    </row>
    <row r="2" spans="1:40" s="1" customFormat="1" ht="59.85" customHeight="1">
      <c r="A2" s="75" t="s">
        <v>45</v>
      </c>
      <c r="B2" s="732">
        <v>46084</v>
      </c>
      <c r="C2" s="732">
        <f t="shared" ref="C2:Z2" si="0">EOMONTH(B2,1)</f>
        <v>46142</v>
      </c>
      <c r="D2" s="732">
        <f t="shared" si="0"/>
        <v>46173</v>
      </c>
      <c r="E2" s="732">
        <f t="shared" si="0"/>
        <v>46203</v>
      </c>
      <c r="F2" s="732">
        <f t="shared" si="0"/>
        <v>46234</v>
      </c>
      <c r="G2" s="732">
        <f t="shared" si="0"/>
        <v>46265</v>
      </c>
      <c r="H2" s="732">
        <f t="shared" si="0"/>
        <v>46295</v>
      </c>
      <c r="I2" s="732">
        <f t="shared" si="0"/>
        <v>46326</v>
      </c>
      <c r="J2" s="732">
        <f t="shared" si="0"/>
        <v>46356</v>
      </c>
      <c r="K2" s="732">
        <f t="shared" si="0"/>
        <v>46387</v>
      </c>
      <c r="L2" s="732">
        <f t="shared" si="0"/>
        <v>46418</v>
      </c>
      <c r="M2" s="732">
        <f t="shared" si="0"/>
        <v>46446</v>
      </c>
      <c r="N2" s="732">
        <f t="shared" si="0"/>
        <v>46477</v>
      </c>
      <c r="O2" s="732">
        <f t="shared" si="0"/>
        <v>46507</v>
      </c>
      <c r="P2" s="732">
        <f t="shared" si="0"/>
        <v>46538</v>
      </c>
      <c r="Q2" s="732">
        <f t="shared" si="0"/>
        <v>46568</v>
      </c>
      <c r="R2" s="732">
        <f t="shared" si="0"/>
        <v>46599</v>
      </c>
      <c r="S2" s="732">
        <f t="shared" si="0"/>
        <v>46630</v>
      </c>
      <c r="T2" s="732">
        <f t="shared" si="0"/>
        <v>46660</v>
      </c>
      <c r="U2" s="732">
        <f t="shared" si="0"/>
        <v>46691</v>
      </c>
      <c r="V2" s="732">
        <f t="shared" si="0"/>
        <v>46721</v>
      </c>
      <c r="W2" s="732">
        <f t="shared" si="0"/>
        <v>46752</v>
      </c>
      <c r="X2" s="732">
        <f t="shared" si="0"/>
        <v>46783</v>
      </c>
      <c r="Y2" s="732">
        <f t="shared" si="0"/>
        <v>46812</v>
      </c>
      <c r="Z2" s="732">
        <f t="shared" si="0"/>
        <v>46843</v>
      </c>
      <c r="AA2" s="732">
        <f t="shared" ref="AA2" si="1">EOMONTH(Z2,1)</f>
        <v>46873</v>
      </c>
      <c r="AB2" s="732">
        <f t="shared" ref="AB2" si="2">EOMONTH(AA2,1)</f>
        <v>46904</v>
      </c>
      <c r="AC2" s="732">
        <f t="shared" ref="AC2" si="3">EOMONTH(AB2,1)</f>
        <v>46934</v>
      </c>
      <c r="AD2" s="732">
        <f t="shared" ref="AD2" si="4">EOMONTH(AC2,1)</f>
        <v>46965</v>
      </c>
      <c r="AE2" s="732">
        <f t="shared" ref="AE2" si="5">EOMONTH(AD2,1)</f>
        <v>46996</v>
      </c>
      <c r="AF2" s="732">
        <f t="shared" ref="AF2" si="6">EOMONTH(AE2,1)</f>
        <v>47026</v>
      </c>
      <c r="AG2" s="732">
        <f t="shared" ref="AG2" si="7">EOMONTH(AF2,1)</f>
        <v>47057</v>
      </c>
      <c r="AH2" s="732">
        <f t="shared" ref="AH2" si="8">EOMONTH(AG2,1)</f>
        <v>47087</v>
      </c>
      <c r="AI2" s="732">
        <f t="shared" ref="AI2" si="9">EOMONTH(AH2,1)</f>
        <v>47118</v>
      </c>
      <c r="AJ2" s="732">
        <f t="shared" ref="AJ2" si="10">EOMONTH(AI2,1)</f>
        <v>47149</v>
      </c>
      <c r="AK2" s="732">
        <f t="shared" ref="AK2" si="11">EOMONTH(AJ2,1)</f>
        <v>47177</v>
      </c>
      <c r="AL2" s="732">
        <f t="shared" ref="AL2" si="12">EOMONTH(AK2,1)</f>
        <v>47208</v>
      </c>
      <c r="AM2" s="732">
        <f t="shared" ref="AM2:AN2" si="13">EOMONTH(AL2,1)</f>
        <v>47238</v>
      </c>
      <c r="AN2" s="733">
        <f t="shared" si="13"/>
        <v>47269</v>
      </c>
    </row>
    <row r="3" spans="1:40" ht="34.5" customHeight="1">
      <c r="A3" s="76" t="s">
        <v>46</v>
      </c>
      <c r="B3" s="77">
        <v>13</v>
      </c>
      <c r="C3" s="77">
        <v>13</v>
      </c>
      <c r="D3" s="77">
        <v>13</v>
      </c>
      <c r="E3" s="77">
        <v>13</v>
      </c>
      <c r="F3" s="77">
        <v>13</v>
      </c>
      <c r="G3" s="77">
        <v>13</v>
      </c>
      <c r="H3" s="77">
        <v>13</v>
      </c>
      <c r="I3" s="77">
        <v>13</v>
      </c>
      <c r="J3" s="77">
        <v>13</v>
      </c>
      <c r="K3" s="77">
        <v>13</v>
      </c>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row>
    <row r="4" spans="1:40" ht="34.5" customHeight="1">
      <c r="A4" s="76" t="s">
        <v>351</v>
      </c>
      <c r="B4" s="77">
        <f>B3</f>
        <v>13</v>
      </c>
      <c r="C4" s="77">
        <f>B4+C3</f>
        <v>26</v>
      </c>
      <c r="D4" s="77">
        <f t="shared" ref="D4:K4" si="14">C4+D3</f>
        <v>39</v>
      </c>
      <c r="E4" s="77">
        <f t="shared" si="14"/>
        <v>52</v>
      </c>
      <c r="F4" s="77">
        <f t="shared" si="14"/>
        <v>65</v>
      </c>
      <c r="G4" s="77">
        <f t="shared" si="14"/>
        <v>78</v>
      </c>
      <c r="H4" s="77">
        <f t="shared" si="14"/>
        <v>91</v>
      </c>
      <c r="I4" s="77">
        <f t="shared" si="14"/>
        <v>104</v>
      </c>
      <c r="J4" s="77">
        <f t="shared" si="14"/>
        <v>117</v>
      </c>
      <c r="K4" s="77">
        <f t="shared" si="14"/>
        <v>130</v>
      </c>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row>
    <row r="5" spans="1:40" ht="34.5" customHeight="1">
      <c r="A5" s="76" t="s">
        <v>47</v>
      </c>
      <c r="B5" s="77">
        <v>0</v>
      </c>
      <c r="C5" s="77">
        <v>14</v>
      </c>
      <c r="D5" s="77">
        <v>16</v>
      </c>
      <c r="E5" s="77">
        <v>17</v>
      </c>
      <c r="F5" s="77">
        <v>16</v>
      </c>
      <c r="G5" s="77">
        <v>16</v>
      </c>
      <c r="H5" s="77">
        <v>13</v>
      </c>
      <c r="I5" s="77">
        <v>13</v>
      </c>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0" ht="34.5" customHeight="1">
      <c r="A6" s="78" t="s">
        <v>352</v>
      </c>
      <c r="B6" s="79">
        <f>B5</f>
        <v>0</v>
      </c>
      <c r="C6" s="79">
        <f t="shared" ref="C6" si="15">C5+B6</f>
        <v>14</v>
      </c>
      <c r="D6" s="79">
        <f t="shared" ref="D6:I6" si="16">C6+D5</f>
        <v>30</v>
      </c>
      <c r="E6" s="79">
        <f t="shared" si="16"/>
        <v>47</v>
      </c>
      <c r="F6" s="79">
        <f t="shared" si="16"/>
        <v>63</v>
      </c>
      <c r="G6" s="79">
        <f t="shared" si="16"/>
        <v>79</v>
      </c>
      <c r="H6" s="79">
        <f t="shared" si="16"/>
        <v>92</v>
      </c>
      <c r="I6" s="79">
        <f t="shared" si="16"/>
        <v>105</v>
      </c>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row>
    <row r="7" spans="1:40" ht="34.5" customHeight="1">
      <c r="A7" s="78" t="s">
        <v>348</v>
      </c>
      <c r="B7" s="79"/>
      <c r="C7" s="79"/>
      <c r="D7" s="79">
        <f t="shared" ref="D7:F7" si="17">D3</f>
        <v>13</v>
      </c>
      <c r="E7" s="79">
        <f t="shared" si="17"/>
        <v>13</v>
      </c>
      <c r="F7" s="79">
        <f t="shared" si="17"/>
        <v>13</v>
      </c>
      <c r="G7" s="79">
        <f>G3</f>
        <v>13</v>
      </c>
      <c r="H7" s="79">
        <f>H3</f>
        <v>13</v>
      </c>
      <c r="I7" s="79">
        <f t="shared" ref="I7:K7" si="18">I3</f>
        <v>13</v>
      </c>
      <c r="J7" s="79">
        <f t="shared" si="18"/>
        <v>13</v>
      </c>
      <c r="K7" s="79">
        <f t="shared" si="18"/>
        <v>13</v>
      </c>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row>
    <row r="8" spans="1:40" ht="34.5" customHeight="1" thickBot="1">
      <c r="A8" s="80" t="s">
        <v>355</v>
      </c>
      <c r="B8" s="81"/>
      <c r="C8" s="81"/>
      <c r="D8" s="81">
        <v>1</v>
      </c>
      <c r="E8" s="81">
        <v>1</v>
      </c>
      <c r="F8" s="81">
        <v>0</v>
      </c>
      <c r="G8" s="81">
        <v>0</v>
      </c>
      <c r="H8" s="81">
        <v>0</v>
      </c>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row>
    <row r="9" spans="1:40" ht="34.5" customHeight="1" thickTop="1">
      <c r="A9" s="1930" t="s">
        <v>730</v>
      </c>
      <c r="B9" s="1931"/>
      <c r="C9" s="1931"/>
      <c r="D9" s="1931"/>
      <c r="E9" s="1931"/>
      <c r="F9" s="1931"/>
      <c r="G9" s="1931"/>
      <c r="H9" s="1931"/>
      <c r="I9" s="1931"/>
      <c r="J9" s="1931"/>
      <c r="K9" s="1931"/>
      <c r="L9" s="1931"/>
      <c r="M9" s="1931"/>
      <c r="N9" s="1931"/>
      <c r="O9" s="1931"/>
      <c r="P9" s="1931"/>
      <c r="Q9" s="1931"/>
      <c r="R9" s="1931"/>
      <c r="S9" s="1931"/>
      <c r="T9" s="1931"/>
      <c r="U9" s="1931"/>
      <c r="V9" s="1931"/>
      <c r="W9" s="1931"/>
      <c r="X9" s="1931"/>
      <c r="Y9" s="1931"/>
      <c r="Z9" s="1931"/>
      <c r="AA9" s="1931"/>
      <c r="AB9" s="1931"/>
      <c r="AC9" s="1931"/>
      <c r="AD9" s="1931"/>
      <c r="AE9" s="1931"/>
      <c r="AF9" s="1931"/>
      <c r="AG9" s="1931"/>
      <c r="AH9" s="1931"/>
      <c r="AI9" s="1931"/>
      <c r="AJ9" s="1931"/>
      <c r="AK9" s="1931"/>
      <c r="AL9" s="1931"/>
      <c r="AM9" s="1931"/>
      <c r="AN9" s="1931"/>
    </row>
    <row r="10" spans="1:40" s="1" customFormat="1" ht="59.25" customHeight="1">
      <c r="A10" s="75" t="s">
        <v>45</v>
      </c>
      <c r="B10" s="732">
        <v>46084</v>
      </c>
      <c r="C10" s="732">
        <f t="shared" ref="C10" si="19">EOMONTH(B10,1)</f>
        <v>46142</v>
      </c>
      <c r="D10" s="732">
        <f t="shared" ref="D10" si="20">EOMONTH(C10,1)</f>
        <v>46173</v>
      </c>
      <c r="E10" s="732">
        <f t="shared" ref="E10" si="21">EOMONTH(D10,1)</f>
        <v>46203</v>
      </c>
      <c r="F10" s="732">
        <f t="shared" ref="F10" si="22">EOMONTH(E10,1)</f>
        <v>46234</v>
      </c>
      <c r="G10" s="732">
        <f t="shared" ref="G10" si="23">EOMONTH(F10,1)</f>
        <v>46265</v>
      </c>
      <c r="H10" s="732">
        <f t="shared" ref="H10" si="24">EOMONTH(G10,1)</f>
        <v>46295</v>
      </c>
      <c r="I10" s="732">
        <f t="shared" ref="I10" si="25">EOMONTH(H10,1)</f>
        <v>46326</v>
      </c>
      <c r="J10" s="732">
        <f t="shared" ref="J10" si="26">EOMONTH(I10,1)</f>
        <v>46356</v>
      </c>
      <c r="K10" s="732">
        <f t="shared" ref="K10" si="27">EOMONTH(J10,1)</f>
        <v>46387</v>
      </c>
      <c r="L10" s="732">
        <f t="shared" ref="L10" si="28">EOMONTH(K10,1)</f>
        <v>46418</v>
      </c>
      <c r="M10" s="732">
        <f t="shared" ref="M10" si="29">EOMONTH(L10,1)</f>
        <v>46446</v>
      </c>
      <c r="N10" s="732">
        <f t="shared" ref="N10" si="30">EOMONTH(M10,1)</f>
        <v>46477</v>
      </c>
      <c r="O10" s="732">
        <f t="shared" ref="O10" si="31">EOMONTH(N10,1)</f>
        <v>46507</v>
      </c>
      <c r="P10" s="732">
        <f t="shared" ref="P10" si="32">EOMONTH(O10,1)</f>
        <v>46538</v>
      </c>
      <c r="Q10" s="732">
        <f t="shared" ref="Q10" si="33">EOMONTH(P10,1)</f>
        <v>46568</v>
      </c>
      <c r="R10" s="732">
        <f t="shared" ref="R10" si="34">EOMONTH(Q10,1)</f>
        <v>46599</v>
      </c>
      <c r="S10" s="732">
        <f t="shared" ref="S10" si="35">EOMONTH(R10,1)</f>
        <v>46630</v>
      </c>
      <c r="T10" s="732">
        <f t="shared" ref="T10" si="36">EOMONTH(S10,1)</f>
        <v>46660</v>
      </c>
      <c r="U10" s="732">
        <f t="shared" ref="U10" si="37">EOMONTH(T10,1)</f>
        <v>46691</v>
      </c>
      <c r="V10" s="732">
        <f t="shared" ref="V10" si="38">EOMONTH(U10,1)</f>
        <v>46721</v>
      </c>
      <c r="W10" s="732">
        <f t="shared" ref="W10" si="39">EOMONTH(V10,1)</f>
        <v>46752</v>
      </c>
      <c r="X10" s="732">
        <f t="shared" ref="X10" si="40">EOMONTH(W10,1)</f>
        <v>46783</v>
      </c>
      <c r="Y10" s="732">
        <f t="shared" ref="Y10" si="41">EOMONTH(X10,1)</f>
        <v>46812</v>
      </c>
      <c r="Z10" s="732">
        <f t="shared" ref="Z10" si="42">EOMONTH(Y10,1)</f>
        <v>46843</v>
      </c>
      <c r="AA10" s="732">
        <f t="shared" ref="AA10" si="43">EOMONTH(Z10,1)</f>
        <v>46873</v>
      </c>
      <c r="AB10" s="732">
        <f t="shared" ref="AB10" si="44">EOMONTH(AA10,1)</f>
        <v>46904</v>
      </c>
      <c r="AC10" s="732">
        <f t="shared" ref="AC10" si="45">EOMONTH(AB10,1)</f>
        <v>46934</v>
      </c>
      <c r="AD10" s="732">
        <f t="shared" ref="AD10" si="46">EOMONTH(AC10,1)</f>
        <v>46965</v>
      </c>
      <c r="AE10" s="732">
        <f t="shared" ref="AE10" si="47">EOMONTH(AD10,1)</f>
        <v>46996</v>
      </c>
      <c r="AF10" s="732">
        <f t="shared" ref="AF10" si="48">EOMONTH(AE10,1)</f>
        <v>47026</v>
      </c>
      <c r="AG10" s="732">
        <f t="shared" ref="AG10" si="49">EOMONTH(AF10,1)</f>
        <v>47057</v>
      </c>
      <c r="AH10" s="732">
        <f t="shared" ref="AH10" si="50">EOMONTH(AG10,1)</f>
        <v>47087</v>
      </c>
      <c r="AI10" s="732">
        <f t="shared" ref="AI10" si="51">EOMONTH(AH10,1)</f>
        <v>47118</v>
      </c>
      <c r="AJ10" s="732">
        <f t="shared" ref="AJ10" si="52">EOMONTH(AI10,1)</f>
        <v>47149</v>
      </c>
      <c r="AK10" s="732">
        <f t="shared" ref="AK10" si="53">EOMONTH(AJ10,1)</f>
        <v>47177</v>
      </c>
      <c r="AL10" s="732">
        <f t="shared" ref="AL10" si="54">EOMONTH(AK10,1)</f>
        <v>47208</v>
      </c>
      <c r="AM10" s="732">
        <f t="shared" ref="AM10" si="55">EOMONTH(AL10,1)</f>
        <v>47238</v>
      </c>
      <c r="AN10" s="733">
        <f t="shared" ref="AN10" si="56">EOMONTH(AM10,1)</f>
        <v>47269</v>
      </c>
    </row>
    <row r="11" spans="1:40" ht="34.5" customHeight="1">
      <c r="A11" s="76" t="s">
        <v>46</v>
      </c>
      <c r="B11" s="731">
        <v>37</v>
      </c>
      <c r="C11" s="731">
        <v>42</v>
      </c>
      <c r="D11" s="731">
        <v>93</v>
      </c>
      <c r="E11" s="731">
        <v>42</v>
      </c>
      <c r="F11" s="731">
        <v>137</v>
      </c>
      <c r="G11" s="731">
        <v>100</v>
      </c>
      <c r="H11" s="731">
        <v>93</v>
      </c>
      <c r="I11" s="731">
        <v>119</v>
      </c>
      <c r="J11" s="731">
        <v>105</v>
      </c>
      <c r="K11" s="731">
        <v>86</v>
      </c>
      <c r="L11" s="731"/>
      <c r="M11" s="731"/>
      <c r="N11" s="731"/>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row>
    <row r="12" spans="1:40" ht="34.5" customHeight="1">
      <c r="A12" s="76" t="s">
        <v>351</v>
      </c>
      <c r="B12" s="77">
        <f>B11</f>
        <v>37</v>
      </c>
      <c r="C12" s="77">
        <f>B12+C11</f>
        <v>79</v>
      </c>
      <c r="D12" s="77">
        <f t="shared" ref="D12" si="57">C12+D11</f>
        <v>172</v>
      </c>
      <c r="E12" s="77">
        <f t="shared" ref="E12" si="58">D12+E11</f>
        <v>214</v>
      </c>
      <c r="F12" s="77">
        <f t="shared" ref="F12" si="59">E12+F11</f>
        <v>351</v>
      </c>
      <c r="G12" s="77">
        <f t="shared" ref="G12" si="60">F12+G11</f>
        <v>451</v>
      </c>
      <c r="H12" s="77">
        <f t="shared" ref="H12" si="61">G12+H11</f>
        <v>544</v>
      </c>
      <c r="I12" s="77">
        <f t="shared" ref="I12" si="62">H12+I11</f>
        <v>663</v>
      </c>
      <c r="J12" s="77">
        <f t="shared" ref="J12" si="63">I12+J11</f>
        <v>768</v>
      </c>
      <c r="K12" s="77">
        <f t="shared" ref="K12" si="64">J12+K11</f>
        <v>854</v>
      </c>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row>
    <row r="13" spans="1:40" ht="34.5" customHeight="1">
      <c r="A13" s="76" t="s">
        <v>47</v>
      </c>
      <c r="B13" s="731"/>
      <c r="C13" s="731">
        <v>38</v>
      </c>
      <c r="D13" s="731">
        <v>45</v>
      </c>
      <c r="E13" s="731">
        <v>49</v>
      </c>
      <c r="F13" s="731">
        <v>58</v>
      </c>
      <c r="G13" s="731">
        <v>55</v>
      </c>
      <c r="H13" s="731">
        <v>26</v>
      </c>
      <c r="I13" s="731">
        <v>21</v>
      </c>
      <c r="J13" s="731"/>
      <c r="K13" s="731"/>
      <c r="L13" s="731"/>
      <c r="M13" s="731"/>
      <c r="N13" s="731"/>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row>
    <row r="14" spans="1:40" ht="34.5" customHeight="1">
      <c r="A14" s="78" t="s">
        <v>352</v>
      </c>
      <c r="B14" s="734"/>
      <c r="C14" s="734">
        <f t="shared" ref="C14:I14" si="65">B14+C13</f>
        <v>38</v>
      </c>
      <c r="D14" s="734">
        <f t="shared" si="65"/>
        <v>83</v>
      </c>
      <c r="E14" s="734">
        <f t="shared" si="65"/>
        <v>132</v>
      </c>
      <c r="F14" s="734">
        <f t="shared" si="65"/>
        <v>190</v>
      </c>
      <c r="G14" s="734">
        <f t="shared" si="65"/>
        <v>245</v>
      </c>
      <c r="H14" s="734">
        <f t="shared" si="65"/>
        <v>271</v>
      </c>
      <c r="I14" s="734">
        <f t="shared" si="65"/>
        <v>292</v>
      </c>
      <c r="J14" s="734"/>
      <c r="K14" s="734"/>
      <c r="L14" s="734"/>
      <c r="M14" s="734"/>
      <c r="N14" s="734"/>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row>
    <row r="15" spans="1:40" ht="34.5" customHeight="1">
      <c r="A15" s="78" t="s">
        <v>348</v>
      </c>
      <c r="B15" s="734"/>
      <c r="C15" s="734"/>
      <c r="D15" s="734">
        <f t="shared" ref="D15:F15" si="66">D11</f>
        <v>93</v>
      </c>
      <c r="E15" s="734">
        <f t="shared" si="66"/>
        <v>42</v>
      </c>
      <c r="F15" s="734">
        <f t="shared" si="66"/>
        <v>137</v>
      </c>
      <c r="G15" s="734">
        <f t="shared" ref="G15:K15" si="67">G11</f>
        <v>100</v>
      </c>
      <c r="H15" s="734">
        <f t="shared" ref="H15" si="68">H11</f>
        <v>93</v>
      </c>
      <c r="I15" s="734">
        <f t="shared" si="67"/>
        <v>119</v>
      </c>
      <c r="J15" s="734">
        <f t="shared" si="67"/>
        <v>105</v>
      </c>
      <c r="K15" s="734">
        <f t="shared" si="67"/>
        <v>86</v>
      </c>
      <c r="L15" s="734"/>
      <c r="M15" s="734"/>
      <c r="N15" s="734"/>
      <c r="O15" s="734"/>
      <c r="P15" s="734"/>
      <c r="Q15" s="79"/>
      <c r="R15" s="79"/>
      <c r="S15" s="79"/>
      <c r="T15" s="79"/>
      <c r="U15" s="79"/>
      <c r="V15" s="79"/>
      <c r="W15" s="79"/>
      <c r="X15" s="79"/>
      <c r="Y15" s="79"/>
      <c r="Z15" s="79"/>
      <c r="AA15" s="79"/>
      <c r="AB15" s="79"/>
      <c r="AC15" s="79"/>
      <c r="AD15" s="79"/>
      <c r="AE15" s="79"/>
      <c r="AF15" s="79"/>
      <c r="AG15" s="79"/>
      <c r="AH15" s="79"/>
      <c r="AI15" s="79"/>
      <c r="AJ15" s="79"/>
      <c r="AK15" s="79"/>
      <c r="AL15" s="79"/>
      <c r="AM15" s="79"/>
      <c r="AN15" s="79"/>
    </row>
    <row r="16" spans="1:40" ht="34.5" customHeight="1" thickBot="1">
      <c r="A16" s="80" t="s">
        <v>354</v>
      </c>
      <c r="B16" s="735"/>
      <c r="C16" s="735"/>
      <c r="D16" s="735"/>
      <c r="E16" s="735"/>
      <c r="F16" s="735"/>
      <c r="G16" s="735"/>
      <c r="H16" s="735"/>
      <c r="I16" s="735"/>
      <c r="J16" s="735"/>
      <c r="K16" s="735"/>
      <c r="L16" s="735"/>
      <c r="M16" s="735"/>
      <c r="N16" s="735"/>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row>
    <row r="17" spans="1:41" ht="34.5" customHeight="1" thickTop="1">
      <c r="H17" s="82"/>
      <c r="I17" s="82"/>
      <c r="J17" s="82"/>
      <c r="K17" s="82"/>
      <c r="L17" s="82"/>
      <c r="M17" s="82"/>
      <c r="N17" s="82"/>
      <c r="O17" s="82"/>
      <c r="Y17" s="82"/>
      <c r="Z17" s="82"/>
      <c r="AA17" s="82"/>
      <c r="AB17" s="82"/>
      <c r="AC17" s="82"/>
      <c r="AD17" s="82"/>
      <c r="AE17" s="82"/>
      <c r="AF17" s="82"/>
      <c r="AG17" s="82"/>
      <c r="AH17" s="82"/>
      <c r="AI17" s="82"/>
      <c r="AJ17" s="82"/>
      <c r="AK17" s="82"/>
      <c r="AL17" s="82"/>
      <c r="AM17" s="82"/>
      <c r="AN17" s="82"/>
    </row>
    <row r="18" spans="1:41" ht="34.5" customHeight="1">
      <c r="A18" s="1927" t="s">
        <v>356</v>
      </c>
      <c r="B18" s="1937"/>
      <c r="C18" s="1937"/>
      <c r="D18" s="1937"/>
      <c r="E18" s="1937"/>
      <c r="F18" s="1937"/>
      <c r="G18" s="1937"/>
      <c r="H18" s="1937"/>
      <c r="I18" s="1938"/>
      <c r="AG18" s="1935" t="s">
        <v>6</v>
      </c>
      <c r="AH18" s="1936"/>
      <c r="AI18" s="1934">
        <f>EOMONTH('General Information'!$L$1,0)</f>
        <v>46326</v>
      </c>
      <c r="AJ18" s="1934"/>
      <c r="AK18" s="1934"/>
      <c r="AL18" s="1934"/>
      <c r="AM18" s="1929">
        <f>EOMONTH(AI18,1)</f>
        <v>46356</v>
      </c>
      <c r="AN18" s="1929"/>
      <c r="AO18" s="1929"/>
    </row>
    <row r="19" spans="1:41" ht="34.5" customHeight="1">
      <c r="A19" s="86" t="s">
        <v>18</v>
      </c>
      <c r="B19" s="1919" t="s">
        <v>15</v>
      </c>
      <c r="C19" s="1919"/>
      <c r="D19" s="1919" t="s">
        <v>30</v>
      </c>
      <c r="E19" s="1919"/>
      <c r="F19" s="1919" t="s">
        <v>350</v>
      </c>
      <c r="G19" s="1919"/>
      <c r="H19" s="1919" t="s">
        <v>357</v>
      </c>
      <c r="I19" s="1920"/>
      <c r="AI19" s="82"/>
      <c r="AJ19" s="82"/>
      <c r="AK19" s="82"/>
      <c r="AL19" s="82"/>
      <c r="AM19" s="82"/>
      <c r="AN19" s="82"/>
    </row>
    <row r="20" spans="1:41" ht="34.5" customHeight="1">
      <c r="A20" s="85">
        <f>HLOOKUP($AI$18,$B$2:$AN$7,2,FALSE)</f>
        <v>13</v>
      </c>
      <c r="B20" s="1914">
        <f>D5</f>
        <v>16</v>
      </c>
      <c r="C20" s="1914"/>
      <c r="D20" s="1933">
        <f>B20-A20</f>
        <v>3</v>
      </c>
      <c r="E20" s="1933"/>
      <c r="F20" s="1914">
        <f>HLOOKUP($AM$18,$B$2:$AN$7,6,FALSE)</f>
        <v>13</v>
      </c>
      <c r="G20" s="1932"/>
      <c r="H20" s="1914">
        <f>HLOOKUP($AI$18,$B$2:$AN$8,7,FALSE)</f>
        <v>0</v>
      </c>
      <c r="I20" s="1932"/>
      <c r="AI20" s="82"/>
      <c r="AJ20" s="82"/>
      <c r="AK20" s="82"/>
      <c r="AL20" s="82"/>
      <c r="AM20" s="82"/>
      <c r="AN20" s="82"/>
    </row>
    <row r="21" spans="1:4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row>
    <row r="22" spans="1:41" ht="35.1" customHeight="1">
      <c r="A22" s="1927" t="s">
        <v>353</v>
      </c>
      <c r="B22" s="1937"/>
      <c r="C22" s="1937"/>
      <c r="D22" s="1937"/>
      <c r="E22" s="1937"/>
      <c r="F22" s="1937"/>
      <c r="G22" s="1937"/>
      <c r="H22" s="1937"/>
      <c r="I22" s="1938"/>
      <c r="J22" s="82"/>
      <c r="L22" s="1927" t="s">
        <v>408</v>
      </c>
      <c r="M22" s="1928"/>
      <c r="N22" s="1928"/>
      <c r="O22" s="1928"/>
      <c r="P22" s="1928"/>
      <c r="Q22" s="1928"/>
      <c r="R22" s="1928"/>
      <c r="S22" s="1928"/>
      <c r="T22" s="1928"/>
      <c r="U22" s="1928"/>
      <c r="V22" s="1928"/>
      <c r="W22" s="1928"/>
      <c r="X22" s="1928"/>
      <c r="Y22" s="1928"/>
      <c r="Z22" s="1928"/>
      <c r="AA22" s="1928"/>
      <c r="AK22" s="82"/>
      <c r="AL22" s="82"/>
      <c r="AM22" s="82"/>
      <c r="AN22" s="82"/>
    </row>
    <row r="23" spans="1:41" ht="39.6" customHeight="1">
      <c r="A23" s="86" t="s">
        <v>18</v>
      </c>
      <c r="B23" s="1919" t="s">
        <v>15</v>
      </c>
      <c r="C23" s="1919"/>
      <c r="D23" s="1919" t="s">
        <v>30</v>
      </c>
      <c r="E23" s="1919"/>
      <c r="F23" s="1919" t="s">
        <v>350</v>
      </c>
      <c r="G23" s="1919"/>
      <c r="H23" s="1919" t="s">
        <v>357</v>
      </c>
      <c r="I23" s="1920"/>
      <c r="J23" s="82"/>
      <c r="L23" s="1923" t="s">
        <v>409</v>
      </c>
      <c r="M23" s="1920"/>
      <c r="N23" s="1919" t="s">
        <v>404</v>
      </c>
      <c r="O23" s="1920"/>
      <c r="P23" s="1919" t="s">
        <v>405</v>
      </c>
      <c r="Q23" s="1920"/>
      <c r="R23" s="1919" t="s">
        <v>406</v>
      </c>
      <c r="S23" s="1920"/>
      <c r="T23" s="1919" t="s">
        <v>1293</v>
      </c>
      <c r="U23" s="1920"/>
      <c r="V23" s="1919" t="s">
        <v>1295</v>
      </c>
      <c r="W23" s="1920"/>
      <c r="X23" s="1919" t="s">
        <v>1294</v>
      </c>
      <c r="Y23" s="1920"/>
      <c r="Z23" s="1919" t="s">
        <v>407</v>
      </c>
      <c r="AA23" s="1920"/>
      <c r="AB23" s="1915" t="s">
        <v>5</v>
      </c>
      <c r="AC23" s="1916"/>
      <c r="AK23" s="82"/>
      <c r="AL23" s="82"/>
      <c r="AM23" s="82"/>
      <c r="AN23" s="82"/>
    </row>
    <row r="24" spans="1:41" ht="44.85" customHeight="1">
      <c r="A24" s="85">
        <f>HLOOKUP($AI$18,$B$10:$AN$15,2,FALSE)</f>
        <v>119</v>
      </c>
      <c r="B24" s="1914">
        <f>HLOOKUP($AI$18,$B$10:$AN$15,4,FALSE)</f>
        <v>21</v>
      </c>
      <c r="C24" s="1914"/>
      <c r="D24" s="1933">
        <f>B24-A24</f>
        <v>-98</v>
      </c>
      <c r="E24" s="1933"/>
      <c r="F24" s="1941">
        <f>HLOOKUP($AM$18,$B$10:$AN$15,6,FALSE)</f>
        <v>105</v>
      </c>
      <c r="G24" s="1942"/>
      <c r="H24" s="1914">
        <f>HLOOKUP($AI$18,$B$10:$AN$16,7,FALSE)</f>
        <v>0</v>
      </c>
      <c r="I24" s="1932"/>
      <c r="J24" s="82"/>
      <c r="K24" s="82"/>
      <c r="L24" s="1924" t="s">
        <v>2</v>
      </c>
      <c r="M24" s="1925"/>
      <c r="N24" s="1914">
        <v>10</v>
      </c>
      <c r="O24" s="1914"/>
      <c r="P24" s="1917">
        <v>4</v>
      </c>
      <c r="Q24" s="1926"/>
      <c r="R24" s="1917">
        <v>5</v>
      </c>
      <c r="S24" s="1926"/>
      <c r="T24" s="1917">
        <v>2</v>
      </c>
      <c r="U24" s="1926"/>
      <c r="V24" s="1914">
        <v>6</v>
      </c>
      <c r="W24" s="1914"/>
      <c r="X24" s="1914">
        <v>15</v>
      </c>
      <c r="Y24" s="1914"/>
      <c r="Z24" s="1914">
        <v>77</v>
      </c>
      <c r="AA24" s="1914"/>
      <c r="AB24" s="1917">
        <f>SUM(N24:AA24)</f>
        <v>119</v>
      </c>
      <c r="AC24" s="1918"/>
      <c r="AK24" s="82"/>
      <c r="AL24" s="82"/>
      <c r="AM24" s="82"/>
      <c r="AN24" s="82"/>
    </row>
    <row r="25" spans="1:41" ht="40.35" customHeight="1">
      <c r="A25" s="82"/>
      <c r="B25" s="82"/>
      <c r="C25" s="732"/>
      <c r="D25" s="82"/>
      <c r="E25" s="82"/>
      <c r="F25" s="82"/>
      <c r="G25" s="82"/>
      <c r="H25" s="82"/>
      <c r="I25" s="82"/>
      <c r="J25" s="82"/>
      <c r="K25" s="82"/>
      <c r="L25" s="1921" t="s">
        <v>15</v>
      </c>
      <c r="M25" s="1922"/>
      <c r="N25" s="1914">
        <v>5</v>
      </c>
      <c r="O25" s="1914"/>
      <c r="P25" s="1914">
        <v>0</v>
      </c>
      <c r="Q25" s="1914"/>
      <c r="R25" s="1914">
        <v>0</v>
      </c>
      <c r="S25" s="1914"/>
      <c r="T25" s="1914">
        <v>0</v>
      </c>
      <c r="U25" s="1914"/>
      <c r="V25" s="1914">
        <v>0</v>
      </c>
      <c r="W25" s="1914"/>
      <c r="X25" s="1914">
        <v>3</v>
      </c>
      <c r="Y25" s="1914"/>
      <c r="Z25" s="1914">
        <v>13</v>
      </c>
      <c r="AA25" s="1914"/>
      <c r="AB25" s="1917">
        <f>SUM(N25:AA25)</f>
        <v>21</v>
      </c>
      <c r="AC25" s="1918"/>
      <c r="AK25" s="82"/>
      <c r="AL25" s="82"/>
      <c r="AM25" s="82"/>
      <c r="AN25" s="82"/>
    </row>
    <row r="26" spans="1:4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K26" s="82"/>
      <c r="AL26" s="82"/>
      <c r="AM26" s="82"/>
      <c r="AN26" s="82"/>
    </row>
    <row r="27" spans="1:4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row>
    <row r="28" spans="1:4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row>
    <row r="29" spans="1:4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row>
    <row r="30" spans="1:4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row>
    <row r="31" spans="1:4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row>
    <row r="32" spans="1:41" ht="34.5" customHeight="1">
      <c r="A32" s="1947" t="s">
        <v>349</v>
      </c>
      <c r="B32" s="1948"/>
      <c r="C32" s="1948"/>
      <c r="D32" s="1948"/>
      <c r="E32" s="1948"/>
      <c r="F32" s="1948"/>
      <c r="G32" s="1948"/>
      <c r="H32" s="1948"/>
      <c r="I32" s="1948"/>
      <c r="J32" s="1948"/>
      <c r="K32" s="1948"/>
      <c r="L32" s="1948"/>
      <c r="M32" s="1948"/>
      <c r="N32" s="1948"/>
      <c r="O32" s="1948"/>
      <c r="P32" s="1948"/>
      <c r="Q32" s="1948"/>
      <c r="R32" s="1948"/>
      <c r="S32" s="1948"/>
      <c r="T32" s="1948"/>
      <c r="U32" s="1948"/>
      <c r="V32" s="1948"/>
      <c r="W32" s="1948"/>
      <c r="X32" s="1948"/>
      <c r="Y32" s="1948"/>
      <c r="Z32" s="1948"/>
      <c r="AA32" s="1948"/>
      <c r="AB32" s="1948"/>
      <c r="AC32" s="1948"/>
      <c r="AD32" s="1948"/>
      <c r="AE32" s="1948"/>
      <c r="AF32" s="1948"/>
      <c r="AG32" s="1948"/>
      <c r="AH32" s="1948"/>
      <c r="AI32" s="1948"/>
      <c r="AJ32" s="1948"/>
      <c r="AK32" s="1948"/>
      <c r="AL32" s="1948"/>
      <c r="AM32" s="1948"/>
      <c r="AN32" s="1949"/>
    </row>
    <row r="33" spans="1:40" s="1" customFormat="1" ht="68.099999999999994" customHeight="1">
      <c r="A33" s="75" t="s">
        <v>45</v>
      </c>
      <c r="B33" s="732">
        <v>46084</v>
      </c>
      <c r="C33" s="732">
        <f t="shared" ref="C33" si="69">EOMONTH(B33,1)</f>
        <v>46142</v>
      </c>
      <c r="D33" s="732">
        <f t="shared" ref="D33" si="70">EOMONTH(C33,1)</f>
        <v>46173</v>
      </c>
      <c r="E33" s="732">
        <f t="shared" ref="E33" si="71">EOMONTH(D33,1)</f>
        <v>46203</v>
      </c>
      <c r="F33" s="732">
        <f t="shared" ref="F33" si="72">EOMONTH(E33,1)</f>
        <v>46234</v>
      </c>
      <c r="G33" s="732">
        <f t="shared" ref="G33" si="73">EOMONTH(F33,1)</f>
        <v>46265</v>
      </c>
      <c r="H33" s="732">
        <f t="shared" ref="H33" si="74">EOMONTH(G33,1)</f>
        <v>46295</v>
      </c>
      <c r="I33" s="732">
        <f t="shared" ref="I33" si="75">EOMONTH(H33,1)</f>
        <v>46326</v>
      </c>
      <c r="J33" s="732">
        <f t="shared" ref="J33" si="76">EOMONTH(I33,1)</f>
        <v>46356</v>
      </c>
      <c r="K33" s="732">
        <f t="shared" ref="K33" si="77">EOMONTH(J33,1)</f>
        <v>46387</v>
      </c>
      <c r="L33" s="732">
        <f t="shared" ref="L33" si="78">EOMONTH(K33,1)</f>
        <v>46418</v>
      </c>
      <c r="M33" s="732">
        <f t="shared" ref="M33" si="79">EOMONTH(L33,1)</f>
        <v>46446</v>
      </c>
      <c r="N33" s="732">
        <f t="shared" ref="N33" si="80">EOMONTH(M33,1)</f>
        <v>46477</v>
      </c>
      <c r="O33" s="732">
        <f t="shared" ref="O33" si="81">EOMONTH(N33,1)</f>
        <v>46507</v>
      </c>
      <c r="P33" s="732">
        <f t="shared" ref="P33" si="82">EOMONTH(O33,1)</f>
        <v>46538</v>
      </c>
      <c r="Q33" s="732">
        <f t="shared" ref="Q33" si="83">EOMONTH(P33,1)</f>
        <v>46568</v>
      </c>
      <c r="R33" s="732">
        <f t="shared" ref="R33" si="84">EOMONTH(Q33,1)</f>
        <v>46599</v>
      </c>
      <c r="S33" s="732">
        <f t="shared" ref="S33" si="85">EOMONTH(R33,1)</f>
        <v>46630</v>
      </c>
      <c r="T33" s="732">
        <f t="shared" ref="T33" si="86">EOMONTH(S33,1)</f>
        <v>46660</v>
      </c>
      <c r="U33" s="732">
        <f t="shared" ref="U33" si="87">EOMONTH(T33,1)</f>
        <v>46691</v>
      </c>
      <c r="V33" s="732">
        <f t="shared" ref="V33" si="88">EOMONTH(U33,1)</f>
        <v>46721</v>
      </c>
      <c r="W33" s="732">
        <f t="shared" ref="W33" si="89">EOMONTH(V33,1)</f>
        <v>46752</v>
      </c>
      <c r="X33" s="732">
        <f t="shared" ref="X33" si="90">EOMONTH(W33,1)</f>
        <v>46783</v>
      </c>
      <c r="Y33" s="732">
        <f t="shared" ref="Y33" si="91">EOMONTH(X33,1)</f>
        <v>46812</v>
      </c>
      <c r="Z33" s="732">
        <f t="shared" ref="Z33" si="92">EOMONTH(Y33,1)</f>
        <v>46843</v>
      </c>
      <c r="AA33" s="732">
        <f t="shared" ref="AA33" si="93">EOMONTH(Z33,1)</f>
        <v>46873</v>
      </c>
      <c r="AB33" s="732">
        <f t="shared" ref="AB33" si="94">EOMONTH(AA33,1)</f>
        <v>46904</v>
      </c>
      <c r="AC33" s="732">
        <f t="shared" ref="AC33" si="95">EOMONTH(AB33,1)</f>
        <v>46934</v>
      </c>
      <c r="AD33" s="732">
        <f t="shared" ref="AD33" si="96">EOMONTH(AC33,1)</f>
        <v>46965</v>
      </c>
      <c r="AE33" s="732">
        <f t="shared" ref="AE33" si="97">EOMONTH(AD33,1)</f>
        <v>46996</v>
      </c>
      <c r="AF33" s="732">
        <f t="shared" ref="AF33" si="98">EOMONTH(AE33,1)</f>
        <v>47026</v>
      </c>
      <c r="AG33" s="732">
        <f t="shared" ref="AG33" si="99">EOMONTH(AF33,1)</f>
        <v>47057</v>
      </c>
      <c r="AH33" s="732">
        <f t="shared" ref="AH33" si="100">EOMONTH(AG33,1)</f>
        <v>47087</v>
      </c>
      <c r="AI33" s="732">
        <f t="shared" ref="AI33" si="101">EOMONTH(AH33,1)</f>
        <v>47118</v>
      </c>
      <c r="AJ33" s="732">
        <f t="shared" ref="AJ33" si="102">EOMONTH(AI33,1)</f>
        <v>47149</v>
      </c>
      <c r="AK33" s="732">
        <f t="shared" ref="AK33" si="103">EOMONTH(AJ33,1)</f>
        <v>47177</v>
      </c>
      <c r="AL33" s="732">
        <f t="shared" ref="AL33" si="104">EOMONTH(AK33,1)</f>
        <v>47208</v>
      </c>
      <c r="AM33" s="732">
        <f t="shared" ref="AM33" si="105">EOMONTH(AL33,1)</f>
        <v>47238</v>
      </c>
      <c r="AN33" s="733">
        <f t="shared" ref="AN33" si="106">EOMONTH(AM33,1)</f>
        <v>47269</v>
      </c>
    </row>
    <row r="34" spans="1:40" ht="40.5" customHeight="1">
      <c r="A34" s="76" t="s">
        <v>46</v>
      </c>
      <c r="B34" s="731">
        <v>15</v>
      </c>
      <c r="C34" s="731">
        <v>13</v>
      </c>
      <c r="D34" s="731">
        <v>16</v>
      </c>
      <c r="E34" s="731">
        <v>16</v>
      </c>
      <c r="F34" s="731">
        <v>32</v>
      </c>
      <c r="G34" s="731">
        <v>14</v>
      </c>
      <c r="H34" s="731">
        <v>19</v>
      </c>
      <c r="I34" s="731">
        <v>34</v>
      </c>
      <c r="J34" s="731">
        <v>21</v>
      </c>
      <c r="K34" s="731">
        <v>10</v>
      </c>
      <c r="L34" s="731"/>
      <c r="M34" s="731"/>
      <c r="N34" s="731"/>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83"/>
    </row>
    <row r="35" spans="1:40" ht="40.5" customHeight="1">
      <c r="A35" s="76" t="s">
        <v>351</v>
      </c>
      <c r="B35" s="731">
        <f>B34</f>
        <v>15</v>
      </c>
      <c r="C35" s="731">
        <f>B35+C34</f>
        <v>28</v>
      </c>
      <c r="D35" s="731">
        <f t="shared" ref="D35:K35" si="107">C35+D34</f>
        <v>44</v>
      </c>
      <c r="E35" s="731">
        <f t="shared" si="107"/>
        <v>60</v>
      </c>
      <c r="F35" s="731">
        <f t="shared" si="107"/>
        <v>92</v>
      </c>
      <c r="G35" s="77">
        <f t="shared" si="107"/>
        <v>106</v>
      </c>
      <c r="H35" s="77">
        <f t="shared" si="107"/>
        <v>125</v>
      </c>
      <c r="I35" s="77">
        <f t="shared" si="107"/>
        <v>159</v>
      </c>
      <c r="J35" s="77">
        <f t="shared" si="107"/>
        <v>180</v>
      </c>
      <c r="K35" s="77">
        <f t="shared" si="107"/>
        <v>190</v>
      </c>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83"/>
    </row>
    <row r="36" spans="1:40" ht="28.5" customHeight="1">
      <c r="A36" s="76" t="s">
        <v>47</v>
      </c>
      <c r="B36" s="77"/>
      <c r="C36" s="77">
        <v>10</v>
      </c>
      <c r="D36" s="77">
        <v>13</v>
      </c>
      <c r="E36" s="77">
        <v>16</v>
      </c>
      <c r="F36" s="77">
        <v>16</v>
      </c>
      <c r="G36" s="77">
        <v>12</v>
      </c>
      <c r="H36" s="77">
        <v>12</v>
      </c>
      <c r="I36" s="77">
        <v>8</v>
      </c>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83"/>
    </row>
    <row r="37" spans="1:40" ht="28.5" customHeight="1">
      <c r="A37" s="78" t="s">
        <v>352</v>
      </c>
      <c r="B37" s="79"/>
      <c r="C37" s="79">
        <f t="shared" ref="C37:I37" si="108">C36+B37</f>
        <v>10</v>
      </c>
      <c r="D37" s="79">
        <f t="shared" si="108"/>
        <v>23</v>
      </c>
      <c r="E37" s="79">
        <f t="shared" si="108"/>
        <v>39</v>
      </c>
      <c r="F37" s="79">
        <f t="shared" si="108"/>
        <v>55</v>
      </c>
      <c r="G37" s="79">
        <f t="shared" si="108"/>
        <v>67</v>
      </c>
      <c r="H37" s="79">
        <f t="shared" si="108"/>
        <v>79</v>
      </c>
      <c r="I37" s="79">
        <f t="shared" si="108"/>
        <v>87</v>
      </c>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87"/>
    </row>
    <row r="38" spans="1:40" s="2" customFormat="1" ht="28.5" customHeight="1" thickBot="1">
      <c r="A38" s="80" t="s">
        <v>348</v>
      </c>
      <c r="B38" s="735"/>
      <c r="C38" s="735"/>
      <c r="D38" s="735">
        <f t="shared" ref="D38:F38" si="109">D34</f>
        <v>16</v>
      </c>
      <c r="E38" s="735">
        <f t="shared" si="109"/>
        <v>16</v>
      </c>
      <c r="F38" s="735">
        <f t="shared" si="109"/>
        <v>32</v>
      </c>
      <c r="G38" s="735">
        <f t="shared" ref="G38:K38" si="110">G34</f>
        <v>14</v>
      </c>
      <c r="H38" s="735">
        <f t="shared" ref="H38" si="111">H34</f>
        <v>19</v>
      </c>
      <c r="I38" s="735">
        <f t="shared" si="110"/>
        <v>34</v>
      </c>
      <c r="J38" s="735">
        <f t="shared" si="110"/>
        <v>21</v>
      </c>
      <c r="K38" s="735">
        <f t="shared" si="110"/>
        <v>10</v>
      </c>
      <c r="L38" s="735"/>
      <c r="M38" s="735"/>
      <c r="N38" s="735"/>
      <c r="O38" s="735"/>
      <c r="P38" s="735"/>
      <c r="Q38" s="81"/>
      <c r="R38" s="81"/>
      <c r="S38" s="81"/>
      <c r="T38" s="81"/>
      <c r="U38" s="81"/>
      <c r="V38" s="81"/>
      <c r="W38" s="81"/>
      <c r="X38" s="81"/>
      <c r="Y38" s="81"/>
      <c r="Z38" s="81"/>
      <c r="AA38" s="81"/>
      <c r="AB38" s="81"/>
      <c r="AC38" s="81"/>
      <c r="AD38" s="81"/>
      <c r="AE38" s="81"/>
      <c r="AF38" s="81"/>
      <c r="AG38" s="81"/>
      <c r="AH38" s="81"/>
      <c r="AI38" s="81"/>
      <c r="AJ38" s="81"/>
      <c r="AK38" s="81"/>
      <c r="AL38" s="81"/>
      <c r="AM38" s="81"/>
      <c r="AN38" s="84"/>
    </row>
    <row r="39" spans="1:40" ht="15" thickTop="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row>
    <row r="41" spans="1:40">
      <c r="A41" s="1943" t="s">
        <v>376</v>
      </c>
      <c r="B41" s="1944"/>
      <c r="C41" s="1944"/>
      <c r="D41" s="1944"/>
      <c r="E41" s="1944"/>
      <c r="F41" s="1944"/>
      <c r="G41" s="1944"/>
      <c r="H41" s="1944"/>
      <c r="I41" s="1944"/>
    </row>
    <row r="42" spans="1:40" ht="14.85" customHeight="1">
      <c r="A42" s="86" t="s">
        <v>18</v>
      </c>
      <c r="B42" s="1919" t="s">
        <v>15</v>
      </c>
      <c r="C42" s="1919"/>
      <c r="D42" s="1919" t="s">
        <v>388</v>
      </c>
      <c r="E42" s="1919"/>
      <c r="F42" s="1939" t="s">
        <v>30</v>
      </c>
      <c r="G42" s="1940"/>
      <c r="H42" s="1919" t="s">
        <v>350</v>
      </c>
      <c r="I42" s="1919"/>
    </row>
    <row r="43" spans="1:40">
      <c r="A43" s="85">
        <f>HLOOKUP($AI$18,$B$33:$AN$38,2,FALSE)</f>
        <v>34</v>
      </c>
      <c r="B43" s="1914">
        <f>HLOOKUP($AI$18,$B$33:$AN$38,4,FALSE)</f>
        <v>8</v>
      </c>
      <c r="C43" s="1914"/>
      <c r="D43" s="1914"/>
      <c r="E43" s="1914"/>
      <c r="F43" s="1945">
        <f>B43-A43</f>
        <v>-26</v>
      </c>
      <c r="G43" s="1946"/>
      <c r="H43" s="1914">
        <f>HLOOKUP($AM$18,$B$33:$AN$38,6,FALSE)</f>
        <v>21</v>
      </c>
      <c r="I43" s="1932"/>
    </row>
    <row r="49" spans="1:17" ht="14.85" customHeight="1">
      <c r="A49" s="86" t="s">
        <v>377</v>
      </c>
      <c r="B49" s="1919" t="s">
        <v>371</v>
      </c>
      <c r="C49" s="1919" t="s">
        <v>372</v>
      </c>
      <c r="D49" s="1919" t="s">
        <v>375</v>
      </c>
      <c r="E49" s="1919" t="s">
        <v>374</v>
      </c>
      <c r="F49" s="1939" t="s">
        <v>373</v>
      </c>
      <c r="G49" s="1940" t="s">
        <v>375</v>
      </c>
      <c r="H49" s="1919" t="s">
        <v>1296</v>
      </c>
      <c r="I49" s="1940"/>
      <c r="J49" s="1919" t="s">
        <v>1297</v>
      </c>
      <c r="K49" s="1940"/>
      <c r="L49" s="1919" t="s">
        <v>1298</v>
      </c>
      <c r="M49" s="1919"/>
      <c r="N49" s="1919" t="s">
        <v>116</v>
      </c>
      <c r="O49" s="1919"/>
      <c r="P49" s="1919" t="s">
        <v>5</v>
      </c>
      <c r="Q49" s="1919"/>
    </row>
    <row r="50" spans="1:17" ht="14.85" customHeight="1">
      <c r="A50" s="86" t="s">
        <v>2</v>
      </c>
      <c r="B50" s="1914">
        <v>2</v>
      </c>
      <c r="C50" s="1914"/>
      <c r="D50" s="1914">
        <v>0</v>
      </c>
      <c r="E50" s="1914"/>
      <c r="F50" s="1914">
        <v>1</v>
      </c>
      <c r="G50" s="1914"/>
      <c r="H50" s="1914">
        <v>4</v>
      </c>
      <c r="I50" s="1914"/>
      <c r="J50" s="1914">
        <v>3</v>
      </c>
      <c r="K50" s="1914"/>
      <c r="L50" s="1914">
        <v>2</v>
      </c>
      <c r="M50" s="1914"/>
      <c r="N50" s="1914">
        <v>22</v>
      </c>
      <c r="O50" s="1914"/>
      <c r="P50" s="1914">
        <f>SUM(B50:O50)</f>
        <v>34</v>
      </c>
      <c r="Q50" s="1914"/>
    </row>
    <row r="51" spans="1:17">
      <c r="A51" s="86" t="s">
        <v>15</v>
      </c>
      <c r="B51" s="1914">
        <v>0</v>
      </c>
      <c r="C51" s="1914"/>
      <c r="D51" s="1914">
        <v>0</v>
      </c>
      <c r="E51" s="1914"/>
      <c r="F51" s="1914">
        <v>1</v>
      </c>
      <c r="G51" s="1914"/>
      <c r="H51" s="1914">
        <v>1</v>
      </c>
      <c r="I51" s="1914"/>
      <c r="J51" s="1914">
        <v>0</v>
      </c>
      <c r="K51" s="1914"/>
      <c r="L51" s="1914">
        <v>1</v>
      </c>
      <c r="M51" s="1914"/>
      <c r="N51" s="1914">
        <v>5</v>
      </c>
      <c r="O51" s="1914"/>
      <c r="P51" s="1914">
        <f>SUM(B51:O51)</f>
        <v>8</v>
      </c>
      <c r="Q51" s="1914"/>
    </row>
    <row r="52" spans="1:17">
      <c r="A52" s="86" t="s">
        <v>388</v>
      </c>
      <c r="B52" s="1914">
        <v>0</v>
      </c>
      <c r="C52" s="1914"/>
      <c r="D52" s="1914">
        <v>0</v>
      </c>
      <c r="E52" s="1914"/>
      <c r="F52" s="1914">
        <v>0</v>
      </c>
      <c r="G52" s="1914"/>
      <c r="H52" s="1914">
        <v>0</v>
      </c>
      <c r="I52" s="1914"/>
      <c r="J52" s="1914">
        <v>0</v>
      </c>
      <c r="K52" s="1914"/>
      <c r="L52" s="1914">
        <v>0</v>
      </c>
      <c r="M52" s="1914"/>
      <c r="N52" s="1914">
        <v>0</v>
      </c>
      <c r="O52" s="1914"/>
      <c r="P52" s="1914">
        <f>SUM(B52:O52)</f>
        <v>0</v>
      </c>
      <c r="Q52" s="1914"/>
    </row>
  </sheetData>
  <mergeCells count="93">
    <mergeCell ref="H49:I49"/>
    <mergeCell ref="J49:K49"/>
    <mergeCell ref="L49:M49"/>
    <mergeCell ref="N49:O49"/>
    <mergeCell ref="P49:Q49"/>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A32:AN32"/>
    <mergeCell ref="D43:E43"/>
    <mergeCell ref="H24:I24"/>
    <mergeCell ref="B42:C42"/>
    <mergeCell ref="F42:G42"/>
    <mergeCell ref="H42:I42"/>
    <mergeCell ref="H19:I19"/>
    <mergeCell ref="H20:I20"/>
    <mergeCell ref="B24:C24"/>
    <mergeCell ref="D24:E24"/>
    <mergeCell ref="F24:G24"/>
    <mergeCell ref="D42:E42"/>
    <mergeCell ref="A41:I41"/>
    <mergeCell ref="H23:I23"/>
    <mergeCell ref="A22:I22"/>
    <mergeCell ref="B23:C23"/>
    <mergeCell ref="D23:E23"/>
    <mergeCell ref="F23:G23"/>
    <mergeCell ref="AM18:AO18"/>
    <mergeCell ref="A1:AN1"/>
    <mergeCell ref="F20:G20"/>
    <mergeCell ref="B20:C20"/>
    <mergeCell ref="D20:E20"/>
    <mergeCell ref="A9:AN9"/>
    <mergeCell ref="B19:C19"/>
    <mergeCell ref="D19:E19"/>
    <mergeCell ref="F19:G19"/>
    <mergeCell ref="AI18:AL18"/>
    <mergeCell ref="AG18:AH18"/>
    <mergeCell ref="A18:I18"/>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V23:W23"/>
    <mergeCell ref="Z23:AA23"/>
    <mergeCell ref="H50:I50"/>
    <mergeCell ref="J50:K50"/>
    <mergeCell ref="L50:M50"/>
    <mergeCell ref="N50:O50"/>
    <mergeCell ref="P50:Q50"/>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s>
  <conditionalFormatting sqref="D20">
    <cfRule type="cellIs" dxfId="9" priority="7" stopIfTrue="1" operator="greaterThan">
      <formula>0</formula>
    </cfRule>
    <cfRule type="cellIs" dxfId="8" priority="8" stopIfTrue="1" operator="equal">
      <formula>0</formula>
    </cfRule>
    <cfRule type="cellIs" dxfId="7" priority="9" stopIfTrue="1" operator="lessThan">
      <formula>0</formula>
    </cfRule>
  </conditionalFormatting>
  <conditionalFormatting sqref="D24">
    <cfRule type="cellIs" dxfId="6" priority="4" stopIfTrue="1" operator="greaterThan">
      <formula>0</formula>
    </cfRule>
    <cfRule type="cellIs" dxfId="5" priority="5" stopIfTrue="1" operator="equal">
      <formula>0</formula>
    </cfRule>
    <cfRule type="cellIs" dxfId="4" priority="6" stopIfTrue="1" operator="lessThan">
      <formula>0</formula>
    </cfRule>
  </conditionalFormatting>
  <conditionalFormatting sqref="F43">
    <cfRule type="cellIs" dxfId="3" priority="1" stopIfTrue="1" operator="greaterThan">
      <formula>0</formula>
    </cfRule>
    <cfRule type="cellIs" dxfId="2" priority="2" stopIfTrue="1" operator="equal">
      <formula>0</formula>
    </cfRule>
    <cfRule type="cellIs" dxfId="1"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theme="4" tint="0.79998168889431442"/>
  </sheetPr>
  <dimension ref="A1:Q9"/>
  <sheetViews>
    <sheetView workbookViewId="0">
      <selection activeCell="J21" sqref="J21"/>
    </sheetView>
  </sheetViews>
  <sheetFormatPr defaultRowHeight="14.4"/>
  <cols>
    <col min="1" max="1" width="23" customWidth="1"/>
    <col min="2" max="2" width="12.5546875" customWidth="1"/>
    <col min="3" max="3" width="13.44140625" customWidth="1"/>
    <col min="4" max="8" width="12.5546875" customWidth="1"/>
    <col min="9" max="9" width="14.88671875" customWidth="1"/>
    <col min="10" max="11" width="12.5546875" customWidth="1"/>
    <col min="16" max="16" width="11.44140625" bestFit="1" customWidth="1"/>
    <col min="17" max="17" width="11.5546875" bestFit="1" customWidth="1"/>
  </cols>
  <sheetData>
    <row r="1" spans="1:17" ht="21.6" thickBot="1">
      <c r="A1" s="153" t="s">
        <v>487</v>
      </c>
      <c r="B1" s="154"/>
      <c r="C1" s="154"/>
      <c r="D1" s="154"/>
      <c r="E1" s="154"/>
      <c r="F1" s="154"/>
      <c r="G1" s="154"/>
      <c r="H1" s="154"/>
      <c r="I1" s="154"/>
      <c r="J1" s="154"/>
      <c r="K1" s="155"/>
      <c r="P1" s="73" t="str">
        <f>'General Information'!$K$1</f>
        <v>Data Date</v>
      </c>
      <c r="Q1" s="74">
        <f>'General Information'!$L$1</f>
        <v>46308</v>
      </c>
    </row>
    <row r="2" spans="1:17" ht="18">
      <c r="A2" s="150" t="s">
        <v>486</v>
      </c>
      <c r="B2" s="148"/>
      <c r="C2" s="148"/>
      <c r="D2" s="148"/>
      <c r="E2" s="148"/>
      <c r="F2" s="148"/>
      <c r="G2" s="148"/>
      <c r="H2" s="148"/>
      <c r="I2" s="148"/>
      <c r="J2" s="148"/>
      <c r="K2" s="149"/>
    </row>
    <row r="3" spans="1:17" ht="15.6">
      <c r="A3" s="1950" t="s">
        <v>467</v>
      </c>
      <c r="B3" s="1375"/>
      <c r="C3" s="1375"/>
      <c r="D3" s="1375"/>
      <c r="E3" s="1376"/>
      <c r="F3" s="1377" t="s">
        <v>468</v>
      </c>
      <c r="G3" s="1375"/>
      <c r="H3" s="1375"/>
      <c r="I3" s="1375"/>
      <c r="J3" s="1375"/>
      <c r="K3" s="1376"/>
    </row>
    <row r="4" spans="1:17" ht="15.6">
      <c r="A4" s="151" t="s">
        <v>469</v>
      </c>
      <c r="B4" s="139" t="s">
        <v>470</v>
      </c>
      <c r="C4" s="139" t="s">
        <v>471</v>
      </c>
      <c r="D4" s="139" t="s">
        <v>472</v>
      </c>
      <c r="E4" s="140" t="s">
        <v>9</v>
      </c>
      <c r="F4" s="138" t="s">
        <v>473</v>
      </c>
      <c r="G4" s="139" t="s">
        <v>474</v>
      </c>
      <c r="H4" s="139" t="s">
        <v>475</v>
      </c>
      <c r="I4" s="139" t="s">
        <v>476</v>
      </c>
      <c r="J4" s="139" t="s">
        <v>477</v>
      </c>
      <c r="K4" s="140"/>
    </row>
    <row r="5" spans="1:17" ht="15.6">
      <c r="A5" s="152">
        <v>1462</v>
      </c>
      <c r="B5" s="144">
        <v>22</v>
      </c>
      <c r="C5" s="144">
        <v>30</v>
      </c>
      <c r="D5" s="144">
        <v>1410</v>
      </c>
      <c r="E5" s="145">
        <f>D5/A5</f>
        <v>0.96443228454172369</v>
      </c>
      <c r="F5" s="146">
        <f>+C5</f>
        <v>30</v>
      </c>
      <c r="G5" s="144">
        <v>0</v>
      </c>
      <c r="H5" s="144">
        <f>+F5-I5-G5</f>
        <v>30</v>
      </c>
      <c r="I5" s="147">
        <v>0</v>
      </c>
      <c r="J5" s="1378">
        <f>+G5+H5-I5</f>
        <v>30</v>
      </c>
      <c r="K5" s="1379"/>
    </row>
    <row r="6" spans="1:17" ht="18">
      <c r="A6" s="1951" t="s">
        <v>478</v>
      </c>
      <c r="B6" s="1313"/>
      <c r="C6" s="1314"/>
      <c r="D6" s="1318" t="s">
        <v>479</v>
      </c>
      <c r="E6" s="1313"/>
      <c r="F6" s="1313"/>
      <c r="G6" s="1314"/>
      <c r="H6" s="1318" t="s">
        <v>480</v>
      </c>
      <c r="I6" s="1313"/>
      <c r="J6" s="1313"/>
      <c r="K6" s="1314"/>
    </row>
    <row r="7" spans="1:17" ht="15.6" customHeight="1">
      <c r="A7" s="1952"/>
      <c r="B7" s="1316"/>
      <c r="C7" s="1317"/>
      <c r="D7" s="1319" t="s">
        <v>481</v>
      </c>
      <c r="E7" s="1320"/>
      <c r="F7" s="1320" t="s">
        <v>482</v>
      </c>
      <c r="G7" s="1321"/>
      <c r="H7" s="1326"/>
      <c r="I7" s="1316"/>
      <c r="J7" s="1316"/>
      <c r="K7" s="1317"/>
    </row>
    <row r="8" spans="1:17" ht="15.6">
      <c r="A8" s="151" t="s">
        <v>483</v>
      </c>
      <c r="B8" s="139" t="s">
        <v>484</v>
      </c>
      <c r="C8" s="140" t="s">
        <v>485</v>
      </c>
      <c r="D8" s="138" t="s">
        <v>483</v>
      </c>
      <c r="E8" s="139" t="s">
        <v>484</v>
      </c>
      <c r="F8" s="139" t="s">
        <v>483</v>
      </c>
      <c r="G8" s="140" t="s">
        <v>484</v>
      </c>
      <c r="H8" s="138" t="s">
        <v>483</v>
      </c>
      <c r="I8" s="139" t="s">
        <v>484</v>
      </c>
      <c r="J8" s="139" t="s">
        <v>477</v>
      </c>
      <c r="K8" s="140"/>
    </row>
    <row r="9" spans="1:17" ht="15.6">
      <c r="A9" s="141">
        <v>0</v>
      </c>
      <c r="B9" s="141">
        <v>0</v>
      </c>
      <c r="C9" s="143">
        <f>A9-B9</f>
        <v>0</v>
      </c>
      <c r="D9" s="141">
        <v>2</v>
      </c>
      <c r="E9" s="141">
        <v>2</v>
      </c>
      <c r="F9" s="142">
        <v>2</v>
      </c>
      <c r="G9" s="142">
        <v>2</v>
      </c>
      <c r="H9" s="141">
        <v>13</v>
      </c>
      <c r="I9" s="141">
        <v>9</v>
      </c>
      <c r="J9" s="1191">
        <f>H9-I9</f>
        <v>4</v>
      </c>
      <c r="K9" s="1192"/>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{F4091C0D-E8A9-41F6-8EC4-544C811B5E6E}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F4091C0D-E8A9-41F6-8EC4-544C811B5E6E}">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theme="4" tint="0.79998168889431442"/>
  </sheetPr>
  <dimension ref="A1:J14"/>
  <sheetViews>
    <sheetView workbookViewId="0">
      <selection activeCell="G23" sqref="G23"/>
    </sheetView>
  </sheetViews>
  <sheetFormatPr defaultColWidth="9.109375" defaultRowHeight="14.4"/>
  <cols>
    <col min="1" max="1" width="44.33203125" bestFit="1" customWidth="1"/>
    <col min="2" max="10" width="13.88671875" customWidth="1"/>
  </cols>
  <sheetData>
    <row r="1" spans="1:10" ht="16.2" thickBot="1">
      <c r="A1" s="1953" t="s">
        <v>689</v>
      </c>
      <c r="B1" s="1953"/>
      <c r="C1" s="1953"/>
      <c r="D1" s="1953"/>
      <c r="E1" s="1953"/>
      <c r="F1" s="1953"/>
      <c r="G1" s="1953"/>
      <c r="H1" s="1953"/>
      <c r="I1" s="1953"/>
      <c r="J1" s="1953"/>
    </row>
    <row r="2" spans="1:10" s="42" customFormat="1" ht="30" customHeight="1">
      <c r="A2" s="241" t="s">
        <v>1</v>
      </c>
      <c r="B2" s="246" t="s">
        <v>682</v>
      </c>
      <c r="C2" s="246" t="s">
        <v>683</v>
      </c>
      <c r="D2" s="246" t="s">
        <v>680</v>
      </c>
      <c r="E2" s="246" t="s">
        <v>681</v>
      </c>
      <c r="F2" s="246" t="s">
        <v>684</v>
      </c>
      <c r="G2" s="246" t="s">
        <v>685</v>
      </c>
      <c r="H2" s="242" t="s">
        <v>686</v>
      </c>
      <c r="I2" s="242" t="s">
        <v>687</v>
      </c>
      <c r="J2" s="243" t="s">
        <v>688</v>
      </c>
    </row>
    <row r="3" spans="1:10">
      <c r="A3" s="289" t="s">
        <v>1304</v>
      </c>
      <c r="B3" s="245">
        <v>46365</v>
      </c>
      <c r="C3" s="245">
        <v>46375</v>
      </c>
      <c r="D3" s="245">
        <f>B3</f>
        <v>46365</v>
      </c>
      <c r="E3" s="245">
        <f>C3</f>
        <v>46375</v>
      </c>
      <c r="F3" s="245"/>
      <c r="G3" s="245"/>
      <c r="H3" s="247"/>
      <c r="I3" s="248"/>
      <c r="J3" s="770"/>
    </row>
    <row r="4" spans="1:10">
      <c r="A4" s="289" t="s">
        <v>1305</v>
      </c>
      <c r="B4" s="245">
        <v>46365</v>
      </c>
      <c r="C4" s="245">
        <v>46375</v>
      </c>
      <c r="D4" s="245">
        <f t="shared" ref="D4:E7" si="0">B4</f>
        <v>46365</v>
      </c>
      <c r="E4" s="245">
        <f t="shared" si="0"/>
        <v>46375</v>
      </c>
      <c r="F4" s="245"/>
      <c r="G4" s="245"/>
      <c r="H4" s="247"/>
      <c r="I4" s="248"/>
      <c r="J4" s="770"/>
    </row>
    <row r="5" spans="1:10">
      <c r="A5" s="289" t="s">
        <v>1306</v>
      </c>
      <c r="B5" s="245">
        <v>46365</v>
      </c>
      <c r="C5" s="245">
        <v>46375</v>
      </c>
      <c r="D5" s="245">
        <f t="shared" si="0"/>
        <v>46365</v>
      </c>
      <c r="E5" s="245">
        <f t="shared" si="0"/>
        <v>46375</v>
      </c>
      <c r="F5" s="245"/>
      <c r="G5" s="245"/>
      <c r="H5" s="247"/>
      <c r="I5" s="248"/>
      <c r="J5" s="770"/>
    </row>
    <row r="6" spans="1:10">
      <c r="A6" s="289" t="s">
        <v>1307</v>
      </c>
      <c r="B6" s="245">
        <v>46365</v>
      </c>
      <c r="C6" s="245">
        <v>46375</v>
      </c>
      <c r="D6" s="245">
        <f t="shared" si="0"/>
        <v>46365</v>
      </c>
      <c r="E6" s="245">
        <f t="shared" si="0"/>
        <v>46375</v>
      </c>
      <c r="F6" s="245"/>
      <c r="G6" s="245"/>
      <c r="H6" s="247"/>
      <c r="I6" s="248"/>
      <c r="J6" s="770"/>
    </row>
    <row r="7" spans="1:10">
      <c r="A7" s="289" t="s">
        <v>1308</v>
      </c>
      <c r="B7" s="245">
        <v>46365</v>
      </c>
      <c r="C7" s="245">
        <v>46375</v>
      </c>
      <c r="D7" s="245">
        <f t="shared" si="0"/>
        <v>46365</v>
      </c>
      <c r="E7" s="245">
        <f t="shared" si="0"/>
        <v>46375</v>
      </c>
      <c r="F7" s="245"/>
      <c r="G7" s="245"/>
      <c r="H7" s="247"/>
      <c r="I7" s="248"/>
      <c r="J7" s="770"/>
    </row>
    <row r="8" spans="1:10">
      <c r="A8" s="289" t="s">
        <v>1309</v>
      </c>
      <c r="B8" s="245">
        <v>46365</v>
      </c>
      <c r="C8" s="245">
        <v>46375</v>
      </c>
      <c r="D8" s="245">
        <f>B8</f>
        <v>46365</v>
      </c>
      <c r="E8" s="245">
        <f>C8</f>
        <v>46375</v>
      </c>
      <c r="F8" s="245"/>
      <c r="G8" s="245"/>
      <c r="H8" s="247"/>
      <c r="I8" s="248"/>
      <c r="J8" s="770"/>
    </row>
    <row r="9" spans="1:10">
      <c r="A9" s="289" t="s">
        <v>1310</v>
      </c>
      <c r="B9" s="245">
        <v>46365</v>
      </c>
      <c r="C9" s="245">
        <v>46375</v>
      </c>
      <c r="D9" s="245">
        <f>B9</f>
        <v>46365</v>
      </c>
      <c r="E9" s="245">
        <f>C9</f>
        <v>46375</v>
      </c>
      <c r="F9" s="245"/>
      <c r="G9" s="245"/>
      <c r="H9" s="247"/>
      <c r="I9" s="248"/>
      <c r="J9" s="770"/>
    </row>
    <row r="10" spans="1:10">
      <c r="A10" s="289" t="s">
        <v>1311</v>
      </c>
      <c r="B10" s="245">
        <v>46365</v>
      </c>
      <c r="C10" s="245">
        <v>46375</v>
      </c>
      <c r="D10" s="245">
        <f t="shared" ref="D10:D13" si="1">B10</f>
        <v>46365</v>
      </c>
      <c r="E10" s="245">
        <f t="shared" ref="E10:E13" si="2">C10</f>
        <v>46375</v>
      </c>
      <c r="F10" s="245"/>
      <c r="G10" s="245"/>
      <c r="H10" s="247"/>
      <c r="I10" s="248"/>
      <c r="J10" s="770"/>
    </row>
    <row r="11" spans="1:10">
      <c r="A11" s="289" t="s">
        <v>1312</v>
      </c>
      <c r="B11" s="245">
        <v>46365</v>
      </c>
      <c r="C11" s="245">
        <v>46375</v>
      </c>
      <c r="D11" s="245">
        <f t="shared" si="1"/>
        <v>46365</v>
      </c>
      <c r="E11" s="245">
        <f t="shared" si="2"/>
        <v>46375</v>
      </c>
      <c r="F11" s="245"/>
      <c r="G11" s="245"/>
      <c r="H11" s="247"/>
      <c r="I11" s="248"/>
      <c r="J11" s="770"/>
    </row>
    <row r="12" spans="1:10">
      <c r="A12" s="289" t="s">
        <v>1313</v>
      </c>
      <c r="B12" s="245">
        <v>46365</v>
      </c>
      <c r="C12" s="245">
        <v>46375</v>
      </c>
      <c r="D12" s="245">
        <f t="shared" si="1"/>
        <v>46365</v>
      </c>
      <c r="E12" s="245">
        <f t="shared" si="2"/>
        <v>46375</v>
      </c>
      <c r="F12" s="245"/>
      <c r="G12" s="245"/>
      <c r="H12" s="247"/>
      <c r="I12" s="248"/>
      <c r="J12" s="770"/>
    </row>
    <row r="13" spans="1:10">
      <c r="A13" s="289" t="s">
        <v>1314</v>
      </c>
      <c r="B13" s="245">
        <v>46365</v>
      </c>
      <c r="C13" s="245">
        <v>46375</v>
      </c>
      <c r="D13" s="245">
        <f t="shared" si="1"/>
        <v>46365</v>
      </c>
      <c r="E13" s="245">
        <f t="shared" si="2"/>
        <v>46375</v>
      </c>
      <c r="F13" s="245"/>
      <c r="G13" s="245"/>
      <c r="H13" s="247"/>
      <c r="I13" s="248"/>
      <c r="J13" s="770"/>
    </row>
    <row r="14" spans="1:10" ht="15" thickBot="1">
      <c r="A14" s="768" t="s">
        <v>5</v>
      </c>
      <c r="B14" s="769">
        <f>MIN(B3:B8)</f>
        <v>46365</v>
      </c>
      <c r="C14" s="769">
        <f>MAX(C3:C8)</f>
        <v>46375</v>
      </c>
      <c r="D14" s="769">
        <f>MIN(D3:D8)</f>
        <v>46365</v>
      </c>
      <c r="E14" s="769">
        <f>MAX(E3:E8)</f>
        <v>46375</v>
      </c>
      <c r="F14" s="244">
        <f>MIN(F3:F8)</f>
        <v>0</v>
      </c>
      <c r="G14" s="244">
        <f>MAX(G3:G8)</f>
        <v>0</v>
      </c>
      <c r="H14" s="249" t="e">
        <f>AVERAGE(H3:H8)</f>
        <v>#DIV/0!</v>
      </c>
      <c r="I14" s="250">
        <f>SUM(I3:I8)</f>
        <v>0</v>
      </c>
      <c r="J14" s="251">
        <f>SUM(J3:J8)</f>
        <v>0</v>
      </c>
    </row>
  </sheetData>
  <mergeCells count="1">
    <mergeCell ref="A1:J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7D18-A674-4314-99CC-7213EB592753}">
  <sheetPr codeName="Sheet26">
    <tabColor rgb="FF00B050"/>
    <pageSetUpPr fitToPage="1"/>
  </sheetPr>
  <dimension ref="A1:AR27"/>
  <sheetViews>
    <sheetView topLeftCell="P1" zoomScale="40" zoomScaleNormal="40" workbookViewId="0">
      <selection activeCell="S3" sqref="S3:S16"/>
    </sheetView>
  </sheetViews>
  <sheetFormatPr defaultRowHeight="14.4"/>
  <cols>
    <col min="1" max="1" width="6.33203125" style="905" bestFit="1" customWidth="1"/>
    <col min="2" max="2" width="11.88671875" style="905" customWidth="1"/>
    <col min="3" max="3" width="13.33203125" style="905" bestFit="1" customWidth="1"/>
    <col min="4" max="4" width="27.33203125" style="905" bestFit="1" customWidth="1"/>
    <col min="5" max="5" width="62.88671875" style="905" bestFit="1" customWidth="1"/>
    <col min="6" max="6" width="22.44140625" style="905" bestFit="1" customWidth="1"/>
    <col min="7" max="7" width="33" style="905" bestFit="1" customWidth="1"/>
    <col min="8" max="8" width="26.33203125" style="905" bestFit="1" customWidth="1"/>
    <col min="9" max="9" width="26" style="905" bestFit="1" customWidth="1"/>
    <col min="10" max="10" width="22.88671875" style="905" bestFit="1" customWidth="1"/>
    <col min="11" max="11" width="27.109375" style="905" customWidth="1"/>
    <col min="12" max="12" width="32.44140625" style="905" bestFit="1" customWidth="1"/>
    <col min="13" max="13" width="52.33203125" style="905" customWidth="1"/>
    <col min="14" max="15" width="29.33203125" style="904" customWidth="1"/>
    <col min="16" max="17" width="72.6640625" style="904" bestFit="1" customWidth="1"/>
    <col min="18" max="18" width="120.5546875" style="904" customWidth="1"/>
    <col min="19" max="19" width="169.109375" style="904" customWidth="1"/>
    <col min="20" max="20" width="162.88671875" style="904" customWidth="1"/>
    <col min="21" max="21" width="190.109375" style="904" customWidth="1"/>
    <col min="22" max="23" width="118.6640625" style="904" customWidth="1"/>
    <col min="24" max="29" width="38.109375" style="2" customWidth="1"/>
    <col min="30" max="30" width="44.109375" bestFit="1" customWidth="1"/>
    <col min="31" max="31" width="39.109375" bestFit="1" customWidth="1"/>
    <col min="32" max="32" width="45.44140625" bestFit="1" customWidth="1"/>
    <col min="33" max="33" width="63.44140625" bestFit="1" customWidth="1"/>
    <col min="34" max="34" width="85.109375" bestFit="1" customWidth="1"/>
    <col min="35" max="35" width="41.109375" bestFit="1" customWidth="1"/>
    <col min="36" max="36" width="67.6640625" bestFit="1" customWidth="1"/>
    <col min="37" max="37" width="39.44140625" bestFit="1" customWidth="1"/>
  </cols>
  <sheetData>
    <row r="1" spans="1:29" ht="153.6" customHeight="1" thickBot="1">
      <c r="A1" s="1958" t="s">
        <v>982</v>
      </c>
      <c r="B1" s="1959"/>
      <c r="C1" s="1959"/>
      <c r="D1" s="1959"/>
      <c r="E1" s="1959"/>
      <c r="F1" s="1959"/>
      <c r="G1" s="1959"/>
      <c r="H1" s="1959"/>
      <c r="I1" s="1959"/>
      <c r="J1" s="1959"/>
      <c r="K1" s="1959"/>
      <c r="L1" s="1959"/>
      <c r="M1" s="1959"/>
      <c r="N1" s="1959"/>
      <c r="O1" s="1959"/>
      <c r="P1" s="1959"/>
      <c r="Q1" s="1959"/>
      <c r="R1" s="1959"/>
      <c r="S1" s="1959"/>
      <c r="T1" s="1959"/>
      <c r="U1" s="1959"/>
      <c r="V1" s="1959"/>
      <c r="W1" s="1959"/>
      <c r="X1" s="1959"/>
      <c r="Y1" s="1959"/>
      <c r="Z1" s="1959"/>
      <c r="AA1" s="1959"/>
      <c r="AB1" s="1959"/>
      <c r="AC1" s="1960"/>
    </row>
    <row r="2" spans="1:29" ht="90">
      <c r="A2" s="891" t="s">
        <v>17</v>
      </c>
      <c r="B2" s="892" t="s">
        <v>914</v>
      </c>
      <c r="C2" s="892" t="s">
        <v>915</v>
      </c>
      <c r="D2" s="892" t="s">
        <v>112</v>
      </c>
      <c r="E2" s="892" t="s">
        <v>916</v>
      </c>
      <c r="F2" s="892" t="s">
        <v>917</v>
      </c>
      <c r="G2" s="892" t="s">
        <v>918</v>
      </c>
      <c r="H2" s="892" t="s">
        <v>919</v>
      </c>
      <c r="I2" s="892" t="s">
        <v>920</v>
      </c>
      <c r="J2" s="893" t="s">
        <v>921</v>
      </c>
      <c r="K2" s="892" t="s">
        <v>922</v>
      </c>
      <c r="L2" s="894" t="s">
        <v>923</v>
      </c>
      <c r="M2" s="895" t="s">
        <v>924</v>
      </c>
      <c r="N2" s="896" t="s">
        <v>925</v>
      </c>
      <c r="O2" s="897" t="s">
        <v>926</v>
      </c>
      <c r="P2" s="898" t="s">
        <v>927</v>
      </c>
      <c r="Q2" s="898" t="s">
        <v>928</v>
      </c>
      <c r="R2" s="898" t="s">
        <v>929</v>
      </c>
      <c r="S2" s="898" t="s">
        <v>930</v>
      </c>
      <c r="T2" s="898" t="s">
        <v>931</v>
      </c>
      <c r="U2" s="898" t="s">
        <v>932</v>
      </c>
      <c r="V2" s="898" t="s">
        <v>933</v>
      </c>
      <c r="W2" s="898" t="s">
        <v>934</v>
      </c>
      <c r="X2" s="899" t="s">
        <v>935</v>
      </c>
      <c r="Y2" s="899" t="s">
        <v>936</v>
      </c>
      <c r="Z2" s="899" t="s">
        <v>937</v>
      </c>
      <c r="AA2" s="900" t="s">
        <v>938</v>
      </c>
      <c r="AB2" s="900" t="s">
        <v>939</v>
      </c>
      <c r="AC2" s="901" t="s">
        <v>940</v>
      </c>
    </row>
    <row r="3" spans="1:29" s="902" customFormat="1" ht="409.6" customHeight="1">
      <c r="A3" s="1955">
        <v>1</v>
      </c>
      <c r="B3" s="1954"/>
      <c r="C3" s="1954"/>
      <c r="D3" s="1954" t="s">
        <v>997</v>
      </c>
      <c r="E3" s="1957" t="s">
        <v>996</v>
      </c>
      <c r="F3" s="1954" t="s">
        <v>986</v>
      </c>
      <c r="G3" s="1954" t="s">
        <v>941</v>
      </c>
      <c r="H3" s="1956">
        <v>46084</v>
      </c>
      <c r="I3" s="1956">
        <v>46389</v>
      </c>
      <c r="J3" s="1971">
        <v>10</v>
      </c>
      <c r="K3" s="1970">
        <v>46389</v>
      </c>
      <c r="L3" s="1969">
        <f>Progress!C24</f>
        <v>9554134.0000000019</v>
      </c>
      <c r="M3" s="1968">
        <f>'Weekly Progress Report'!$N$27</f>
        <v>1.2894546377901686</v>
      </c>
      <c r="N3" s="1967" t="s">
        <v>472</v>
      </c>
      <c r="O3" s="1967" t="s">
        <v>472</v>
      </c>
      <c r="P3" s="1961" t="s">
        <v>472</v>
      </c>
      <c r="Q3" s="1962" t="s">
        <v>472</v>
      </c>
      <c r="R3" s="1973" t="s">
        <v>1441</v>
      </c>
      <c r="S3" s="1974" t="s">
        <v>1446</v>
      </c>
      <c r="T3" s="1975" t="s">
        <v>1440</v>
      </c>
      <c r="U3" s="1974" t="s">
        <v>1448</v>
      </c>
      <c r="V3" s="1976" t="s">
        <v>1442</v>
      </c>
      <c r="W3" s="1972" t="s">
        <v>1447</v>
      </c>
      <c r="X3" s="1963"/>
      <c r="Y3" s="1964">
        <f>'EV-Chart Data'!D12</f>
        <v>0.89728416411157719</v>
      </c>
      <c r="Z3" s="1964">
        <f>'Weekly Progress Report'!L27</f>
        <v>0.96947719175803893</v>
      </c>
      <c r="AA3" s="1964">
        <f>'Invoice Log'!AB5</f>
        <v>0.83060840469685671</v>
      </c>
      <c r="AB3" s="1965">
        <f>'Invoice Log'!F32</f>
        <v>7935744</v>
      </c>
      <c r="AC3" s="1966">
        <f>K3</f>
        <v>46389</v>
      </c>
    </row>
    <row r="4" spans="1:29" ht="17.399999999999999" customHeight="1">
      <c r="A4" s="1955"/>
      <c r="B4" s="1954"/>
      <c r="C4" s="1954"/>
      <c r="D4" s="1954"/>
      <c r="E4" s="1957"/>
      <c r="F4" s="1954"/>
      <c r="G4" s="1954"/>
      <c r="H4" s="1956"/>
      <c r="I4" s="1956"/>
      <c r="J4" s="1971"/>
      <c r="K4" s="1970"/>
      <c r="L4" s="1969"/>
      <c r="M4" s="1968"/>
      <c r="N4" s="1967"/>
      <c r="O4" s="1967"/>
      <c r="P4" s="1961"/>
      <c r="Q4" s="1962"/>
      <c r="R4" s="1973"/>
      <c r="S4" s="1974"/>
      <c r="T4" s="1975"/>
      <c r="U4" s="1974"/>
      <c r="V4" s="1976"/>
      <c r="W4" s="1972"/>
      <c r="X4" s="1963"/>
      <c r="Y4" s="1964"/>
      <c r="Z4" s="1964"/>
      <c r="AA4" s="1964"/>
      <c r="AB4" s="1965"/>
      <c r="AC4" s="1966"/>
    </row>
    <row r="5" spans="1:29" ht="14.4" customHeight="1">
      <c r="A5" s="1955"/>
      <c r="B5" s="1954"/>
      <c r="C5" s="1954"/>
      <c r="D5" s="1954"/>
      <c r="E5" s="1957"/>
      <c r="F5" s="1954"/>
      <c r="G5" s="1954"/>
      <c r="H5" s="1956"/>
      <c r="I5" s="1956"/>
      <c r="J5" s="1971"/>
      <c r="K5" s="1970"/>
      <c r="L5" s="1969"/>
      <c r="M5" s="1968"/>
      <c r="N5" s="1967"/>
      <c r="O5" s="1967"/>
      <c r="P5" s="1961"/>
      <c r="Q5" s="1962"/>
      <c r="R5" s="1973"/>
      <c r="S5" s="1974"/>
      <c r="T5" s="1975"/>
      <c r="U5" s="1974"/>
      <c r="V5" s="1976"/>
      <c r="W5" s="1972"/>
      <c r="X5" s="1963"/>
      <c r="Y5" s="1964"/>
      <c r="Z5" s="1964"/>
      <c r="AA5" s="1964"/>
      <c r="AB5" s="1965"/>
      <c r="AC5" s="1966"/>
    </row>
    <row r="6" spans="1:29" ht="15" customHeight="1">
      <c r="A6" s="1955"/>
      <c r="B6" s="1954"/>
      <c r="C6" s="1954"/>
      <c r="D6" s="1954"/>
      <c r="E6" s="1957"/>
      <c r="F6" s="1954"/>
      <c r="G6" s="1954"/>
      <c r="H6" s="1956"/>
      <c r="I6" s="1956"/>
      <c r="J6" s="1971"/>
      <c r="K6" s="1970"/>
      <c r="L6" s="1969"/>
      <c r="M6" s="1968"/>
      <c r="N6" s="1967"/>
      <c r="O6" s="1967"/>
      <c r="P6" s="1961"/>
      <c r="Q6" s="1962"/>
      <c r="R6" s="1973"/>
      <c r="S6" s="1974"/>
      <c r="T6" s="1975"/>
      <c r="U6" s="1974"/>
      <c r="V6" s="1976"/>
      <c r="W6" s="1972"/>
      <c r="X6" s="1963"/>
      <c r="Y6" s="1964"/>
      <c r="Z6" s="1964"/>
      <c r="AA6" s="1964"/>
      <c r="AB6" s="1965"/>
      <c r="AC6" s="1966"/>
    </row>
    <row r="7" spans="1:29" ht="14.4" customHeight="1">
      <c r="A7" s="1955"/>
      <c r="B7" s="1954"/>
      <c r="C7" s="1954"/>
      <c r="D7" s="1954"/>
      <c r="E7" s="1957"/>
      <c r="F7" s="1954"/>
      <c r="G7" s="1954"/>
      <c r="H7" s="1956"/>
      <c r="I7" s="1956"/>
      <c r="J7" s="1971"/>
      <c r="K7" s="1970"/>
      <c r="L7" s="1969"/>
      <c r="M7" s="1968"/>
      <c r="N7" s="1967"/>
      <c r="O7" s="1967"/>
      <c r="P7" s="1961"/>
      <c r="Q7" s="1962"/>
      <c r="R7" s="1973"/>
      <c r="S7" s="1974"/>
      <c r="T7" s="1975"/>
      <c r="U7" s="1974"/>
      <c r="V7" s="1976"/>
      <c r="W7" s="1972"/>
      <c r="X7" s="1963"/>
      <c r="Y7" s="1964"/>
      <c r="Z7" s="1964"/>
      <c r="AA7" s="1964"/>
      <c r="AB7" s="1965"/>
      <c r="AC7" s="1966"/>
    </row>
    <row r="8" spans="1:29" ht="14.4" customHeight="1">
      <c r="A8" s="1955"/>
      <c r="B8" s="1954"/>
      <c r="C8" s="1954"/>
      <c r="D8" s="1954"/>
      <c r="E8" s="1957"/>
      <c r="F8" s="1954"/>
      <c r="G8" s="1954"/>
      <c r="H8" s="1956"/>
      <c r="I8" s="1956"/>
      <c r="J8" s="1971"/>
      <c r="K8" s="1970"/>
      <c r="L8" s="1969"/>
      <c r="M8" s="1968"/>
      <c r="N8" s="1967"/>
      <c r="O8" s="1967"/>
      <c r="P8" s="1961"/>
      <c r="Q8" s="1962"/>
      <c r="R8" s="1973"/>
      <c r="S8" s="1974"/>
      <c r="T8" s="1975"/>
      <c r="U8" s="1974"/>
      <c r="V8" s="1976"/>
      <c r="W8" s="1972"/>
      <c r="X8" s="1963"/>
      <c r="Y8" s="1964"/>
      <c r="Z8" s="1964"/>
      <c r="AA8" s="1964"/>
      <c r="AB8" s="1965"/>
      <c r="AC8" s="1966"/>
    </row>
    <row r="9" spans="1:29" ht="15" customHeight="1">
      <c r="A9" s="1955"/>
      <c r="B9" s="1954"/>
      <c r="C9" s="1954"/>
      <c r="D9" s="1954"/>
      <c r="E9" s="1957"/>
      <c r="F9" s="1954"/>
      <c r="G9" s="1954"/>
      <c r="H9" s="1956"/>
      <c r="I9" s="1956"/>
      <c r="J9" s="1971"/>
      <c r="K9" s="1970"/>
      <c r="L9" s="1969"/>
      <c r="M9" s="1968"/>
      <c r="N9" s="1967"/>
      <c r="O9" s="1967"/>
      <c r="P9" s="1961"/>
      <c r="Q9" s="1962"/>
      <c r="R9" s="1973"/>
      <c r="S9" s="1974"/>
      <c r="T9" s="1975"/>
      <c r="U9" s="1974"/>
      <c r="V9" s="1976"/>
      <c r="W9" s="1972"/>
      <c r="X9" s="1963"/>
      <c r="Y9" s="1964"/>
      <c r="Z9" s="1964"/>
      <c r="AA9" s="1964"/>
      <c r="AB9" s="1965"/>
      <c r="AC9" s="1966"/>
    </row>
    <row r="10" spans="1:29" ht="14.4" customHeight="1">
      <c r="A10" s="1955"/>
      <c r="B10" s="1954"/>
      <c r="C10" s="1954"/>
      <c r="D10" s="1954"/>
      <c r="E10" s="1957"/>
      <c r="F10" s="1954"/>
      <c r="G10" s="1954"/>
      <c r="H10" s="1956"/>
      <c r="I10" s="1956"/>
      <c r="J10" s="1971"/>
      <c r="K10" s="1970"/>
      <c r="L10" s="1969"/>
      <c r="M10" s="1968"/>
      <c r="N10" s="1967"/>
      <c r="O10" s="1967"/>
      <c r="P10" s="1961"/>
      <c r="Q10" s="1962"/>
      <c r="R10" s="1973"/>
      <c r="S10" s="1974"/>
      <c r="T10" s="1975"/>
      <c r="U10" s="1974"/>
      <c r="V10" s="1976"/>
      <c r="W10" s="1972"/>
      <c r="X10" s="1963"/>
      <c r="Y10" s="1964"/>
      <c r="Z10" s="1964"/>
      <c r="AA10" s="1964"/>
      <c r="AB10" s="1965"/>
      <c r="AC10" s="1966"/>
    </row>
    <row r="11" spans="1:29" ht="14.4" customHeight="1">
      <c r="A11" s="1955"/>
      <c r="B11" s="1954"/>
      <c r="C11" s="1954"/>
      <c r="D11" s="1954"/>
      <c r="E11" s="1957"/>
      <c r="F11" s="1954"/>
      <c r="G11" s="1954"/>
      <c r="H11" s="1956"/>
      <c r="I11" s="1956"/>
      <c r="J11" s="1971"/>
      <c r="K11" s="1970"/>
      <c r="L11" s="1969"/>
      <c r="M11" s="1968"/>
      <c r="N11" s="1967"/>
      <c r="O11" s="1967"/>
      <c r="P11" s="1961"/>
      <c r="Q11" s="1962"/>
      <c r="R11" s="1973"/>
      <c r="S11" s="1974"/>
      <c r="T11" s="1975"/>
      <c r="U11" s="1974"/>
      <c r="V11" s="1976"/>
      <c r="W11" s="1972"/>
      <c r="X11" s="1963"/>
      <c r="Y11" s="1964"/>
      <c r="Z11" s="1964"/>
      <c r="AA11" s="1964"/>
      <c r="AB11" s="1965"/>
      <c r="AC11" s="1966"/>
    </row>
    <row r="12" spans="1:29" ht="15" customHeight="1">
      <c r="A12" s="1955"/>
      <c r="B12" s="1954"/>
      <c r="C12" s="1954"/>
      <c r="D12" s="1954"/>
      <c r="E12" s="1957"/>
      <c r="F12" s="1954"/>
      <c r="G12" s="1954"/>
      <c r="H12" s="1956"/>
      <c r="I12" s="1956"/>
      <c r="J12" s="1971"/>
      <c r="K12" s="1970"/>
      <c r="L12" s="1969"/>
      <c r="M12" s="1968"/>
      <c r="N12" s="1967"/>
      <c r="O12" s="1967"/>
      <c r="P12" s="1961"/>
      <c r="Q12" s="1962"/>
      <c r="R12" s="1973"/>
      <c r="S12" s="1974"/>
      <c r="T12" s="1975"/>
      <c r="U12" s="1974"/>
      <c r="V12" s="1976"/>
      <c r="W12" s="1972"/>
      <c r="X12" s="1963"/>
      <c r="Y12" s="1964"/>
      <c r="Z12" s="1964"/>
      <c r="AA12" s="1964"/>
      <c r="AB12" s="1965"/>
      <c r="AC12" s="1966"/>
    </row>
    <row r="13" spans="1:29" ht="14.4" customHeight="1">
      <c r="A13" s="1955"/>
      <c r="B13" s="1954"/>
      <c r="C13" s="1954"/>
      <c r="D13" s="1954"/>
      <c r="E13" s="1957"/>
      <c r="F13" s="1954"/>
      <c r="G13" s="1954"/>
      <c r="H13" s="1956"/>
      <c r="I13" s="1956"/>
      <c r="J13" s="1971"/>
      <c r="K13" s="1970"/>
      <c r="L13" s="1969"/>
      <c r="M13" s="1968"/>
      <c r="N13" s="1967"/>
      <c r="O13" s="1967"/>
      <c r="P13" s="1961"/>
      <c r="Q13" s="1962"/>
      <c r="R13" s="1973"/>
      <c r="S13" s="1974"/>
      <c r="T13" s="1975"/>
      <c r="U13" s="1974"/>
      <c r="V13" s="1976"/>
      <c r="W13" s="1972"/>
      <c r="X13" s="1963"/>
      <c r="Y13" s="1964"/>
      <c r="Z13" s="1964"/>
      <c r="AA13" s="1964"/>
      <c r="AB13" s="1965"/>
      <c r="AC13" s="1966"/>
    </row>
    <row r="14" spans="1:29" ht="14.4" customHeight="1">
      <c r="A14" s="1955"/>
      <c r="B14" s="1954"/>
      <c r="C14" s="1954"/>
      <c r="D14" s="1954"/>
      <c r="E14" s="1957"/>
      <c r="F14" s="1954"/>
      <c r="G14" s="1954"/>
      <c r="H14" s="1956"/>
      <c r="I14" s="1956"/>
      <c r="J14" s="1971"/>
      <c r="K14" s="1970"/>
      <c r="L14" s="1969"/>
      <c r="M14" s="1968"/>
      <c r="N14" s="1967"/>
      <c r="O14" s="1967"/>
      <c r="P14" s="1961"/>
      <c r="Q14" s="1962"/>
      <c r="R14" s="1973"/>
      <c r="S14" s="1974"/>
      <c r="T14" s="1975"/>
      <c r="U14" s="1974"/>
      <c r="V14" s="1976"/>
      <c r="W14" s="1972"/>
      <c r="X14" s="1963"/>
      <c r="Y14" s="1964"/>
      <c r="Z14" s="1964"/>
      <c r="AA14" s="1964"/>
      <c r="AB14" s="1965"/>
      <c r="AC14" s="1966"/>
    </row>
    <row r="15" spans="1:29" ht="15" customHeight="1">
      <c r="A15" s="1955"/>
      <c r="B15" s="1954"/>
      <c r="C15" s="1954"/>
      <c r="D15" s="1954"/>
      <c r="E15" s="1957"/>
      <c r="F15" s="1954"/>
      <c r="G15" s="1954"/>
      <c r="H15" s="1956"/>
      <c r="I15" s="1956"/>
      <c r="J15" s="1971"/>
      <c r="K15" s="1970"/>
      <c r="L15" s="1969"/>
      <c r="M15" s="1968"/>
      <c r="N15" s="1967"/>
      <c r="O15" s="1967"/>
      <c r="P15" s="1961"/>
      <c r="Q15" s="1962"/>
      <c r="R15" s="1973"/>
      <c r="S15" s="1974"/>
      <c r="T15" s="1975"/>
      <c r="U15" s="1974"/>
      <c r="V15" s="1976"/>
      <c r="W15" s="1972"/>
      <c r="X15" s="1963"/>
      <c r="Y15" s="1964"/>
      <c r="Z15" s="1964"/>
      <c r="AA15" s="1964"/>
      <c r="AB15" s="1965"/>
      <c r="AC15" s="1966"/>
    </row>
    <row r="16" spans="1:29" ht="14.4" customHeight="1">
      <c r="A16" s="1955"/>
      <c r="B16" s="1954"/>
      <c r="C16" s="1954"/>
      <c r="D16" s="1954"/>
      <c r="E16" s="1957"/>
      <c r="F16" s="1954"/>
      <c r="G16" s="1954"/>
      <c r="H16" s="1956"/>
      <c r="I16" s="1956"/>
      <c r="J16" s="1971"/>
      <c r="K16" s="1970"/>
      <c r="L16" s="1969"/>
      <c r="M16" s="1968"/>
      <c r="N16" s="1967"/>
      <c r="O16" s="1967"/>
      <c r="P16" s="1961"/>
      <c r="Q16" s="1962"/>
      <c r="R16" s="1973"/>
      <c r="S16" s="1974"/>
      <c r="T16" s="1975"/>
      <c r="U16" s="1974"/>
      <c r="V16" s="1976"/>
      <c r="W16" s="1972"/>
      <c r="X16" s="1963"/>
      <c r="Y16" s="1964"/>
      <c r="Z16" s="1964"/>
      <c r="AA16" s="1964"/>
      <c r="AB16" s="1965"/>
      <c r="AC16" s="1966"/>
    </row>
    <row r="17" spans="1:44" ht="129.9" customHeight="1">
      <c r="A17"/>
      <c r="B17"/>
      <c r="C17"/>
      <c r="D17"/>
      <c r="E17"/>
      <c r="F17"/>
      <c r="G17"/>
      <c r="H17"/>
      <c r="I17"/>
      <c r="J17"/>
      <c r="K17"/>
      <c r="L17"/>
      <c r="M17"/>
      <c r="N17"/>
      <c r="O17"/>
      <c r="P17"/>
      <c r="Q17"/>
      <c r="R17"/>
      <c r="S17"/>
      <c r="T17"/>
      <c r="U17"/>
      <c r="V17"/>
      <c r="W17"/>
      <c r="AA17" s="1044"/>
    </row>
    <row r="18" spans="1:44" ht="129.9" customHeight="1">
      <c r="A18"/>
      <c r="B18"/>
      <c r="C18"/>
      <c r="D18"/>
      <c r="E18"/>
      <c r="F18"/>
      <c r="G18"/>
      <c r="H18"/>
      <c r="I18"/>
      <c r="J18"/>
      <c r="K18"/>
      <c r="L18"/>
      <c r="M18"/>
      <c r="N18"/>
      <c r="O18"/>
      <c r="P18"/>
      <c r="Q18"/>
      <c r="R18"/>
      <c r="S18"/>
      <c r="T18"/>
      <c r="U18"/>
      <c r="V18"/>
      <c r="W18"/>
    </row>
    <row r="19" spans="1:44" ht="129.9" customHeight="1">
      <c r="A19"/>
      <c r="B19"/>
      <c r="C19"/>
      <c r="D19"/>
      <c r="E19"/>
      <c r="F19"/>
      <c r="G19"/>
      <c r="H19"/>
      <c r="I19"/>
      <c r="J19"/>
      <c r="K19"/>
      <c r="L19"/>
      <c r="M19"/>
      <c r="N19"/>
      <c r="O19"/>
      <c r="P19"/>
      <c r="Q19"/>
      <c r="R19"/>
      <c r="S19"/>
      <c r="T19"/>
      <c r="U19"/>
      <c r="V19"/>
      <c r="W19"/>
    </row>
    <row r="20" spans="1:44" ht="12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903"/>
      <c r="B22" s="903"/>
      <c r="C22" s="903"/>
      <c r="D22" s="903"/>
      <c r="E22" s="903"/>
      <c r="F22" s="903"/>
      <c r="G22" s="903"/>
      <c r="H22" s="903"/>
      <c r="I22" s="903"/>
      <c r="J22" s="903"/>
      <c r="K22" s="903"/>
      <c r="L22" s="903"/>
      <c r="M22" s="903"/>
      <c r="N22" s="903"/>
      <c r="O22" s="903"/>
      <c r="P22" s="903"/>
      <c r="Q22" s="903"/>
      <c r="R22" s="903"/>
      <c r="S22" s="903"/>
      <c r="T22" s="903"/>
      <c r="U22" s="903"/>
      <c r="V22" s="903"/>
      <c r="W22" s="903"/>
    </row>
    <row r="23" spans="1:44">
      <c r="A23" s="904"/>
      <c r="B23" s="904"/>
      <c r="C23" s="904"/>
      <c r="D23" s="904"/>
      <c r="E23" s="904"/>
      <c r="F23" s="904"/>
      <c r="G23" s="904"/>
      <c r="H23" s="904"/>
      <c r="I23" s="904"/>
      <c r="J23" s="904"/>
      <c r="K23" s="904"/>
      <c r="L23" s="904"/>
      <c r="M23" s="904"/>
    </row>
    <row r="24" spans="1:44" ht="15" customHeight="1">
      <c r="A24" s="904"/>
      <c r="B24" s="904"/>
      <c r="C24" s="904"/>
      <c r="D24" s="904"/>
      <c r="E24" s="904"/>
      <c r="F24" s="904"/>
      <c r="G24" s="904"/>
      <c r="H24" s="904"/>
      <c r="I24" s="904"/>
      <c r="J24" s="904"/>
      <c r="K24" s="904"/>
      <c r="L24" s="904"/>
      <c r="M24" s="904"/>
    </row>
    <row r="25" spans="1:44" s="904" customFormat="1">
      <c r="X25" s="2"/>
      <c r="Y25" s="2"/>
      <c r="Z25" s="2"/>
      <c r="AA25" s="2"/>
      <c r="AB25" s="2"/>
      <c r="AC25" s="2"/>
      <c r="AD25"/>
      <c r="AE25"/>
      <c r="AF25"/>
      <c r="AG25"/>
      <c r="AH25"/>
      <c r="AI25"/>
      <c r="AJ25"/>
      <c r="AK25"/>
      <c r="AL25"/>
      <c r="AM25"/>
      <c r="AN25"/>
      <c r="AO25"/>
      <c r="AP25"/>
      <c r="AQ25"/>
      <c r="AR25"/>
    </row>
    <row r="26" spans="1:44" s="904" customFormat="1" ht="14.4" customHeight="1">
      <c r="X26" s="2"/>
      <c r="Y26" s="2"/>
      <c r="Z26" s="2"/>
      <c r="AA26" s="2"/>
      <c r="AB26" s="2"/>
      <c r="AC26" s="2"/>
      <c r="AD26"/>
      <c r="AE26"/>
      <c r="AF26"/>
      <c r="AG26"/>
      <c r="AH26"/>
      <c r="AI26"/>
      <c r="AJ26"/>
      <c r="AK26"/>
      <c r="AL26"/>
      <c r="AM26"/>
      <c r="AN26"/>
      <c r="AO26"/>
      <c r="AP26"/>
      <c r="AQ26"/>
      <c r="AR26"/>
    </row>
    <row r="27" spans="1:44" s="904" customFormat="1" ht="15" customHeight="1">
      <c r="X27" s="2"/>
      <c r="Y27" s="2"/>
      <c r="Z27" s="2"/>
      <c r="AA27" s="2"/>
      <c r="AB27" s="2"/>
      <c r="AC27" s="2"/>
      <c r="AD27"/>
      <c r="AE27"/>
      <c r="AF27"/>
      <c r="AG27"/>
      <c r="AH27"/>
      <c r="AI27"/>
      <c r="AJ27"/>
      <c r="AK27"/>
      <c r="AL27"/>
      <c r="AM27"/>
      <c r="AN27"/>
      <c r="AO27"/>
      <c r="AP27"/>
      <c r="AQ27"/>
      <c r="AR27"/>
    </row>
  </sheetData>
  <mergeCells count="30">
    <mergeCell ref="W3:W16"/>
    <mergeCell ref="R3:R16"/>
    <mergeCell ref="S3:S16"/>
    <mergeCell ref="T3:T16"/>
    <mergeCell ref="U3:U16"/>
    <mergeCell ref="V3:V16"/>
    <mergeCell ref="A1:AC1"/>
    <mergeCell ref="P3:P16"/>
    <mergeCell ref="Q3:Q16"/>
    <mergeCell ref="X3:X16"/>
    <mergeCell ref="Y3:Y16"/>
    <mergeCell ref="Z3:Z16"/>
    <mergeCell ref="AA3:AA16"/>
    <mergeCell ref="AB3:AB16"/>
    <mergeCell ref="AC3:AC16"/>
    <mergeCell ref="O3:O16"/>
    <mergeCell ref="N3:N16"/>
    <mergeCell ref="M3:M16"/>
    <mergeCell ref="L3:L16"/>
    <mergeCell ref="K3:K16"/>
    <mergeCell ref="J3:J16"/>
    <mergeCell ref="D3:D16"/>
    <mergeCell ref="C3:C16"/>
    <mergeCell ref="B3:B16"/>
    <mergeCell ref="A3:A16"/>
    <mergeCell ref="I3:I16"/>
    <mergeCell ref="H3:H16"/>
    <mergeCell ref="G3:G16"/>
    <mergeCell ref="F3:F16"/>
    <mergeCell ref="E3:E16"/>
  </mergeCells>
  <printOptions horizontalCentered="1"/>
  <pageMargins left="0" right="0" top="0.75" bottom="0.75" header="0.3" footer="0.3"/>
  <pageSetup paperSize="8" scale="12" fitToHeight="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B34D-5224-4194-A2D6-ABA35B91006A}">
  <sheetPr codeName="Sheet27"/>
  <dimension ref="A1:O36"/>
  <sheetViews>
    <sheetView zoomScale="72" zoomScaleNormal="72" workbookViewId="0">
      <selection activeCell="R19" sqref="R19"/>
    </sheetView>
  </sheetViews>
  <sheetFormatPr defaultColWidth="8.6640625" defaultRowHeight="14.4"/>
  <cols>
    <col min="1" max="1" width="16.44140625" style="19" bestFit="1" customWidth="1"/>
    <col min="2" max="2" width="22.33203125" style="19" customWidth="1"/>
    <col min="3" max="3" width="22.44140625" style="19" customWidth="1"/>
    <col min="4" max="4" width="26.109375" style="19" customWidth="1"/>
    <col min="5" max="5" width="2.109375" style="19" customWidth="1"/>
    <col min="6" max="6" width="31.44140625" style="19" customWidth="1"/>
    <col min="7" max="10" width="10.88671875" style="19" customWidth="1"/>
    <col min="11" max="11" width="2.109375" style="19" customWidth="1"/>
    <col min="12" max="14" width="16.109375" style="19" customWidth="1"/>
    <col min="15" max="15" width="18.33203125" style="19" customWidth="1"/>
    <col min="16" max="16384" width="8.6640625" style="19"/>
  </cols>
  <sheetData>
    <row r="1" spans="1:15" ht="45.9" customHeight="1" thickBot="1">
      <c r="A1" s="2011" t="s">
        <v>1357</v>
      </c>
      <c r="B1" s="2012"/>
      <c r="C1" s="2012"/>
      <c r="D1" s="2012"/>
      <c r="E1" s="2012"/>
      <c r="F1" s="2012"/>
      <c r="G1" s="2012"/>
      <c r="H1" s="2012"/>
      <c r="I1" s="2012"/>
      <c r="J1" s="2012"/>
      <c r="K1" s="2012"/>
      <c r="L1" s="2012"/>
      <c r="M1" s="2012"/>
      <c r="N1" s="2012"/>
      <c r="O1" s="2013"/>
    </row>
    <row r="2" spans="1:15" ht="31.5" customHeight="1" thickBot="1">
      <c r="A2" s="2014" t="s">
        <v>942</v>
      </c>
      <c r="B2" s="2015"/>
      <c r="C2" s="2015"/>
      <c r="D2" s="2016"/>
      <c r="F2" s="2017" t="s">
        <v>943</v>
      </c>
      <c r="G2" s="2018"/>
      <c r="H2" s="2018"/>
      <c r="I2" s="2018"/>
      <c r="J2" s="2019"/>
      <c r="L2" s="2003" t="s">
        <v>944</v>
      </c>
      <c r="M2" s="2004"/>
      <c r="N2" s="2004"/>
      <c r="O2" s="2010"/>
    </row>
    <row r="3" spans="1:15" ht="31.5" customHeight="1">
      <c r="A3" s="906" t="s">
        <v>918</v>
      </c>
      <c r="B3" s="907" t="s">
        <v>941</v>
      </c>
      <c r="C3" s="906" t="s">
        <v>945</v>
      </c>
      <c r="D3" s="908" t="s">
        <v>946</v>
      </c>
      <c r="F3" s="909" t="s">
        <v>947</v>
      </c>
      <c r="G3" s="910" t="s">
        <v>948</v>
      </c>
      <c r="H3" s="910" t="s">
        <v>949</v>
      </c>
      <c r="I3" s="910" t="s">
        <v>950</v>
      </c>
      <c r="J3" s="910" t="s">
        <v>951</v>
      </c>
      <c r="L3" s="911"/>
      <c r="M3" s="912"/>
      <c r="N3" s="912"/>
      <c r="O3" s="913"/>
    </row>
    <row r="4" spans="1:15" ht="31.5" customHeight="1">
      <c r="A4" s="914" t="s">
        <v>952</v>
      </c>
      <c r="B4" s="957">
        <v>46084</v>
      </c>
      <c r="C4" s="914" t="s">
        <v>953</v>
      </c>
      <c r="D4" s="915" t="s">
        <v>1315</v>
      </c>
      <c r="F4" s="916" t="s">
        <v>954</v>
      </c>
      <c r="G4" s="917">
        <v>1148</v>
      </c>
      <c r="H4" s="918">
        <f>G4*1</f>
        <v>1148</v>
      </c>
      <c r="I4" s="918">
        <f t="shared" ref="I4:I10" si="0">G4-H4</f>
        <v>0</v>
      </c>
      <c r="J4" s="919">
        <f t="shared" ref="J4:J10" si="1">H4/G4</f>
        <v>1</v>
      </c>
      <c r="L4" s="920"/>
      <c r="M4" s="921"/>
      <c r="N4" s="921"/>
      <c r="O4" s="922"/>
    </row>
    <row r="5" spans="1:15" ht="31.5" customHeight="1">
      <c r="A5" s="914" t="s">
        <v>955</v>
      </c>
      <c r="B5" s="958" t="s">
        <v>955</v>
      </c>
      <c r="C5" s="914" t="s">
        <v>956</v>
      </c>
      <c r="D5" s="923">
        <f>'Invoice Log'!E3*1.15</f>
        <v>10987254.100000001</v>
      </c>
      <c r="F5" s="924" t="s">
        <v>957</v>
      </c>
      <c r="G5" s="925">
        <v>2615</v>
      </c>
      <c r="H5" s="926">
        <f>G5*1</f>
        <v>2615</v>
      </c>
      <c r="I5" s="926">
        <f t="shared" si="0"/>
        <v>0</v>
      </c>
      <c r="J5" s="927">
        <f t="shared" si="1"/>
        <v>1</v>
      </c>
      <c r="L5" s="920"/>
      <c r="M5" s="921"/>
      <c r="N5" s="921"/>
      <c r="O5" s="922"/>
    </row>
    <row r="6" spans="1:15" ht="31.5" customHeight="1">
      <c r="A6" s="914" t="s">
        <v>958</v>
      </c>
      <c r="B6" s="928">
        <f>'Weekly Progress Report'!K27</f>
        <v>0.75185056018682594</v>
      </c>
      <c r="C6" s="914" t="s">
        <v>959</v>
      </c>
      <c r="D6" s="929">
        <f>'Weekly Progress Report'!L27</f>
        <v>0.96947719175803893</v>
      </c>
      <c r="F6" s="916" t="s">
        <v>1350</v>
      </c>
      <c r="G6" s="930">
        <v>449</v>
      </c>
      <c r="H6" s="918">
        <f>G6*1</f>
        <v>449</v>
      </c>
      <c r="I6" s="918">
        <f t="shared" si="0"/>
        <v>0</v>
      </c>
      <c r="J6" s="919">
        <f t="shared" si="1"/>
        <v>1</v>
      </c>
      <c r="L6" s="920"/>
      <c r="M6" s="921"/>
      <c r="N6" s="921"/>
      <c r="O6" s="922"/>
    </row>
    <row r="7" spans="1:15" ht="31.5" customHeight="1" thickBot="1">
      <c r="F7" s="924" t="s">
        <v>1351</v>
      </c>
      <c r="G7" s="925">
        <v>307</v>
      </c>
      <c r="H7" s="918">
        <f>G7*1</f>
        <v>307</v>
      </c>
      <c r="I7" s="926">
        <f t="shared" si="0"/>
        <v>0</v>
      </c>
      <c r="J7" s="927">
        <f t="shared" si="1"/>
        <v>1</v>
      </c>
      <c r="L7" s="920"/>
      <c r="M7" s="921"/>
      <c r="N7" s="921"/>
      <c r="O7" s="922"/>
    </row>
    <row r="8" spans="1:15" ht="31.5" customHeight="1" thickBot="1">
      <c r="A8" s="2003" t="s">
        <v>960</v>
      </c>
      <c r="B8" s="2004"/>
      <c r="C8" s="2004"/>
      <c r="D8" s="2010"/>
      <c r="F8" s="916" t="s">
        <v>1352</v>
      </c>
      <c r="G8" s="917">
        <v>55</v>
      </c>
      <c r="H8" s="918">
        <f>G8</f>
        <v>55</v>
      </c>
      <c r="I8" s="918">
        <f t="shared" si="0"/>
        <v>0</v>
      </c>
      <c r="J8" s="919">
        <f t="shared" si="1"/>
        <v>1</v>
      </c>
      <c r="L8" s="920"/>
      <c r="M8" s="921"/>
      <c r="N8" s="921"/>
      <c r="O8" s="922"/>
    </row>
    <row r="9" spans="1:15" ht="31.5" customHeight="1" thickBot="1">
      <c r="A9" s="2007" t="s">
        <v>961</v>
      </c>
      <c r="B9" s="2007"/>
      <c r="C9" s="910" t="s">
        <v>962</v>
      </c>
      <c r="D9" s="910" t="s">
        <v>963</v>
      </c>
      <c r="F9" s="924" t="s">
        <v>1324</v>
      </c>
      <c r="G9" s="925">
        <v>105</v>
      </c>
      <c r="H9" s="931">
        <f>G9</f>
        <v>105</v>
      </c>
      <c r="I9" s="931">
        <f t="shared" si="0"/>
        <v>0</v>
      </c>
      <c r="J9" s="927">
        <f t="shared" si="1"/>
        <v>1</v>
      </c>
      <c r="L9" s="932"/>
      <c r="M9" s="933"/>
      <c r="N9" s="933"/>
      <c r="O9" s="934"/>
    </row>
    <row r="10" spans="1:15" ht="31.5" customHeight="1">
      <c r="A10" s="2008" t="s">
        <v>998</v>
      </c>
      <c r="B10" s="2008"/>
      <c r="C10" s="935">
        <v>1067430</v>
      </c>
      <c r="D10" s="936">
        <f>C10/C21</f>
        <v>0.11172441165258934</v>
      </c>
      <c r="F10" s="916" t="s">
        <v>1325</v>
      </c>
      <c r="G10" s="917">
        <v>75</v>
      </c>
      <c r="H10" s="949">
        <f>G10</f>
        <v>75</v>
      </c>
      <c r="I10" s="918">
        <f t="shared" si="0"/>
        <v>0</v>
      </c>
      <c r="J10" s="919">
        <f t="shared" si="1"/>
        <v>1</v>
      </c>
    </row>
    <row r="11" spans="1:15" ht="31.5" customHeight="1" thickBot="1">
      <c r="A11" s="2009" t="s">
        <v>983</v>
      </c>
      <c r="B11" s="2009"/>
      <c r="C11" s="937">
        <v>847650</v>
      </c>
      <c r="D11" s="938">
        <f>C11/C21</f>
        <v>8.8720756899578757E-2</v>
      </c>
    </row>
    <row r="12" spans="1:15" ht="31.5" customHeight="1" thickBot="1">
      <c r="A12" s="2006" t="s">
        <v>999</v>
      </c>
      <c r="B12" s="2006"/>
      <c r="C12" s="935">
        <v>41720</v>
      </c>
      <c r="D12" s="936">
        <f>C12/C21</f>
        <v>4.3666961338411203E-3</v>
      </c>
      <c r="F12" s="2003" t="s">
        <v>964</v>
      </c>
      <c r="G12" s="2004"/>
      <c r="H12" s="2004"/>
      <c r="I12" s="2004"/>
      <c r="J12" s="2010"/>
      <c r="L12" s="2003" t="s">
        <v>965</v>
      </c>
      <c r="M12" s="2004"/>
      <c r="N12" s="2004"/>
      <c r="O12" s="2004"/>
    </row>
    <row r="13" spans="1:15" ht="31.5" customHeight="1">
      <c r="A13" s="2005" t="s">
        <v>1000</v>
      </c>
      <c r="B13" s="2005"/>
      <c r="C13" s="937">
        <v>72600</v>
      </c>
      <c r="D13" s="938">
        <f>C13/C21</f>
        <v>7.5988048733668587E-3</v>
      </c>
      <c r="F13" s="910" t="s">
        <v>947</v>
      </c>
      <c r="G13" s="910" t="s">
        <v>948</v>
      </c>
      <c r="H13" s="910" t="s">
        <v>966</v>
      </c>
      <c r="I13" s="910" t="s">
        <v>950</v>
      </c>
      <c r="J13" s="910" t="s">
        <v>967</v>
      </c>
      <c r="L13" s="959"/>
      <c r="M13" s="960"/>
      <c r="N13" s="960"/>
      <c r="O13" s="961"/>
    </row>
    <row r="14" spans="1:15" ht="31.5" customHeight="1">
      <c r="A14" s="2006" t="s">
        <v>984</v>
      </c>
      <c r="B14" s="2006"/>
      <c r="C14" s="935">
        <v>190220</v>
      </c>
      <c r="D14" s="936">
        <f>C14/C21</f>
        <v>1.9909706102091515E-2</v>
      </c>
      <c r="F14" s="916" t="s">
        <v>954</v>
      </c>
      <c r="G14" s="917">
        <v>1148</v>
      </c>
      <c r="H14" s="918">
        <f>G14*1</f>
        <v>1148</v>
      </c>
      <c r="I14" s="918">
        <f t="shared" ref="I14:I20" si="2">G14-H14</f>
        <v>0</v>
      </c>
      <c r="J14" s="919">
        <f t="shared" ref="J14:J20" si="3">H14/G14</f>
        <v>1</v>
      </c>
      <c r="L14" s="962"/>
      <c r="M14" s="995"/>
      <c r="N14" s="995"/>
      <c r="O14" s="963"/>
    </row>
    <row r="15" spans="1:15" ht="31.5" customHeight="1">
      <c r="A15" s="2005" t="s">
        <v>1001</v>
      </c>
      <c r="B15" s="2005"/>
      <c r="C15" s="937">
        <v>331300</v>
      </c>
      <c r="D15" s="938">
        <f>C15/C21</f>
        <v>3.4676088905598354E-2</v>
      </c>
      <c r="F15" s="924" t="s">
        <v>957</v>
      </c>
      <c r="G15" s="925">
        <v>2615</v>
      </c>
      <c r="H15" s="926">
        <f>G15*1</f>
        <v>2615</v>
      </c>
      <c r="I15" s="926">
        <f t="shared" si="2"/>
        <v>0</v>
      </c>
      <c r="J15" s="927">
        <f t="shared" si="3"/>
        <v>1</v>
      </c>
      <c r="L15" s="962"/>
      <c r="M15" s="995"/>
      <c r="N15" s="995"/>
      <c r="O15" s="963"/>
    </row>
    <row r="16" spans="1:15" ht="31.5" customHeight="1">
      <c r="A16" s="2006" t="s">
        <v>985</v>
      </c>
      <c r="B16" s="2006"/>
      <c r="C16" s="935">
        <v>279905</v>
      </c>
      <c r="D16" s="936">
        <f>C16/$C$21</f>
        <v>2.9296742122310614E-2</v>
      </c>
      <c r="F16" s="916" t="s">
        <v>1350</v>
      </c>
      <c r="G16" s="930">
        <v>449</v>
      </c>
      <c r="H16" s="918">
        <f>G16*1</f>
        <v>449</v>
      </c>
      <c r="I16" s="918">
        <f t="shared" si="2"/>
        <v>0</v>
      </c>
      <c r="J16" s="919">
        <f t="shared" si="3"/>
        <v>1</v>
      </c>
      <c r="L16" s="962"/>
      <c r="M16" s="995"/>
      <c r="N16" s="995"/>
      <c r="O16" s="963"/>
    </row>
    <row r="17" spans="1:15" ht="31.5" customHeight="1">
      <c r="A17" s="2005" t="s">
        <v>1002</v>
      </c>
      <c r="B17" s="2005"/>
      <c r="C17" s="937">
        <v>45750</v>
      </c>
      <c r="D17" s="938">
        <f>C17/$C$21</f>
        <v>4.7885030710266363E-3</v>
      </c>
      <c r="F17" s="924" t="s">
        <v>1351</v>
      </c>
      <c r="G17" s="925">
        <v>307</v>
      </c>
      <c r="H17" s="918">
        <f>G17*1</f>
        <v>307</v>
      </c>
      <c r="I17" s="926">
        <f t="shared" si="2"/>
        <v>0</v>
      </c>
      <c r="J17" s="927">
        <f t="shared" si="3"/>
        <v>1</v>
      </c>
      <c r="L17" s="962"/>
      <c r="M17" s="995"/>
      <c r="N17" s="995"/>
      <c r="O17" s="963"/>
    </row>
    <row r="18" spans="1:15" ht="31.5" customHeight="1">
      <c r="A18" s="2006" t="s">
        <v>1003</v>
      </c>
      <c r="B18" s="2006"/>
      <c r="C18" s="935">
        <v>2039400</v>
      </c>
      <c r="D18" s="936">
        <f>C18/$C$21</f>
        <v>0.21345733689730539</v>
      </c>
      <c r="F18" s="916" t="s">
        <v>1352</v>
      </c>
      <c r="G18" s="917">
        <v>55</v>
      </c>
      <c r="H18" s="918">
        <f>G18</f>
        <v>55</v>
      </c>
      <c r="I18" s="918">
        <f t="shared" si="2"/>
        <v>0</v>
      </c>
      <c r="J18" s="919">
        <f t="shared" si="3"/>
        <v>1</v>
      </c>
      <c r="L18" s="962"/>
      <c r="M18" s="995"/>
      <c r="N18" s="995"/>
      <c r="O18" s="963"/>
    </row>
    <row r="19" spans="1:15" ht="31.5" customHeight="1">
      <c r="A19" s="2005" t="s">
        <v>894</v>
      </c>
      <c r="B19" s="2005"/>
      <c r="C19" s="937">
        <v>1958790</v>
      </c>
      <c r="D19" s="938">
        <f>C19/$C$21</f>
        <v>0.20502015148625716</v>
      </c>
      <c r="F19" s="924" t="s">
        <v>1324</v>
      </c>
      <c r="G19" s="925">
        <v>105</v>
      </c>
      <c r="H19" s="931">
        <f>G19</f>
        <v>105</v>
      </c>
      <c r="I19" s="926">
        <f t="shared" si="2"/>
        <v>0</v>
      </c>
      <c r="J19" s="927">
        <f t="shared" si="3"/>
        <v>1</v>
      </c>
      <c r="L19" s="962"/>
      <c r="M19" s="995"/>
      <c r="N19" s="995"/>
      <c r="O19" s="963"/>
    </row>
    <row r="20" spans="1:15" ht="31.5" customHeight="1">
      <c r="A20" s="2006" t="s">
        <v>895</v>
      </c>
      <c r="B20" s="2006"/>
      <c r="C20" s="935">
        <v>2679369</v>
      </c>
      <c r="D20" s="936">
        <f>C20/$C$21</f>
        <v>0.28044080185603426</v>
      </c>
      <c r="F20" s="916" t="s">
        <v>1325</v>
      </c>
      <c r="G20" s="917">
        <v>75</v>
      </c>
      <c r="H20" s="918">
        <f>G20</f>
        <v>75</v>
      </c>
      <c r="I20" s="918">
        <f t="shared" si="2"/>
        <v>0</v>
      </c>
      <c r="J20" s="919">
        <f t="shared" si="3"/>
        <v>1</v>
      </c>
      <c r="L20" s="962"/>
      <c r="M20" s="995"/>
      <c r="N20" s="995"/>
      <c r="O20" s="963"/>
    </row>
    <row r="21" spans="1:15" ht="31.5" customHeight="1" thickBot="1">
      <c r="C21" s="939">
        <f>SUM(C10:C20)</f>
        <v>9554134</v>
      </c>
      <c r="F21" s="940"/>
      <c r="G21" s="925"/>
      <c r="H21" s="931"/>
      <c r="I21" s="926"/>
      <c r="J21" s="927"/>
      <c r="L21" s="962"/>
      <c r="M21" s="995"/>
      <c r="N21" s="995"/>
      <c r="O21" s="963"/>
    </row>
    <row r="22" spans="1:15" ht="31.5" customHeight="1" thickBot="1">
      <c r="A22" s="2020" t="s">
        <v>968</v>
      </c>
      <c r="B22" s="2021"/>
      <c r="C22" s="2021"/>
      <c r="D22" s="2022"/>
      <c r="F22" s="916"/>
      <c r="G22" s="917"/>
      <c r="H22" s="918"/>
      <c r="I22" s="918"/>
      <c r="J22" s="919"/>
      <c r="L22" s="962"/>
      <c r="M22" s="995"/>
      <c r="N22" s="995"/>
      <c r="O22" s="963"/>
    </row>
    <row r="23" spans="1:15" ht="31.5" customHeight="1">
      <c r="A23" s="2007" t="s">
        <v>947</v>
      </c>
      <c r="B23" s="2007"/>
      <c r="C23" s="910" t="s">
        <v>969</v>
      </c>
      <c r="D23" s="910" t="s">
        <v>970</v>
      </c>
      <c r="F23" s="940"/>
      <c r="G23" s="941"/>
      <c r="H23" s="941"/>
      <c r="I23" s="942"/>
      <c r="J23" s="943"/>
      <c r="L23" s="962"/>
      <c r="M23" s="995"/>
      <c r="N23" s="995"/>
      <c r="O23" s="963"/>
    </row>
    <row r="24" spans="1:15" ht="31.5" customHeight="1" thickBot="1">
      <c r="A24" s="2023" t="s">
        <v>22</v>
      </c>
      <c r="B24" s="2023"/>
      <c r="C24" s="945">
        <v>46140</v>
      </c>
      <c r="D24" s="944" t="s">
        <v>472</v>
      </c>
      <c r="L24" s="962"/>
      <c r="M24" s="995"/>
      <c r="N24" s="995"/>
      <c r="O24" s="963"/>
    </row>
    <row r="25" spans="1:15" ht="31.5" customHeight="1" thickBot="1">
      <c r="A25" s="2024" t="s">
        <v>971</v>
      </c>
      <c r="B25" s="2024"/>
      <c r="C25" s="947">
        <v>46141</v>
      </c>
      <c r="D25" s="946" t="s">
        <v>472</v>
      </c>
      <c r="F25" s="2003" t="s">
        <v>972</v>
      </c>
      <c r="G25" s="2004"/>
      <c r="H25" s="2004"/>
      <c r="I25" s="2004"/>
      <c r="J25" s="2010"/>
      <c r="L25" s="962"/>
      <c r="M25" s="995"/>
      <c r="N25" s="995"/>
      <c r="O25" s="963"/>
    </row>
    <row r="26" spans="1:15" ht="31.5" customHeight="1">
      <c r="A26" s="2023" t="s">
        <v>973</v>
      </c>
      <c r="B26" s="2023"/>
      <c r="C26" s="945">
        <v>46144</v>
      </c>
      <c r="D26" s="944" t="s">
        <v>472</v>
      </c>
      <c r="F26" s="2025" t="s">
        <v>974</v>
      </c>
      <c r="G26" s="2025"/>
      <c r="H26" s="2025"/>
      <c r="I26" s="2025"/>
      <c r="J26" s="2025"/>
      <c r="L26" s="962"/>
      <c r="M26" s="995"/>
      <c r="N26" s="995"/>
      <c r="O26" s="963"/>
    </row>
    <row r="27" spans="1:15" ht="31.5" customHeight="1">
      <c r="A27" s="2024" t="s">
        <v>1316</v>
      </c>
      <c r="B27" s="2024"/>
      <c r="C27" s="947">
        <v>46327</v>
      </c>
      <c r="D27" s="946" t="s">
        <v>472</v>
      </c>
      <c r="F27" s="2026" t="s">
        <v>975</v>
      </c>
      <c r="G27" s="2026"/>
      <c r="H27" s="2026"/>
      <c r="I27" s="2026"/>
      <c r="J27" s="2026"/>
      <c r="L27" s="962"/>
      <c r="M27" s="995"/>
      <c r="N27" s="995"/>
      <c r="O27" s="963"/>
    </row>
    <row r="28" spans="1:15" ht="31.5" customHeight="1">
      <c r="A28" s="2023" t="s">
        <v>1317</v>
      </c>
      <c r="B28" s="2023"/>
      <c r="C28" s="945">
        <v>46303</v>
      </c>
      <c r="D28" s="944" t="s">
        <v>472</v>
      </c>
      <c r="F28" s="2026" t="s">
        <v>976</v>
      </c>
      <c r="G28" s="2026"/>
      <c r="H28" s="2026"/>
      <c r="I28" s="2026"/>
      <c r="J28" s="2026"/>
      <c r="L28" s="962"/>
      <c r="M28" s="1977"/>
      <c r="N28" s="1977"/>
      <c r="O28" s="1978"/>
    </row>
    <row r="29" spans="1:15">
      <c r="A29" s="1989" t="s">
        <v>999</v>
      </c>
      <c r="B29" s="1990"/>
      <c r="C29" s="1993">
        <v>46305</v>
      </c>
      <c r="D29" s="1995" t="s">
        <v>472</v>
      </c>
      <c r="F29" s="1997" t="s">
        <v>977</v>
      </c>
      <c r="G29" s="1998"/>
      <c r="H29" s="1998"/>
      <c r="I29" s="1998"/>
      <c r="J29" s="1999"/>
      <c r="L29" s="962"/>
      <c r="M29" s="1977"/>
      <c r="N29" s="1977"/>
      <c r="O29" s="1978"/>
    </row>
    <row r="30" spans="1:15">
      <c r="A30" s="1991"/>
      <c r="B30" s="1992"/>
      <c r="C30" s="1994"/>
      <c r="D30" s="1996"/>
      <c r="F30" s="2000"/>
      <c r="G30" s="2001"/>
      <c r="H30" s="2001"/>
      <c r="I30" s="2001"/>
      <c r="J30" s="2002"/>
      <c r="L30" s="962"/>
      <c r="M30" s="1977"/>
      <c r="N30" s="1977"/>
      <c r="O30" s="1978"/>
    </row>
    <row r="31" spans="1:15" ht="14.4" customHeight="1">
      <c r="A31" s="1979" t="s">
        <v>1000</v>
      </c>
      <c r="B31" s="1980"/>
      <c r="C31" s="1983">
        <v>46235</v>
      </c>
      <c r="D31" s="1985" t="s">
        <v>472</v>
      </c>
      <c r="F31" s="1997" t="s">
        <v>978</v>
      </c>
      <c r="G31" s="1998"/>
      <c r="H31" s="1998"/>
      <c r="I31" s="1998"/>
      <c r="J31" s="1999"/>
      <c r="L31" s="962"/>
      <c r="M31" s="1977"/>
      <c r="N31" s="1977"/>
      <c r="O31" s="1978"/>
    </row>
    <row r="32" spans="1:15" ht="14.4" customHeight="1">
      <c r="A32" s="1981"/>
      <c r="B32" s="1982"/>
      <c r="C32" s="1984"/>
      <c r="D32" s="1986"/>
      <c r="F32" s="2000"/>
      <c r="G32" s="2001"/>
      <c r="H32" s="2001"/>
      <c r="I32" s="2001"/>
      <c r="J32" s="2002"/>
      <c r="L32" s="962"/>
      <c r="M32" s="1977"/>
      <c r="N32" s="1977"/>
      <c r="O32" s="1978"/>
    </row>
    <row r="33" spans="1:15" ht="15" customHeight="1">
      <c r="A33" s="1989" t="s">
        <v>984</v>
      </c>
      <c r="B33" s="1990"/>
      <c r="C33" s="1993">
        <v>46246</v>
      </c>
      <c r="D33" s="1995" t="s">
        <v>472</v>
      </c>
      <c r="F33" s="1997" t="s">
        <v>979</v>
      </c>
      <c r="G33" s="1998"/>
      <c r="H33" s="1998"/>
      <c r="I33" s="1998"/>
      <c r="J33" s="1999"/>
      <c r="L33" s="962"/>
      <c r="M33" s="1987"/>
      <c r="N33" s="1987"/>
      <c r="O33" s="1988"/>
    </row>
    <row r="34" spans="1:15" ht="15" customHeight="1">
      <c r="A34" s="1991"/>
      <c r="B34" s="1992"/>
      <c r="C34" s="1994"/>
      <c r="D34" s="1996"/>
      <c r="F34" s="2000"/>
      <c r="G34" s="2001"/>
      <c r="H34" s="2001"/>
      <c r="I34" s="2001"/>
      <c r="J34" s="2002"/>
      <c r="L34" s="962"/>
      <c r="M34" s="1977"/>
      <c r="N34" s="1977"/>
      <c r="O34" s="1978"/>
    </row>
    <row r="35" spans="1:15" ht="15" customHeight="1">
      <c r="A35" s="1979" t="s">
        <v>1003</v>
      </c>
      <c r="B35" s="1980"/>
      <c r="C35" s="1983">
        <v>46258</v>
      </c>
      <c r="D35" s="2027" t="s">
        <v>472</v>
      </c>
      <c r="F35" s="1997" t="s">
        <v>980</v>
      </c>
      <c r="G35" s="1998"/>
      <c r="H35" s="1998"/>
      <c r="I35" s="1998"/>
      <c r="J35" s="1999"/>
      <c r="L35" s="962"/>
      <c r="M35" s="1977"/>
      <c r="N35" s="1977"/>
      <c r="O35" s="1978"/>
    </row>
    <row r="36" spans="1:15" ht="15" customHeight="1" thickBot="1">
      <c r="A36" s="1981"/>
      <c r="B36" s="1982"/>
      <c r="C36" s="1984"/>
      <c r="D36" s="1986"/>
      <c r="F36" s="2000"/>
      <c r="G36" s="2001"/>
      <c r="H36" s="2001"/>
      <c r="I36" s="2001"/>
      <c r="J36" s="2002"/>
      <c r="L36" s="1039"/>
      <c r="M36" s="2028"/>
      <c r="N36" s="2028"/>
      <c r="O36" s="2029"/>
    </row>
  </sheetData>
  <mergeCells count="55">
    <mergeCell ref="M35:O35"/>
    <mergeCell ref="F31:J32"/>
    <mergeCell ref="A33:B34"/>
    <mergeCell ref="C33:C34"/>
    <mergeCell ref="D33:D34"/>
    <mergeCell ref="A35:B36"/>
    <mergeCell ref="C35:C36"/>
    <mergeCell ref="D35:D36"/>
    <mergeCell ref="F33:J34"/>
    <mergeCell ref="F35:J36"/>
    <mergeCell ref="M36:O36"/>
    <mergeCell ref="F26:J26"/>
    <mergeCell ref="F25:J25"/>
    <mergeCell ref="A27:B27"/>
    <mergeCell ref="F27:J27"/>
    <mergeCell ref="A28:B28"/>
    <mergeCell ref="F28:J28"/>
    <mergeCell ref="A22:D22"/>
    <mergeCell ref="A23:B23"/>
    <mergeCell ref="A24:B24"/>
    <mergeCell ref="A25:B25"/>
    <mergeCell ref="A26:B26"/>
    <mergeCell ref="A1:O1"/>
    <mergeCell ref="A2:D2"/>
    <mergeCell ref="F2:J2"/>
    <mergeCell ref="L2:O2"/>
    <mergeCell ref="A8:D8"/>
    <mergeCell ref="A9:B9"/>
    <mergeCell ref="A10:B10"/>
    <mergeCell ref="A11:B11"/>
    <mergeCell ref="A12:B12"/>
    <mergeCell ref="F12:J12"/>
    <mergeCell ref="L12:O12"/>
    <mergeCell ref="A17:B17"/>
    <mergeCell ref="A18:B18"/>
    <mergeCell ref="A19:B19"/>
    <mergeCell ref="A20:B20"/>
    <mergeCell ref="A16:B16"/>
    <mergeCell ref="A14:B14"/>
    <mergeCell ref="A15:B15"/>
    <mergeCell ref="A13:B13"/>
    <mergeCell ref="M28:O28"/>
    <mergeCell ref="M34:O34"/>
    <mergeCell ref="M29:O29"/>
    <mergeCell ref="A31:B32"/>
    <mergeCell ref="C31:C32"/>
    <mergeCell ref="D31:D32"/>
    <mergeCell ref="M33:O33"/>
    <mergeCell ref="A29:B30"/>
    <mergeCell ref="C29:C30"/>
    <mergeCell ref="D29:D30"/>
    <mergeCell ref="F29:J30"/>
    <mergeCell ref="M30:O30"/>
    <mergeCell ref="M31:O31"/>
    <mergeCell ref="M32:O32"/>
  </mergeCells>
  <printOptions horizontalCentered="1" verticalCentered="1"/>
  <pageMargins left="0.25" right="0.25" top="0.25" bottom="0.25" header="0.3" footer="0.3"/>
  <pageSetup paperSize="8" scale="8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B2:L50"/>
  <sheetViews>
    <sheetView workbookViewId="0"/>
  </sheetViews>
  <sheetFormatPr defaultRowHeight="14.4"/>
  <cols>
    <col min="3" max="3" width="9.5546875" bestFit="1" customWidth="1"/>
    <col min="4" max="4" width="25.5546875" bestFit="1" customWidth="1"/>
    <col min="6" max="6" width="15.88671875" bestFit="1" customWidth="1"/>
    <col min="7" max="7" width="56.44140625" bestFit="1" customWidth="1"/>
    <col min="8" max="8" width="20.44140625" bestFit="1" customWidth="1"/>
    <col min="9" max="9" width="22.109375" bestFit="1" customWidth="1"/>
  </cols>
  <sheetData>
    <row r="2" spans="3:12" ht="15" thickBot="1"/>
    <row r="3" spans="3:12">
      <c r="C3" s="17" t="s">
        <v>74</v>
      </c>
    </row>
    <row r="4" spans="3:12">
      <c r="C4" s="104" t="s">
        <v>26</v>
      </c>
      <c r="E4" t="s">
        <v>70</v>
      </c>
    </row>
    <row r="5" spans="3:12">
      <c r="C5" s="104" t="s">
        <v>4</v>
      </c>
      <c r="E5" t="s">
        <v>71</v>
      </c>
      <c r="K5" t="s">
        <v>132</v>
      </c>
    </row>
    <row r="6" spans="3:12">
      <c r="C6" s="104" t="s">
        <v>31</v>
      </c>
      <c r="K6" t="s">
        <v>133</v>
      </c>
    </row>
    <row r="7" spans="3:12">
      <c r="C7" s="9"/>
      <c r="D7" s="10"/>
      <c r="E7" s="10"/>
      <c r="G7" s="10"/>
      <c r="H7" s="10"/>
      <c r="I7" s="10"/>
    </row>
    <row r="8" spans="3:12">
      <c r="C8" s="11"/>
      <c r="D8" s="3"/>
      <c r="E8" s="3"/>
      <c r="F8" s="12"/>
      <c r="G8" s="3"/>
      <c r="H8" s="3"/>
      <c r="I8" s="10"/>
    </row>
    <row r="9" spans="3:12">
      <c r="D9" s="19"/>
      <c r="E9" s="19"/>
      <c r="G9" s="3"/>
      <c r="H9" s="3"/>
      <c r="I9" s="3"/>
    </row>
    <row r="10" spans="3:12">
      <c r="C10" s="3" t="s">
        <v>78</v>
      </c>
      <c r="D10" s="3" t="s">
        <v>79</v>
      </c>
      <c r="E10" s="3"/>
      <c r="F10" s="3" t="s">
        <v>79</v>
      </c>
      <c r="G10" s="3"/>
      <c r="H10" s="3" t="s">
        <v>73</v>
      </c>
      <c r="I10" s="2"/>
      <c r="J10" s="13" t="s">
        <v>42</v>
      </c>
    </row>
    <row r="11" spans="3:12">
      <c r="C11" s="1"/>
      <c r="D11" s="1"/>
      <c r="E11" s="1"/>
      <c r="F11" s="1"/>
      <c r="G11" s="1"/>
      <c r="H11" s="3"/>
      <c r="J11" s="2" t="s">
        <v>113</v>
      </c>
      <c r="K11" t="s">
        <v>21</v>
      </c>
      <c r="L11" s="21" t="s">
        <v>82</v>
      </c>
    </row>
    <row r="12" spans="3:12">
      <c r="C12" s="1" t="s">
        <v>80</v>
      </c>
      <c r="D12" s="18" t="s">
        <v>81</v>
      </c>
      <c r="E12" s="18"/>
      <c r="F12" s="1" t="s">
        <v>81</v>
      </c>
      <c r="G12" s="1"/>
      <c r="H12" s="1" t="s">
        <v>82</v>
      </c>
      <c r="J12" s="2" t="s">
        <v>114</v>
      </c>
      <c r="K12" s="1" t="s">
        <v>48</v>
      </c>
      <c r="L12" s="21" t="s">
        <v>117</v>
      </c>
    </row>
    <row r="13" spans="3:12">
      <c r="C13" s="1" t="s">
        <v>80</v>
      </c>
      <c r="D13" s="18" t="s">
        <v>83</v>
      </c>
      <c r="E13" s="18"/>
      <c r="F13" s="1" t="s">
        <v>83</v>
      </c>
      <c r="G13" s="1"/>
      <c r="H13" s="1" t="s">
        <v>84</v>
      </c>
      <c r="J13" s="2" t="s">
        <v>115</v>
      </c>
      <c r="K13" s="1" t="s">
        <v>97</v>
      </c>
      <c r="L13" s="21" t="s">
        <v>118</v>
      </c>
    </row>
    <row r="14" spans="3:12">
      <c r="C14" s="1" t="s">
        <v>80</v>
      </c>
      <c r="D14" s="18" t="s">
        <v>85</v>
      </c>
      <c r="E14" s="18"/>
      <c r="F14" s="1"/>
      <c r="G14" s="1"/>
      <c r="H14" s="1" t="s">
        <v>86</v>
      </c>
      <c r="J14" s="2"/>
      <c r="K14" t="s">
        <v>447</v>
      </c>
      <c r="L14" s="21" t="s">
        <v>4</v>
      </c>
    </row>
    <row r="15" spans="3:12">
      <c r="C15" s="1" t="s">
        <v>80</v>
      </c>
      <c r="D15" s="18" t="s">
        <v>22</v>
      </c>
      <c r="E15" s="18"/>
      <c r="F15" s="1" t="s">
        <v>22</v>
      </c>
      <c r="G15" s="1" t="s">
        <v>101</v>
      </c>
      <c r="H15" s="1" t="s">
        <v>87</v>
      </c>
      <c r="J15" s="2"/>
      <c r="K15" s="1" t="s">
        <v>116</v>
      </c>
    </row>
    <row r="16" spans="3:12">
      <c r="C16" s="1" t="s">
        <v>88</v>
      </c>
      <c r="D16" s="18" t="s">
        <v>120</v>
      </c>
      <c r="E16" s="18"/>
      <c r="F16" s="1" t="s">
        <v>88</v>
      </c>
      <c r="G16" s="1" t="s">
        <v>98</v>
      </c>
      <c r="H16" s="1" t="s">
        <v>89</v>
      </c>
      <c r="I16" s="1" t="s">
        <v>655</v>
      </c>
      <c r="J16" s="2"/>
    </row>
    <row r="17" spans="3:10">
      <c r="C17" s="1" t="s">
        <v>88</v>
      </c>
      <c r="D17" s="18" t="s">
        <v>90</v>
      </c>
      <c r="E17" s="18"/>
      <c r="F17" s="1"/>
      <c r="G17" s="1" t="s">
        <v>99</v>
      </c>
      <c r="H17" s="1" t="s">
        <v>91</v>
      </c>
      <c r="I17" t="s">
        <v>94</v>
      </c>
      <c r="J17" s="2"/>
    </row>
    <row r="18" spans="3:10">
      <c r="C18" s="1" t="s">
        <v>88</v>
      </c>
      <c r="D18" s="18" t="s">
        <v>77</v>
      </c>
      <c r="E18" s="18"/>
      <c r="F18" s="1" t="s">
        <v>92</v>
      </c>
      <c r="G18" s="1" t="s">
        <v>100</v>
      </c>
      <c r="H18" s="1" t="s">
        <v>93</v>
      </c>
      <c r="I18" s="1" t="s">
        <v>656</v>
      </c>
    </row>
    <row r="19" spans="3:10">
      <c r="C19" s="1"/>
      <c r="D19" s="20" t="s">
        <v>95</v>
      </c>
      <c r="E19" s="20"/>
      <c r="F19" s="1"/>
      <c r="G19" s="1"/>
      <c r="H19" s="1"/>
      <c r="J19" s="2"/>
    </row>
    <row r="20" spans="3:10">
      <c r="C20" s="1"/>
      <c r="D20" s="20" t="s">
        <v>96</v>
      </c>
      <c r="E20" s="1"/>
      <c r="F20" s="1"/>
      <c r="G20" s="1"/>
    </row>
    <row r="41" spans="2:11" ht="18">
      <c r="B41" s="2032" t="s">
        <v>35</v>
      </c>
      <c r="C41" s="2033"/>
      <c r="D41" s="2033"/>
      <c r="E41" s="2033"/>
      <c r="F41" s="2033"/>
      <c r="G41" s="2033"/>
      <c r="H41" s="2033"/>
      <c r="I41" s="2034"/>
    </row>
    <row r="42" spans="2:11">
      <c r="B42" s="2031" t="s">
        <v>40</v>
      </c>
      <c r="C42" s="2031"/>
      <c r="D42" s="2031"/>
      <c r="E42" s="5" t="s">
        <v>41</v>
      </c>
      <c r="F42" s="5" t="s">
        <v>42</v>
      </c>
      <c r="G42" s="15" t="s">
        <v>18</v>
      </c>
      <c r="H42" s="15" t="s">
        <v>15</v>
      </c>
      <c r="I42" s="14" t="s">
        <v>16</v>
      </c>
    </row>
    <row r="43" spans="2:11">
      <c r="B43" s="2035" t="s">
        <v>142</v>
      </c>
      <c r="C43" s="2035"/>
      <c r="D43" s="2035"/>
      <c r="E43" s="4">
        <v>1</v>
      </c>
      <c r="F43" s="4">
        <f>IFERROR('Weekly Progress Report'!$Z$27,1)</f>
        <v>1.2271526971535218</v>
      </c>
      <c r="G43" s="6" t="s">
        <v>43</v>
      </c>
      <c r="H43" s="7"/>
      <c r="I43" s="8"/>
    </row>
    <row r="44" spans="2:11">
      <c r="B44" s="2035" t="s">
        <v>143</v>
      </c>
      <c r="C44" s="2035"/>
      <c r="D44" s="2035"/>
      <c r="E44" s="4">
        <v>1</v>
      </c>
      <c r="F44" s="4">
        <f>IFERROR('Weekly Progress Report'!$N$27,1)</f>
        <v>1.2894546377901686</v>
      </c>
      <c r="G44" s="6" t="s">
        <v>43</v>
      </c>
      <c r="H44" s="7"/>
      <c r="I44" s="8"/>
    </row>
    <row r="45" spans="2:11">
      <c r="B45" s="2030" t="s">
        <v>652</v>
      </c>
      <c r="C45" s="2030"/>
      <c r="D45" s="2030"/>
      <c r="E45" s="4">
        <v>1</v>
      </c>
      <c r="F45" s="4">
        <f>IFERROR(('Weekly Progress Report'!G87+'Weekly Progress Report'!H87)/'Weekly Progress Report'!F87,1)</f>
        <v>1</v>
      </c>
      <c r="G45" s="6" t="s">
        <v>43</v>
      </c>
      <c r="H45" s="7"/>
      <c r="I45" s="8"/>
      <c r="K45">
        <f>12/20</f>
        <v>0.6</v>
      </c>
    </row>
    <row r="46" spans="2:11">
      <c r="B46" s="2030" t="s">
        <v>36</v>
      </c>
      <c r="C46" s="2030"/>
      <c r="D46" s="2030"/>
      <c r="E46" s="4">
        <v>1</v>
      </c>
      <c r="F46" s="4">
        <f>IFERROR('Weekly Progress Report'!N91/'Weekly Progress Report'!M91,1)</f>
        <v>0.17647058823529413</v>
      </c>
      <c r="G46" s="6" t="s">
        <v>43</v>
      </c>
      <c r="H46" s="7"/>
      <c r="I46" s="8"/>
    </row>
    <row r="47" spans="2:11">
      <c r="B47" s="2030" t="s">
        <v>653</v>
      </c>
      <c r="C47" s="2030"/>
      <c r="D47" s="2030"/>
      <c r="E47" s="4">
        <v>1</v>
      </c>
      <c r="F47" s="4">
        <f>IFERROR('Weekly Progress Report'!U91/'Weekly Progress Report'!T91,1)</f>
        <v>0.23529411764705882</v>
      </c>
      <c r="G47" s="6" t="s">
        <v>43</v>
      </c>
      <c r="H47" s="219"/>
      <c r="I47" s="220"/>
    </row>
    <row r="48" spans="2:11">
      <c r="B48" s="2030" t="s">
        <v>37</v>
      </c>
      <c r="C48" s="2030"/>
      <c r="D48" s="2030"/>
      <c r="E48" s="4">
        <v>1</v>
      </c>
      <c r="F48" s="4">
        <f>IFERROR('Weekly Progress Report'!R73/'Weekly Progress Report'!R71,1)</f>
        <v>0.56209096462789121</v>
      </c>
      <c r="G48" s="6" t="s">
        <v>43</v>
      </c>
      <c r="H48" s="7"/>
      <c r="I48" s="8"/>
    </row>
    <row r="49" spans="2:9">
      <c r="B49" s="2030" t="s">
        <v>38</v>
      </c>
      <c r="C49" s="2030"/>
      <c r="D49" s="2030"/>
      <c r="E49" s="4">
        <v>1</v>
      </c>
      <c r="F49" s="4" t="e">
        <f>+#REF!</f>
        <v>#REF!</v>
      </c>
      <c r="G49" s="6" t="s">
        <v>43</v>
      </c>
      <c r="H49" s="7"/>
      <c r="I49" s="8"/>
    </row>
    <row r="50" spans="2:9">
      <c r="B50" s="2030" t="s">
        <v>39</v>
      </c>
      <c r="C50" s="2030"/>
      <c r="D50" s="2030"/>
      <c r="E50" s="4">
        <v>1</v>
      </c>
      <c r="F50" s="4">
        <f>+'Quality-Stat'!J42</f>
        <v>0.88775862068965505</v>
      </c>
      <c r="G50" s="6" t="s">
        <v>43</v>
      </c>
      <c r="H50" s="7"/>
      <c r="I50" s="8"/>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30CBEC1E-773C-45C4-9519-86B4F2562C88}">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43B04-1FD8-4058-ADC0-1FAD05016A40}">
  <ds:schemaRefs>
    <ds:schemaRef ds:uri="http://schemas.microsoft.com/office/2006/metadata/properties"/>
    <ds:schemaRef ds:uri="http://www.w3.org/2000/xmlns/"/>
    <ds:schemaRef ds:uri="5eaf71ab-4025-4588-b733-4dc86344044e"/>
    <ds:schemaRef ds:uri="http://www.w3.org/2001/XMLSchema-instance"/>
    <ds:schemaRef ds:uri="dc647c6d-d92f-4310-bd15-5b747ad8e47c"/>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vt:i4>
      </vt:variant>
    </vt:vector>
  </HeadingPairs>
  <TitlesOfParts>
    <vt:vector size="41" baseType="lpstr">
      <vt:lpstr>DB</vt:lpstr>
      <vt:lpstr>Weekly Progress Report</vt:lpstr>
      <vt:lpstr>General Information</vt:lpstr>
      <vt:lpstr>PV-PH</vt:lpstr>
      <vt:lpstr>PV</vt:lpstr>
      <vt:lpstr>Progress</vt:lpstr>
      <vt:lpstr>Weekly Photos</vt:lpstr>
      <vt:lpstr>FIR Summary</vt:lpstr>
      <vt:lpstr>Quality</vt:lpstr>
      <vt:lpstr>Quality-Stat</vt:lpstr>
      <vt:lpstr>HSE</vt:lpstr>
      <vt:lpstr>HSE-Stat</vt:lpstr>
      <vt:lpstr>Major Quantities</vt:lpstr>
      <vt:lpstr>Risk Register</vt:lpstr>
      <vt:lpstr>EV-Chart Data</vt:lpstr>
      <vt:lpstr>Physical-Chart Data</vt:lpstr>
      <vt:lpstr>Invoice Log</vt:lpstr>
      <vt:lpstr>Procurement</vt:lpstr>
      <vt:lpstr>CCO</vt:lpstr>
      <vt:lpstr>Issues</vt:lpstr>
      <vt:lpstr>Milestones</vt:lpstr>
      <vt:lpstr>Manpower</vt:lpstr>
      <vt:lpstr>Schedule</vt:lpstr>
      <vt:lpstr>Testing</vt:lpstr>
      <vt:lpstr>Lookahead</vt:lpstr>
      <vt:lpstr>Project Summary</vt:lpstr>
      <vt:lpstr>Codes</vt:lpstr>
      <vt:lpstr>'FIR Summary'!Print_Area</vt:lpstr>
      <vt:lpstr>HSE!Print_Area</vt:lpstr>
      <vt:lpstr>'Invoice Log'!Print_Area</vt:lpstr>
      <vt:lpstr>Lookahead!Print_Area</vt:lpstr>
      <vt:lpstr>Manpower!Print_Area</vt:lpstr>
      <vt:lpstr>Milestones!Print_Area</vt:lpstr>
      <vt:lpstr>Procurement!Print_Area</vt:lpstr>
      <vt:lpstr>'Project Summary'!Print_Area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Eltayeb Mohamed</cp:lastModifiedBy>
  <cp:lastPrinted>2026-08-31T08:35:17Z</cp:lastPrinted>
  <dcterms:created xsi:type="dcterms:W3CDTF">2014-11-10T09:45:29Z</dcterms:created>
  <dcterms:modified xsi:type="dcterms:W3CDTF">2026-10-15T10:23:27Z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MediaServiceImageTags">
    <vt:lpwstr/>
  </property>
  <property fmtid="{D5CDD505-2E9C-101B-9397-08002B2CF9AE}" pid="4" name="NXPowerLiteLastOptimized">
    <vt:lpwstr>12067100</vt:lpwstr>
  </property>
  <property fmtid="{D5CDD505-2E9C-101B-9397-08002B2CF9AE}" pid="5" name="NXPowerLiteSettings">
    <vt:lpwstr>C7000400038000</vt:lpwstr>
  </property>
  <property fmtid="{D5CDD505-2E9C-101B-9397-08002B2CF9AE}" pid="6" name="NXPowerLiteVersion">
    <vt:lpwstr>S10.2.0</vt:lpwstr>
  </property>
  <property fmtid="{D5CDD505-2E9C-101B-9397-08002B2CF9AE}" pid="7" name="Workbook id">
    <vt:lpwstr>5f4c10cc-56f2-4b4b-aa1c-2880e80bf9a1</vt:lpwstr>
  </property>
  <property fmtid="{D5CDD505-2E9C-101B-9397-08002B2CF9AE}" pid="8" name="Workbook type">
    <vt:lpwstr>Custom</vt:lpwstr>
  </property>
  <property fmtid="{D5CDD505-2E9C-101B-9397-08002B2CF9AE}" pid="9" name="Workbook version">
    <vt:lpwstr>Custom</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